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workbookProtection lockStructure="1" lockWindows="1"/>
  <bookViews>
    <workbookView xWindow="1590" yWindow="600" windowWidth="9615" windowHeight="11040" tabRatio="849"/>
  </bookViews>
  <sheets>
    <sheet name="Residential Electric HVAC" sheetId="5" r:id="rId1"/>
    <sheet name="Small Commerical Electric" sheetId="8" r:id="rId2"/>
    <sheet name="Mid-Size Commercial Electric" sheetId="9" r:id="rId3"/>
    <sheet name="Appliance Recycling" sheetId="10" r:id="rId4"/>
    <sheet name="Home Energy Reports-Electric" sheetId="11" r:id="rId5"/>
    <sheet name="Residential Gas HVAC" sheetId="6" r:id="rId6"/>
    <sheet name="Commercial Gas" sheetId="13" r:id="rId7"/>
    <sheet name="Home Energy Reports-Gas" sheetId="14" r:id="rId8"/>
    <sheet name="Statewide &amp; Joint Evals" sheetId="7" r:id="rId9"/>
  </sheets>
  <externalReferences>
    <externalReference r:id="rId10"/>
  </externalReferences>
  <definedNames>
    <definedName name="January_2012">'Residential Gas HVAC'!$F$8:$AC$8</definedName>
    <definedName name="_xlnm.Print_Area" localSheetId="0">'Residential Electric HVAC'!$A$1:$B$85</definedName>
    <definedName name="_xlnm.Print_Area" localSheetId="5">'Residential Gas HVAC'!$A$1:$B$85</definedName>
  </definedNames>
  <calcPr calcId="145621"/>
</workbook>
</file>

<file path=xl/calcChain.xml><?xml version="1.0" encoding="utf-8"?>
<calcChain xmlns="http://schemas.openxmlformats.org/spreadsheetml/2006/main">
  <c r="R11" i="5"/>
  <c r="T11" i="14" l="1"/>
  <c r="T11" i="11"/>
  <c r="S71" i="13" l="1"/>
  <c r="T71"/>
  <c r="U71"/>
  <c r="V71"/>
  <c r="W71"/>
  <c r="X71"/>
  <c r="Y71"/>
  <c r="Z71"/>
  <c r="AA71"/>
  <c r="AB71"/>
  <c r="AC71"/>
  <c r="S72"/>
  <c r="T72"/>
  <c r="U72"/>
  <c r="V72"/>
  <c r="W72"/>
  <c r="X72"/>
  <c r="Y72"/>
  <c r="Z72"/>
  <c r="AA72"/>
  <c r="AB72"/>
  <c r="AC72"/>
  <c r="R72"/>
  <c r="R71"/>
  <c r="S46"/>
  <c r="T46"/>
  <c r="U46"/>
  <c r="V46"/>
  <c r="W46"/>
  <c r="X46"/>
  <c r="Y46"/>
  <c r="Z46"/>
  <c r="AA46"/>
  <c r="AB46"/>
  <c r="AC46"/>
  <c r="R46"/>
  <c r="S25" l="1"/>
  <c r="T25"/>
  <c r="U25"/>
  <c r="V25"/>
  <c r="W25"/>
  <c r="X25"/>
  <c r="Y25"/>
  <c r="Z25"/>
  <c r="AA25"/>
  <c r="AB25"/>
  <c r="AC25"/>
  <c r="R25"/>
  <c r="S12" l="1"/>
  <c r="T12"/>
  <c r="U12"/>
  <c r="V12"/>
  <c r="W12"/>
  <c r="X12"/>
  <c r="Y12"/>
  <c r="Z12"/>
  <c r="AA12"/>
  <c r="AB12"/>
  <c r="AC12"/>
  <c r="R12"/>
  <c r="S32"/>
  <c r="T32"/>
  <c r="U32"/>
  <c r="V32"/>
  <c r="W32"/>
  <c r="X32"/>
  <c r="Y32"/>
  <c r="Z32"/>
  <c r="AA32"/>
  <c r="AB32"/>
  <c r="AC32"/>
  <c r="S34"/>
  <c r="T34"/>
  <c r="U34"/>
  <c r="V34"/>
  <c r="W34"/>
  <c r="X34"/>
  <c r="Y34"/>
  <c r="Z34"/>
  <c r="AA34"/>
  <c r="AB34"/>
  <c r="AC34"/>
  <c r="S35"/>
  <c r="T35"/>
  <c r="U35"/>
  <c r="V35"/>
  <c r="W35"/>
  <c r="X35"/>
  <c r="Y35"/>
  <c r="Z35"/>
  <c r="AA35"/>
  <c r="AB35"/>
  <c r="AC35"/>
  <c r="S36"/>
  <c r="T36"/>
  <c r="U36"/>
  <c r="V36"/>
  <c r="W36"/>
  <c r="X36"/>
  <c r="Y36"/>
  <c r="Z36"/>
  <c r="AA36"/>
  <c r="AB36"/>
  <c r="AC36"/>
  <c r="S37"/>
  <c r="T37"/>
  <c r="U37"/>
  <c r="V37"/>
  <c r="W37"/>
  <c r="X37"/>
  <c r="Y37"/>
  <c r="Z37"/>
  <c r="AA37"/>
  <c r="AB37"/>
  <c r="AC37"/>
  <c r="S38"/>
  <c r="T38"/>
  <c r="U38"/>
  <c r="V38"/>
  <c r="W38"/>
  <c r="X38"/>
  <c r="Y38"/>
  <c r="Z38"/>
  <c r="AA38"/>
  <c r="AB38"/>
  <c r="AC38"/>
  <c r="R38"/>
  <c r="R37"/>
  <c r="R36"/>
  <c r="R35"/>
  <c r="R34"/>
  <c r="R32"/>
  <c r="S18"/>
  <c r="T18"/>
  <c r="U18"/>
  <c r="V18"/>
  <c r="W18"/>
  <c r="X18"/>
  <c r="Y18"/>
  <c r="Z18"/>
  <c r="AA18"/>
  <c r="AB18"/>
  <c r="AC18"/>
  <c r="S11"/>
  <c r="T11"/>
  <c r="U11"/>
  <c r="V11"/>
  <c r="W11"/>
  <c r="X11"/>
  <c r="Y11"/>
  <c r="Z11"/>
  <c r="AA11"/>
  <c r="AB11"/>
  <c r="AC11"/>
  <c r="R11"/>
  <c r="R18"/>
  <c r="S71" i="6"/>
  <c r="T71"/>
  <c r="U71"/>
  <c r="V71"/>
  <c r="W71"/>
  <c r="X71"/>
  <c r="Y71"/>
  <c r="Z71"/>
  <c r="AA71"/>
  <c r="AB71"/>
  <c r="AC71"/>
  <c r="S72"/>
  <c r="T72"/>
  <c r="U72"/>
  <c r="V72"/>
  <c r="W72"/>
  <c r="X72"/>
  <c r="Y72"/>
  <c r="Z72"/>
  <c r="AA72"/>
  <c r="AB72"/>
  <c r="AC72"/>
  <c r="R72"/>
  <c r="R71"/>
  <c r="S46"/>
  <c r="T46"/>
  <c r="U46"/>
  <c r="V46"/>
  <c r="W46"/>
  <c r="X46"/>
  <c r="Y46"/>
  <c r="Z46"/>
  <c r="AA46"/>
  <c r="AB46"/>
  <c r="AC46"/>
  <c r="R46"/>
  <c r="S32"/>
  <c r="T32"/>
  <c r="U32"/>
  <c r="V32"/>
  <c r="W32"/>
  <c r="X32"/>
  <c r="Y32"/>
  <c r="Z32"/>
  <c r="AA32"/>
  <c r="AB32"/>
  <c r="AC32"/>
  <c r="R34"/>
  <c r="S34"/>
  <c r="T34"/>
  <c r="U34"/>
  <c r="V34"/>
  <c r="W34"/>
  <c r="X34"/>
  <c r="Y34"/>
  <c r="Z34"/>
  <c r="AA34"/>
  <c r="AB34"/>
  <c r="AC34"/>
  <c r="S35"/>
  <c r="T35"/>
  <c r="U35"/>
  <c r="V35"/>
  <c r="W35"/>
  <c r="X35"/>
  <c r="Y35"/>
  <c r="Z35"/>
  <c r="AA35"/>
  <c r="AB35"/>
  <c r="AC35"/>
  <c r="S36"/>
  <c r="T36"/>
  <c r="U36"/>
  <c r="V36"/>
  <c r="W36"/>
  <c r="X36"/>
  <c r="Y36"/>
  <c r="Z36"/>
  <c r="AA36"/>
  <c r="AB36"/>
  <c r="AC36"/>
  <c r="S37"/>
  <c r="T37"/>
  <c r="U37"/>
  <c r="V37"/>
  <c r="W37"/>
  <c r="X37"/>
  <c r="Y37"/>
  <c r="Z37"/>
  <c r="AA37"/>
  <c r="AB37"/>
  <c r="AC37"/>
  <c r="S38"/>
  <c r="T38"/>
  <c r="U38"/>
  <c r="V38"/>
  <c r="W38"/>
  <c r="X38"/>
  <c r="Y38"/>
  <c r="Z38"/>
  <c r="AA38"/>
  <c r="AB38"/>
  <c r="AC38"/>
  <c r="R38"/>
  <c r="R37"/>
  <c r="R36"/>
  <c r="R35"/>
  <c r="R32"/>
  <c r="S18"/>
  <c r="T18"/>
  <c r="U18"/>
  <c r="V18"/>
  <c r="W18"/>
  <c r="X18"/>
  <c r="Y18"/>
  <c r="Z18"/>
  <c r="AA18"/>
  <c r="AB18"/>
  <c r="AC18"/>
  <c r="R18"/>
  <c r="S11"/>
  <c r="T11"/>
  <c r="U11"/>
  <c r="V11"/>
  <c r="W11"/>
  <c r="X11"/>
  <c r="Y11"/>
  <c r="Z11"/>
  <c r="AA11"/>
  <c r="AB11"/>
  <c r="AC11"/>
  <c r="R11"/>
  <c r="S32" i="14"/>
  <c r="T32"/>
  <c r="U32"/>
  <c r="V32"/>
  <c r="W32"/>
  <c r="X32"/>
  <c r="Y32"/>
  <c r="Z32"/>
  <c r="AA32"/>
  <c r="AB32"/>
  <c r="AC32"/>
  <c r="S34"/>
  <c r="T34"/>
  <c r="U34"/>
  <c r="V34"/>
  <c r="W34"/>
  <c r="X34"/>
  <c r="Y34"/>
  <c r="Z34"/>
  <c r="AA34"/>
  <c r="AB34"/>
  <c r="AC34"/>
  <c r="S35"/>
  <c r="T35"/>
  <c r="U35"/>
  <c r="V35"/>
  <c r="W35"/>
  <c r="X35"/>
  <c r="Y35"/>
  <c r="Z35"/>
  <c r="AA35"/>
  <c r="AB35"/>
  <c r="AC35"/>
  <c r="S36"/>
  <c r="T36"/>
  <c r="U36"/>
  <c r="V36"/>
  <c r="W36"/>
  <c r="X36"/>
  <c r="Y36"/>
  <c r="Z36"/>
  <c r="AA36"/>
  <c r="AB36"/>
  <c r="AC36"/>
  <c r="S37"/>
  <c r="T37"/>
  <c r="U37"/>
  <c r="V37"/>
  <c r="W37"/>
  <c r="X37"/>
  <c r="Y37"/>
  <c r="Z37"/>
  <c r="AA37"/>
  <c r="AB37"/>
  <c r="AC37"/>
  <c r="S38"/>
  <c r="T38"/>
  <c r="U38"/>
  <c r="V38"/>
  <c r="W38"/>
  <c r="X38"/>
  <c r="Y38"/>
  <c r="Z38"/>
  <c r="AA38"/>
  <c r="AB38"/>
  <c r="AC38"/>
  <c r="R38"/>
  <c r="R37"/>
  <c r="R36"/>
  <c r="R35"/>
  <c r="R34"/>
  <c r="R32"/>
  <c r="S34" i="11"/>
  <c r="T34"/>
  <c r="U34"/>
  <c r="V34"/>
  <c r="W34"/>
  <c r="X34"/>
  <c r="Y34"/>
  <c r="Z34"/>
  <c r="AA34"/>
  <c r="AB34"/>
  <c r="AC34"/>
  <c r="S35"/>
  <c r="T35"/>
  <c r="U35"/>
  <c r="V35"/>
  <c r="W35"/>
  <c r="X35"/>
  <c r="Y35"/>
  <c r="Z35"/>
  <c r="AA35"/>
  <c r="AB35"/>
  <c r="AC35"/>
  <c r="S36"/>
  <c r="T36"/>
  <c r="U36"/>
  <c r="V36"/>
  <c r="W36"/>
  <c r="X36"/>
  <c r="Y36"/>
  <c r="Z36"/>
  <c r="AA36"/>
  <c r="AB36"/>
  <c r="AC36"/>
  <c r="S37"/>
  <c r="T37"/>
  <c r="U37"/>
  <c r="V37"/>
  <c r="W37"/>
  <c r="X37"/>
  <c r="Y37"/>
  <c r="Z37"/>
  <c r="AA37"/>
  <c r="AB37"/>
  <c r="AC37"/>
  <c r="S38"/>
  <c r="T38"/>
  <c r="U38"/>
  <c r="V38"/>
  <c r="W38"/>
  <c r="X38"/>
  <c r="Y38"/>
  <c r="Z38"/>
  <c r="AA38"/>
  <c r="AB38"/>
  <c r="AC38"/>
  <c r="R38"/>
  <c r="R37"/>
  <c r="R36"/>
  <c r="R35"/>
  <c r="R34"/>
  <c r="S32"/>
  <c r="T32"/>
  <c r="U32"/>
  <c r="V32"/>
  <c r="W32"/>
  <c r="X32"/>
  <c r="Y32"/>
  <c r="Z32"/>
  <c r="AA32"/>
  <c r="AB32"/>
  <c r="AC32"/>
  <c r="R32"/>
  <c r="S71" i="10"/>
  <c r="T71"/>
  <c r="U71"/>
  <c r="V71"/>
  <c r="W71"/>
  <c r="X71"/>
  <c r="Y71"/>
  <c r="Z71"/>
  <c r="AA71"/>
  <c r="AB71"/>
  <c r="AC71"/>
  <c r="S72"/>
  <c r="T72"/>
  <c r="U72"/>
  <c r="V72"/>
  <c r="W72"/>
  <c r="X72"/>
  <c r="Y72"/>
  <c r="Z72"/>
  <c r="AA72"/>
  <c r="AB72"/>
  <c r="AC72"/>
  <c r="R72"/>
  <c r="R71"/>
  <c r="S46"/>
  <c r="T46"/>
  <c r="U46"/>
  <c r="V46"/>
  <c r="W46"/>
  <c r="X46"/>
  <c r="Y46"/>
  <c r="Z46"/>
  <c r="AA46"/>
  <c r="AB46"/>
  <c r="AC46"/>
  <c r="R46"/>
  <c r="S34"/>
  <c r="T34"/>
  <c r="U34"/>
  <c r="V34"/>
  <c r="W34"/>
  <c r="X34"/>
  <c r="Y34"/>
  <c r="Z34"/>
  <c r="AA34"/>
  <c r="AB34"/>
  <c r="AC34"/>
  <c r="S35"/>
  <c r="T35"/>
  <c r="U35"/>
  <c r="V35"/>
  <c r="W35"/>
  <c r="X35"/>
  <c r="Y35"/>
  <c r="Z35"/>
  <c r="AA35"/>
  <c r="AB35"/>
  <c r="AC35"/>
  <c r="S36"/>
  <c r="T36"/>
  <c r="U36"/>
  <c r="V36"/>
  <c r="W36"/>
  <c r="X36"/>
  <c r="Y36"/>
  <c r="Z36"/>
  <c r="AA36"/>
  <c r="AB36"/>
  <c r="AC36"/>
  <c r="S37"/>
  <c r="T37"/>
  <c r="U37"/>
  <c r="V37"/>
  <c r="W37"/>
  <c r="X37"/>
  <c r="Y37"/>
  <c r="Z37"/>
  <c r="AA37"/>
  <c r="AB37"/>
  <c r="AC37"/>
  <c r="S38"/>
  <c r="T38"/>
  <c r="U38"/>
  <c r="V38"/>
  <c r="W38"/>
  <c r="X38"/>
  <c r="Y38"/>
  <c r="Z38"/>
  <c r="AA38"/>
  <c r="AB38"/>
  <c r="AC38"/>
  <c r="R38"/>
  <c r="R37"/>
  <c r="R36"/>
  <c r="R35"/>
  <c r="R34"/>
  <c r="S32"/>
  <c r="T32"/>
  <c r="U32"/>
  <c r="V32"/>
  <c r="W32"/>
  <c r="X32"/>
  <c r="Y32"/>
  <c r="Z32"/>
  <c r="AA32"/>
  <c r="AB32"/>
  <c r="AC32"/>
  <c r="R32"/>
  <c r="S25"/>
  <c r="T25"/>
  <c r="U25"/>
  <c r="V25"/>
  <c r="W25"/>
  <c r="X25"/>
  <c r="Y25"/>
  <c r="Z25"/>
  <c r="AA25"/>
  <c r="AB25"/>
  <c r="AC25"/>
  <c r="R25"/>
  <c r="S18"/>
  <c r="T18"/>
  <c r="U18"/>
  <c r="V18"/>
  <c r="W18"/>
  <c r="X18"/>
  <c r="Y18"/>
  <c r="Z18"/>
  <c r="AA18"/>
  <c r="AB18"/>
  <c r="AC18"/>
  <c r="R18"/>
  <c r="S12"/>
  <c r="T12"/>
  <c r="U12"/>
  <c r="V12"/>
  <c r="W12"/>
  <c r="X12"/>
  <c r="Y12"/>
  <c r="Z12"/>
  <c r="AA12"/>
  <c r="AB12"/>
  <c r="AC12"/>
  <c r="R12"/>
  <c r="S11"/>
  <c r="T11"/>
  <c r="U11"/>
  <c r="V11"/>
  <c r="W11"/>
  <c r="X11"/>
  <c r="Y11"/>
  <c r="Z11"/>
  <c r="AA11"/>
  <c r="AB11"/>
  <c r="AC11"/>
  <c r="R11"/>
  <c r="S71" i="9"/>
  <c r="T71"/>
  <c r="U71"/>
  <c r="V71"/>
  <c r="W71"/>
  <c r="X71"/>
  <c r="Y71"/>
  <c r="Z71"/>
  <c r="AA71"/>
  <c r="AB71"/>
  <c r="AC71"/>
  <c r="S72"/>
  <c r="T72"/>
  <c r="U72"/>
  <c r="V72"/>
  <c r="W72"/>
  <c r="X72"/>
  <c r="Y72"/>
  <c r="Z72"/>
  <c r="AA72"/>
  <c r="AB72"/>
  <c r="AC72"/>
  <c r="R72"/>
  <c r="R71"/>
  <c r="S46"/>
  <c r="T46"/>
  <c r="U46"/>
  <c r="V46"/>
  <c r="W46"/>
  <c r="X46"/>
  <c r="Y46"/>
  <c r="Z46"/>
  <c r="AA46"/>
  <c r="AB46"/>
  <c r="AC46"/>
  <c r="R46"/>
  <c r="S34"/>
  <c r="T34"/>
  <c r="U34"/>
  <c r="V34"/>
  <c r="W34"/>
  <c r="X34"/>
  <c r="Y34"/>
  <c r="Z34"/>
  <c r="AA34"/>
  <c r="AB34"/>
  <c r="AC34"/>
  <c r="S35"/>
  <c r="T35"/>
  <c r="U35"/>
  <c r="V35"/>
  <c r="W35"/>
  <c r="X35"/>
  <c r="Y35"/>
  <c r="Z35"/>
  <c r="AA35"/>
  <c r="AB35"/>
  <c r="AC35"/>
  <c r="S36"/>
  <c r="T36"/>
  <c r="U36"/>
  <c r="V36"/>
  <c r="W36"/>
  <c r="X36"/>
  <c r="Y36"/>
  <c r="Z36"/>
  <c r="AA36"/>
  <c r="AB36"/>
  <c r="AC36"/>
  <c r="S37"/>
  <c r="T37"/>
  <c r="U37"/>
  <c r="V37"/>
  <c r="W37"/>
  <c r="X37"/>
  <c r="Y37"/>
  <c r="Z37"/>
  <c r="AA37"/>
  <c r="AB37"/>
  <c r="AC37"/>
  <c r="S38"/>
  <c r="T38"/>
  <c r="U38"/>
  <c r="V38"/>
  <c r="W38"/>
  <c r="X38"/>
  <c r="Y38"/>
  <c r="Z38"/>
  <c r="AA38"/>
  <c r="AB38"/>
  <c r="AC38"/>
  <c r="R38"/>
  <c r="R37"/>
  <c r="R36"/>
  <c r="R35"/>
  <c r="R34"/>
  <c r="S32"/>
  <c r="T32"/>
  <c r="U32"/>
  <c r="V32"/>
  <c r="W32"/>
  <c r="X32"/>
  <c r="Y32"/>
  <c r="Z32"/>
  <c r="AA32"/>
  <c r="AB32"/>
  <c r="AC32"/>
  <c r="R32"/>
  <c r="S25"/>
  <c r="T25"/>
  <c r="U25"/>
  <c r="V25"/>
  <c r="W25"/>
  <c r="X25"/>
  <c r="Y25"/>
  <c r="Z25"/>
  <c r="AA25"/>
  <c r="AB25"/>
  <c r="AC25"/>
  <c r="R25"/>
  <c r="S18"/>
  <c r="T18"/>
  <c r="U18"/>
  <c r="V18"/>
  <c r="W18"/>
  <c r="X18"/>
  <c r="Y18"/>
  <c r="Z18"/>
  <c r="AA18"/>
  <c r="AB18"/>
  <c r="AC18"/>
  <c r="R18"/>
  <c r="S12"/>
  <c r="T12"/>
  <c r="U12"/>
  <c r="V12"/>
  <c r="W12"/>
  <c r="X12"/>
  <c r="Y12"/>
  <c r="Z12"/>
  <c r="AA12"/>
  <c r="AB12"/>
  <c r="AC12"/>
  <c r="R12"/>
  <c r="S11"/>
  <c r="T11"/>
  <c r="U11"/>
  <c r="V11"/>
  <c r="W11"/>
  <c r="X11"/>
  <c r="Y11"/>
  <c r="Z11"/>
  <c r="AA11"/>
  <c r="AB11"/>
  <c r="AC11"/>
  <c r="R11"/>
  <c r="S71" i="8"/>
  <c r="T71"/>
  <c r="U71"/>
  <c r="V71"/>
  <c r="W71"/>
  <c r="X71"/>
  <c r="Y71"/>
  <c r="Z71"/>
  <c r="AA71"/>
  <c r="AB71"/>
  <c r="AC71"/>
  <c r="S72"/>
  <c r="T72"/>
  <c r="U72"/>
  <c r="V72"/>
  <c r="W72"/>
  <c r="X72"/>
  <c r="Y72"/>
  <c r="Z72"/>
  <c r="AA72"/>
  <c r="AB72"/>
  <c r="AC72"/>
  <c r="R72"/>
  <c r="R71"/>
  <c r="S46"/>
  <c r="T46"/>
  <c r="U46"/>
  <c r="V46"/>
  <c r="W46"/>
  <c r="X46"/>
  <c r="Y46"/>
  <c r="Z46"/>
  <c r="AA46"/>
  <c r="AB46"/>
  <c r="AC46"/>
  <c r="R46"/>
  <c r="S34"/>
  <c r="T34"/>
  <c r="U34"/>
  <c r="V34"/>
  <c r="W34"/>
  <c r="X34"/>
  <c r="Y34"/>
  <c r="Z34"/>
  <c r="AA34"/>
  <c r="AB34"/>
  <c r="AC34"/>
  <c r="S35"/>
  <c r="T35"/>
  <c r="U35"/>
  <c r="V35"/>
  <c r="W35"/>
  <c r="X35"/>
  <c r="Y35"/>
  <c r="Z35"/>
  <c r="AA35"/>
  <c r="AB35"/>
  <c r="AC35"/>
  <c r="S36"/>
  <c r="T36"/>
  <c r="U36"/>
  <c r="V36"/>
  <c r="W36"/>
  <c r="X36"/>
  <c r="Y36"/>
  <c r="Z36"/>
  <c r="AA36"/>
  <c r="AB36"/>
  <c r="AC36"/>
  <c r="S37"/>
  <c r="T37"/>
  <c r="U37"/>
  <c r="V37"/>
  <c r="W37"/>
  <c r="X37"/>
  <c r="Y37"/>
  <c r="Z37"/>
  <c r="AA37"/>
  <c r="AB37"/>
  <c r="AC37"/>
  <c r="S38"/>
  <c r="T38"/>
  <c r="U38"/>
  <c r="V38"/>
  <c r="W38"/>
  <c r="X38"/>
  <c r="Y38"/>
  <c r="Z38"/>
  <c r="AA38"/>
  <c r="AB38"/>
  <c r="AC38"/>
  <c r="R37"/>
  <c r="R36"/>
  <c r="R35"/>
  <c r="R34"/>
  <c r="R38"/>
  <c r="S32"/>
  <c r="T32"/>
  <c r="U32"/>
  <c r="V32"/>
  <c r="W32"/>
  <c r="X32"/>
  <c r="Y32"/>
  <c r="Z32"/>
  <c r="AA32"/>
  <c r="AB32"/>
  <c r="AC32"/>
  <c r="R32"/>
  <c r="S25"/>
  <c r="T25"/>
  <c r="U25"/>
  <c r="V25"/>
  <c r="W25"/>
  <c r="X25"/>
  <c r="Y25"/>
  <c r="Z25"/>
  <c r="AA25"/>
  <c r="AB25"/>
  <c r="AC25"/>
  <c r="R25"/>
  <c r="S18"/>
  <c r="T18"/>
  <c r="U18"/>
  <c r="V18"/>
  <c r="W18"/>
  <c r="X18"/>
  <c r="Y18"/>
  <c r="Z18"/>
  <c r="AA18"/>
  <c r="AB18"/>
  <c r="AC18"/>
  <c r="R18"/>
  <c r="S12"/>
  <c r="T12"/>
  <c r="U12"/>
  <c r="V12"/>
  <c r="W12"/>
  <c r="X12"/>
  <c r="Y12"/>
  <c r="Z12"/>
  <c r="AA12"/>
  <c r="AB12"/>
  <c r="AC12"/>
  <c r="R12"/>
  <c r="S11"/>
  <c r="T11"/>
  <c r="U11"/>
  <c r="V11"/>
  <c r="W11"/>
  <c r="X11"/>
  <c r="Y11"/>
  <c r="Z11"/>
  <c r="AA11"/>
  <c r="AB11"/>
  <c r="AC11"/>
  <c r="R11"/>
  <c r="S72" i="5"/>
  <c r="T72"/>
  <c r="U72"/>
  <c r="V72"/>
  <c r="W72"/>
  <c r="X72"/>
  <c r="Y72"/>
  <c r="Z72"/>
  <c r="AA72"/>
  <c r="AB72"/>
  <c r="AC72"/>
  <c r="R72"/>
  <c r="S71"/>
  <c r="T71"/>
  <c r="U71"/>
  <c r="V71"/>
  <c r="W71"/>
  <c r="X71"/>
  <c r="Y71"/>
  <c r="Z71"/>
  <c r="AA71"/>
  <c r="AB71"/>
  <c r="AC71"/>
  <c r="R71"/>
  <c r="S35"/>
  <c r="T35"/>
  <c r="U35"/>
  <c r="V35"/>
  <c r="W35"/>
  <c r="X35"/>
  <c r="Y35"/>
  <c r="Z35"/>
  <c r="AA35"/>
  <c r="AB35"/>
  <c r="AC35"/>
  <c r="R35"/>
  <c r="S34"/>
  <c r="T34"/>
  <c r="U34"/>
  <c r="V34"/>
  <c r="W34"/>
  <c r="X34"/>
  <c r="Y34"/>
  <c r="Z34"/>
  <c r="AA34"/>
  <c r="AB34"/>
  <c r="AC34"/>
  <c r="R34"/>
  <c r="S32"/>
  <c r="T32"/>
  <c r="U32"/>
  <c r="V32"/>
  <c r="W32"/>
  <c r="X32"/>
  <c r="Y32"/>
  <c r="Z32"/>
  <c r="AA32"/>
  <c r="AB32"/>
  <c r="AC32"/>
  <c r="R32"/>
  <c r="S25"/>
  <c r="T25"/>
  <c r="U25"/>
  <c r="V25"/>
  <c r="W25"/>
  <c r="X25"/>
  <c r="Y25"/>
  <c r="Z25"/>
  <c r="AA25"/>
  <c r="AB25"/>
  <c r="AC25"/>
  <c r="R25"/>
  <c r="S18"/>
  <c r="T18"/>
  <c r="U18"/>
  <c r="V18"/>
  <c r="W18"/>
  <c r="X18"/>
  <c r="Y18"/>
  <c r="Z18"/>
  <c r="AA18"/>
  <c r="AB18"/>
  <c r="AC18"/>
  <c r="R18"/>
  <c r="S12"/>
  <c r="T12"/>
  <c r="U12"/>
  <c r="V12"/>
  <c r="W12"/>
  <c r="X12"/>
  <c r="Y12"/>
  <c r="Z12"/>
  <c r="AA12"/>
  <c r="AB12"/>
  <c r="AC12"/>
  <c r="R12"/>
  <c r="S11"/>
  <c r="T11"/>
  <c r="U11"/>
  <c r="V11"/>
  <c r="W11"/>
  <c r="X11"/>
  <c r="Y11"/>
  <c r="Z11"/>
  <c r="AA11"/>
  <c r="AB11"/>
  <c r="AC11"/>
  <c r="S46"/>
  <c r="T46"/>
  <c r="U46"/>
  <c r="V46"/>
  <c r="W46"/>
  <c r="X46"/>
  <c r="Y46"/>
  <c r="Z46"/>
  <c r="AA46"/>
  <c r="AB46"/>
  <c r="AC46"/>
  <c r="R46"/>
  <c r="S38"/>
  <c r="T38"/>
  <c r="U38"/>
  <c r="V38"/>
  <c r="W38"/>
  <c r="X38"/>
  <c r="Y38"/>
  <c r="Z38"/>
  <c r="AA38"/>
  <c r="AB38"/>
  <c r="AC38"/>
  <c r="R38"/>
  <c r="S37"/>
  <c r="T37"/>
  <c r="U37"/>
  <c r="V37"/>
  <c r="W37"/>
  <c r="X37"/>
  <c r="Y37"/>
  <c r="Z37"/>
  <c r="AA37"/>
  <c r="AB37"/>
  <c r="AC37"/>
  <c r="R37"/>
  <c r="T36"/>
  <c r="U36"/>
  <c r="V36"/>
  <c r="W36"/>
  <c r="X36"/>
  <c r="Y36"/>
  <c r="Z36"/>
  <c r="AA36"/>
  <c r="AB36"/>
  <c r="AC36"/>
  <c r="S36"/>
  <c r="R36"/>
  <c r="R17" i="13" l="1"/>
  <c r="R17" i="6"/>
  <c r="R74" i="11" l="1"/>
  <c r="S74"/>
  <c r="A85" i="14"/>
  <c r="A83"/>
  <c r="A81"/>
  <c r="A79"/>
  <c r="AB75"/>
  <c r="AA75"/>
  <c r="Y75"/>
  <c r="X75"/>
  <c r="V75"/>
  <c r="U75"/>
  <c r="S75"/>
  <c r="R75"/>
  <c r="B75"/>
  <c r="AB74"/>
  <c r="AA74"/>
  <c r="Y74"/>
  <c r="X74"/>
  <c r="V74"/>
  <c r="U74"/>
  <c r="S74"/>
  <c r="R74"/>
  <c r="B74"/>
  <c r="B72"/>
  <c r="B71"/>
  <c r="B69"/>
  <c r="B68"/>
  <c r="B67"/>
  <c r="B66"/>
  <c r="AC60"/>
  <c r="AB60"/>
  <c r="AA60"/>
  <c r="Z60"/>
  <c r="Y60"/>
  <c r="X60"/>
  <c r="W60"/>
  <c r="V60"/>
  <c r="U60"/>
  <c r="T60"/>
  <c r="S60"/>
  <c r="R60"/>
  <c r="Q60"/>
  <c r="P60"/>
  <c r="O60"/>
  <c r="N60"/>
  <c r="M60"/>
  <c r="L60"/>
  <c r="K60"/>
  <c r="J60"/>
  <c r="I60"/>
  <c r="H60"/>
  <c r="G60"/>
  <c r="F60"/>
  <c r="B60" s="1"/>
  <c r="AC54"/>
  <c r="AB54"/>
  <c r="AA54"/>
  <c r="Z54"/>
  <c r="Y54"/>
  <c r="X54"/>
  <c r="W54"/>
  <c r="V54"/>
  <c r="U54"/>
  <c r="T54"/>
  <c r="S54"/>
  <c r="R54"/>
  <c r="Q54"/>
  <c r="P54"/>
  <c r="O54"/>
  <c r="N54"/>
  <c r="M54"/>
  <c r="L54"/>
  <c r="K54"/>
  <c r="J54"/>
  <c r="I54"/>
  <c r="H54"/>
  <c r="G54"/>
  <c r="F54"/>
  <c r="B54"/>
  <c r="F53"/>
  <c r="F55" s="1"/>
  <c r="AC51"/>
  <c r="AC52" s="1"/>
  <c r="AB51"/>
  <c r="AB52" s="1"/>
  <c r="AA51"/>
  <c r="AA52" s="1"/>
  <c r="Z51"/>
  <c r="Z52" s="1"/>
  <c r="Y51"/>
  <c r="Y52" s="1"/>
  <c r="X51"/>
  <c r="X52" s="1"/>
  <c r="W51"/>
  <c r="W52" s="1"/>
  <c r="V51"/>
  <c r="V52" s="1"/>
  <c r="U51"/>
  <c r="U52" s="1"/>
  <c r="T51"/>
  <c r="T52" s="1"/>
  <c r="S51"/>
  <c r="S52" s="1"/>
  <c r="R51"/>
  <c r="R52" s="1"/>
  <c r="Q51"/>
  <c r="Q52" s="1"/>
  <c r="P51"/>
  <c r="P52" s="1"/>
  <c r="O51"/>
  <c r="O52" s="1"/>
  <c r="N51"/>
  <c r="N52" s="1"/>
  <c r="M51"/>
  <c r="M52" s="1"/>
  <c r="L51"/>
  <c r="L52" s="1"/>
  <c r="K51"/>
  <c r="K52" s="1"/>
  <c r="J51"/>
  <c r="J52" s="1"/>
  <c r="I51"/>
  <c r="I52" s="1"/>
  <c r="H51"/>
  <c r="H52" s="1"/>
  <c r="G51"/>
  <c r="G52" s="1"/>
  <c r="F51"/>
  <c r="B49"/>
  <c r="B48"/>
  <c r="B47"/>
  <c r="B46"/>
  <c r="B45"/>
  <c r="B44"/>
  <c r="B43"/>
  <c r="B42"/>
  <c r="AC40"/>
  <c r="AB40"/>
  <c r="AA40"/>
  <c r="Z40"/>
  <c r="Y40"/>
  <c r="X40"/>
  <c r="W40"/>
  <c r="V40"/>
  <c r="U40"/>
  <c r="T40"/>
  <c r="S40"/>
  <c r="R40"/>
  <c r="R53" s="1"/>
  <c r="R55" s="1"/>
  <c r="R57" s="1"/>
  <c r="Q40"/>
  <c r="P40"/>
  <c r="O40"/>
  <c r="N40"/>
  <c r="M40"/>
  <c r="L40"/>
  <c r="K40"/>
  <c r="J40"/>
  <c r="I40"/>
  <c r="H40"/>
  <c r="G40"/>
  <c r="F40"/>
  <c r="AD39"/>
  <c r="B39"/>
  <c r="AD38"/>
  <c r="B38"/>
  <c r="AD37"/>
  <c r="B37"/>
  <c r="AD36"/>
  <c r="B36"/>
  <c r="AD35"/>
  <c r="B35"/>
  <c r="AD34"/>
  <c r="B34"/>
  <c r="AD33"/>
  <c r="B33"/>
  <c r="AD32"/>
  <c r="B32"/>
  <c r="B29"/>
  <c r="S28"/>
  <c r="R28"/>
  <c r="R30" s="1"/>
  <c r="G28"/>
  <c r="F28"/>
  <c r="F26"/>
  <c r="B25"/>
  <c r="R24"/>
  <c r="R26" s="1"/>
  <c r="F24"/>
  <c r="G24" s="1"/>
  <c r="B18"/>
  <c r="R17"/>
  <c r="F17"/>
  <c r="AC15"/>
  <c r="AC16" s="1"/>
  <c r="AB15"/>
  <c r="AB16" s="1"/>
  <c r="AA15"/>
  <c r="AA16" s="1"/>
  <c r="Z15"/>
  <c r="Z16" s="1"/>
  <c r="Y15"/>
  <c r="Y16" s="1"/>
  <c r="X15"/>
  <c r="X16" s="1"/>
  <c r="W15"/>
  <c r="W16" s="1"/>
  <c r="V15"/>
  <c r="V16" s="1"/>
  <c r="U15"/>
  <c r="U16" s="1"/>
  <c r="T15"/>
  <c r="T16" s="1"/>
  <c r="S15"/>
  <c r="S16" s="1"/>
  <c r="R15"/>
  <c r="R16" s="1"/>
  <c r="Q15"/>
  <c r="Q16" s="1"/>
  <c r="P15"/>
  <c r="P16" s="1"/>
  <c r="O15"/>
  <c r="O16" s="1"/>
  <c r="N15"/>
  <c r="N16" s="1"/>
  <c r="M15"/>
  <c r="M16" s="1"/>
  <c r="L15"/>
  <c r="L16" s="1"/>
  <c r="K15"/>
  <c r="K16" s="1"/>
  <c r="J15"/>
  <c r="J16" s="1"/>
  <c r="I15"/>
  <c r="I16" s="1"/>
  <c r="H15"/>
  <c r="H16" s="1"/>
  <c r="G15"/>
  <c r="G16" s="1"/>
  <c r="F15"/>
  <c r="F16" s="1"/>
  <c r="B16" s="1"/>
  <c r="AD13"/>
  <c r="B13"/>
  <c r="AD12"/>
  <c r="B12"/>
  <c r="AD11"/>
  <c r="B11"/>
  <c r="A85" i="13"/>
  <c r="A83"/>
  <c r="A81"/>
  <c r="A79"/>
  <c r="AB75"/>
  <c r="AA75"/>
  <c r="Y75"/>
  <c r="X75"/>
  <c r="V75"/>
  <c r="U75"/>
  <c r="S75"/>
  <c r="R75"/>
  <c r="B75"/>
  <c r="AB74"/>
  <c r="AA74"/>
  <c r="Y74"/>
  <c r="X74"/>
  <c r="V74"/>
  <c r="U74"/>
  <c r="S74"/>
  <c r="R74"/>
  <c r="B74"/>
  <c r="B72"/>
  <c r="B71"/>
  <c r="B69"/>
  <c r="B68"/>
  <c r="B67"/>
  <c r="B66"/>
  <c r="AC60"/>
  <c r="AB60"/>
  <c r="AA60"/>
  <c r="Z60"/>
  <c r="Y60"/>
  <c r="X60"/>
  <c r="W60"/>
  <c r="V60"/>
  <c r="U60"/>
  <c r="T60"/>
  <c r="S60"/>
  <c r="R60"/>
  <c r="Q60"/>
  <c r="P60"/>
  <c r="O60"/>
  <c r="N60"/>
  <c r="M60"/>
  <c r="L60"/>
  <c r="K60"/>
  <c r="J60"/>
  <c r="I60"/>
  <c r="H60"/>
  <c r="G60"/>
  <c r="F60"/>
  <c r="B60"/>
  <c r="AC54"/>
  <c r="AB54"/>
  <c r="AA54"/>
  <c r="Z54"/>
  <c r="Y54"/>
  <c r="X54"/>
  <c r="W54"/>
  <c r="V54"/>
  <c r="U54"/>
  <c r="T54"/>
  <c r="S54"/>
  <c r="R54"/>
  <c r="B54" s="1"/>
  <c r="Q54"/>
  <c r="P54"/>
  <c r="O54"/>
  <c r="N54"/>
  <c r="M54"/>
  <c r="L54"/>
  <c r="K54"/>
  <c r="J54"/>
  <c r="I54"/>
  <c r="H54"/>
  <c r="G54"/>
  <c r="F54"/>
  <c r="F53"/>
  <c r="AC51"/>
  <c r="AC52" s="1"/>
  <c r="AB51"/>
  <c r="AB52" s="1"/>
  <c r="AA51"/>
  <c r="AA52" s="1"/>
  <c r="Z51"/>
  <c r="Z52" s="1"/>
  <c r="Y51"/>
  <c r="Y52" s="1"/>
  <c r="X51"/>
  <c r="X52" s="1"/>
  <c r="W51"/>
  <c r="W52" s="1"/>
  <c r="V51"/>
  <c r="V52" s="1"/>
  <c r="U51"/>
  <c r="U52" s="1"/>
  <c r="T51"/>
  <c r="T52" s="1"/>
  <c r="S51"/>
  <c r="S52" s="1"/>
  <c r="R51"/>
  <c r="R52" s="1"/>
  <c r="Q51"/>
  <c r="Q52" s="1"/>
  <c r="P51"/>
  <c r="P52" s="1"/>
  <c r="O51"/>
  <c r="O52" s="1"/>
  <c r="N51"/>
  <c r="N52" s="1"/>
  <c r="M51"/>
  <c r="M52" s="1"/>
  <c r="L51"/>
  <c r="L52" s="1"/>
  <c r="K51"/>
  <c r="K52" s="1"/>
  <c r="J51"/>
  <c r="J52" s="1"/>
  <c r="I51"/>
  <c r="I52" s="1"/>
  <c r="H51"/>
  <c r="H52" s="1"/>
  <c r="G51"/>
  <c r="G52" s="1"/>
  <c r="F51"/>
  <c r="B51" s="1"/>
  <c r="B49"/>
  <c r="B48"/>
  <c r="B47"/>
  <c r="B46"/>
  <c r="B45"/>
  <c r="B44"/>
  <c r="B43"/>
  <c r="B42"/>
  <c r="AC40"/>
  <c r="AB40"/>
  <c r="AA40"/>
  <c r="Z40"/>
  <c r="Y40"/>
  <c r="X40"/>
  <c r="W40"/>
  <c r="V40"/>
  <c r="U40"/>
  <c r="T40"/>
  <c r="S40"/>
  <c r="R40"/>
  <c r="R53" s="1"/>
  <c r="Q40"/>
  <c r="P40"/>
  <c r="O40"/>
  <c r="N40"/>
  <c r="M40"/>
  <c r="L40"/>
  <c r="K40"/>
  <c r="J40"/>
  <c r="I40"/>
  <c r="H40"/>
  <c r="G40"/>
  <c r="F40"/>
  <c r="AD39"/>
  <c r="B39"/>
  <c r="AD38"/>
  <c r="B38"/>
  <c r="AD37"/>
  <c r="B37"/>
  <c r="AD36"/>
  <c r="B36"/>
  <c r="AD35"/>
  <c r="B35"/>
  <c r="AD34"/>
  <c r="B34"/>
  <c r="AD33"/>
  <c r="B33"/>
  <c r="AD32"/>
  <c r="B32"/>
  <c r="B29"/>
  <c r="R28"/>
  <c r="R30" s="1"/>
  <c r="F28"/>
  <c r="B28" s="1"/>
  <c r="B25"/>
  <c r="R24"/>
  <c r="R26" s="1"/>
  <c r="F24"/>
  <c r="F26" s="1"/>
  <c r="B18"/>
  <c r="S17"/>
  <c r="S19" s="1"/>
  <c r="G17"/>
  <c r="G19" s="1"/>
  <c r="F17"/>
  <c r="AC15"/>
  <c r="AC16" s="1"/>
  <c r="AB15"/>
  <c r="AB16" s="1"/>
  <c r="AA15"/>
  <c r="AA16" s="1"/>
  <c r="Z15"/>
  <c r="Z16" s="1"/>
  <c r="Y15"/>
  <c r="Y16" s="1"/>
  <c r="X15"/>
  <c r="X16" s="1"/>
  <c r="W15"/>
  <c r="W16" s="1"/>
  <c r="V15"/>
  <c r="V16" s="1"/>
  <c r="U15"/>
  <c r="U16" s="1"/>
  <c r="T15"/>
  <c r="T16" s="1"/>
  <c r="S15"/>
  <c r="S16" s="1"/>
  <c r="R15"/>
  <c r="R16" s="1"/>
  <c r="R22" s="1"/>
  <c r="Q15"/>
  <c r="Q16" s="1"/>
  <c r="P15"/>
  <c r="P16" s="1"/>
  <c r="O15"/>
  <c r="O16" s="1"/>
  <c r="N15"/>
  <c r="N16" s="1"/>
  <c r="M15"/>
  <c r="M16" s="1"/>
  <c r="L15"/>
  <c r="L16" s="1"/>
  <c r="K15"/>
  <c r="K16" s="1"/>
  <c r="J15"/>
  <c r="J16" s="1"/>
  <c r="I15"/>
  <c r="I16" s="1"/>
  <c r="H15"/>
  <c r="H16" s="1"/>
  <c r="G15"/>
  <c r="G16" s="1"/>
  <c r="F15"/>
  <c r="F16" s="1"/>
  <c r="AD13"/>
  <c r="B13"/>
  <c r="AD12"/>
  <c r="B12"/>
  <c r="AD11"/>
  <c r="B11"/>
  <c r="A85" i="11"/>
  <c r="A83"/>
  <c r="A81"/>
  <c r="A79"/>
  <c r="AB75"/>
  <c r="AA75"/>
  <c r="Y75"/>
  <c r="X75"/>
  <c r="V75"/>
  <c r="U75"/>
  <c r="S75"/>
  <c r="R75"/>
  <c r="B75" s="1"/>
  <c r="AB74"/>
  <c r="AA74"/>
  <c r="Y74"/>
  <c r="X74"/>
  <c r="V74"/>
  <c r="U74"/>
  <c r="B74"/>
  <c r="B72"/>
  <c r="B71"/>
  <c r="B69"/>
  <c r="B68"/>
  <c r="B67"/>
  <c r="B66"/>
  <c r="AC60"/>
  <c r="AB60"/>
  <c r="AA60"/>
  <c r="Z60"/>
  <c r="Y60"/>
  <c r="X60"/>
  <c r="W60"/>
  <c r="V60"/>
  <c r="U60"/>
  <c r="T60"/>
  <c r="S60"/>
  <c r="R60"/>
  <c r="B60" s="1"/>
  <c r="Q60"/>
  <c r="P60"/>
  <c r="O60"/>
  <c r="N60"/>
  <c r="M60"/>
  <c r="L60"/>
  <c r="K60"/>
  <c r="J60"/>
  <c r="I60"/>
  <c r="H60"/>
  <c r="G60"/>
  <c r="F60"/>
  <c r="AC54"/>
  <c r="AB54"/>
  <c r="AA54"/>
  <c r="Z54"/>
  <c r="Y54"/>
  <c r="X54"/>
  <c r="W54"/>
  <c r="V54"/>
  <c r="U54"/>
  <c r="T54"/>
  <c r="S54"/>
  <c r="R54"/>
  <c r="B54" s="1"/>
  <c r="Q54"/>
  <c r="P54"/>
  <c r="O54"/>
  <c r="N54"/>
  <c r="M54"/>
  <c r="L54"/>
  <c r="K54"/>
  <c r="J54"/>
  <c r="I54"/>
  <c r="H54"/>
  <c r="G54"/>
  <c r="F54"/>
  <c r="AC51"/>
  <c r="AC52" s="1"/>
  <c r="AB51"/>
  <c r="AB52" s="1"/>
  <c r="AA51"/>
  <c r="AA52" s="1"/>
  <c r="Z51"/>
  <c r="Z52" s="1"/>
  <c r="Y51"/>
  <c r="Y52" s="1"/>
  <c r="X51"/>
  <c r="X52" s="1"/>
  <c r="W51"/>
  <c r="W52" s="1"/>
  <c r="V51"/>
  <c r="V52" s="1"/>
  <c r="U51"/>
  <c r="U52" s="1"/>
  <c r="T51"/>
  <c r="T52" s="1"/>
  <c r="S51"/>
  <c r="S52" s="1"/>
  <c r="R51"/>
  <c r="R52" s="1"/>
  <c r="B52" s="1"/>
  <c r="Q51"/>
  <c r="Q52" s="1"/>
  <c r="P51"/>
  <c r="P52" s="1"/>
  <c r="O51"/>
  <c r="O52" s="1"/>
  <c r="N51"/>
  <c r="N52" s="1"/>
  <c r="M51"/>
  <c r="M52" s="1"/>
  <c r="L51"/>
  <c r="L52" s="1"/>
  <c r="K51"/>
  <c r="K52" s="1"/>
  <c r="J51"/>
  <c r="J52" s="1"/>
  <c r="I51"/>
  <c r="I52" s="1"/>
  <c r="H51"/>
  <c r="H52" s="1"/>
  <c r="G51"/>
  <c r="G52" s="1"/>
  <c r="F51"/>
  <c r="F52" s="1"/>
  <c r="B51"/>
  <c r="B49"/>
  <c r="B48"/>
  <c r="B47"/>
  <c r="B46"/>
  <c r="B45"/>
  <c r="B44"/>
  <c r="B43"/>
  <c r="B42"/>
  <c r="AC40"/>
  <c r="AB40"/>
  <c r="AA40"/>
  <c r="Z40"/>
  <c r="Y40"/>
  <c r="X40"/>
  <c r="W40"/>
  <c r="V40"/>
  <c r="U40"/>
  <c r="T40"/>
  <c r="S40"/>
  <c r="R40"/>
  <c r="Q40"/>
  <c r="P40"/>
  <c r="O40"/>
  <c r="N40"/>
  <c r="M40"/>
  <c r="L40"/>
  <c r="K40"/>
  <c r="J40"/>
  <c r="I40"/>
  <c r="H40"/>
  <c r="G40"/>
  <c r="F40"/>
  <c r="F53" s="1"/>
  <c r="AD39"/>
  <c r="B39"/>
  <c r="AD38"/>
  <c r="B38"/>
  <c r="AD37"/>
  <c r="B37"/>
  <c r="AD36"/>
  <c r="B36"/>
  <c r="AD35"/>
  <c r="B35"/>
  <c r="AD34"/>
  <c r="B34"/>
  <c r="AD33"/>
  <c r="B33"/>
  <c r="AD32"/>
  <c r="B32"/>
  <c r="B29"/>
  <c r="R28"/>
  <c r="R30" s="1"/>
  <c r="B30" s="1"/>
  <c r="F28"/>
  <c r="F30" s="1"/>
  <c r="B28"/>
  <c r="B25"/>
  <c r="R24"/>
  <c r="R26" s="1"/>
  <c r="B26" s="1"/>
  <c r="F24"/>
  <c r="F26" s="1"/>
  <c r="B18"/>
  <c r="R17"/>
  <c r="S17" s="1"/>
  <c r="F17"/>
  <c r="AC15"/>
  <c r="AC16" s="1"/>
  <c r="AB15"/>
  <c r="AB16" s="1"/>
  <c r="AA15"/>
  <c r="AA16" s="1"/>
  <c r="Z15"/>
  <c r="Z16" s="1"/>
  <c r="Y15"/>
  <c r="Y16" s="1"/>
  <c r="X15"/>
  <c r="X16" s="1"/>
  <c r="W15"/>
  <c r="W16" s="1"/>
  <c r="V15"/>
  <c r="V16" s="1"/>
  <c r="U15"/>
  <c r="U16" s="1"/>
  <c r="T15"/>
  <c r="T16" s="1"/>
  <c r="S15"/>
  <c r="S16" s="1"/>
  <c r="R15"/>
  <c r="R16" s="1"/>
  <c r="B16" s="1"/>
  <c r="Q15"/>
  <c r="Q16" s="1"/>
  <c r="P15"/>
  <c r="P16" s="1"/>
  <c r="O15"/>
  <c r="O16" s="1"/>
  <c r="N15"/>
  <c r="N16" s="1"/>
  <c r="M15"/>
  <c r="M16" s="1"/>
  <c r="L15"/>
  <c r="L16" s="1"/>
  <c r="K15"/>
  <c r="K16" s="1"/>
  <c r="J15"/>
  <c r="J16" s="1"/>
  <c r="I15"/>
  <c r="I16" s="1"/>
  <c r="H15"/>
  <c r="H16" s="1"/>
  <c r="G15"/>
  <c r="G16" s="1"/>
  <c r="F15"/>
  <c r="F16" s="1"/>
  <c r="AD13"/>
  <c r="B13"/>
  <c r="AD12"/>
  <c r="B12"/>
  <c r="AD11"/>
  <c r="B11"/>
  <c r="A85" i="10"/>
  <c r="A83"/>
  <c r="A81"/>
  <c r="A79"/>
  <c r="AB75"/>
  <c r="AA75"/>
  <c r="Y75"/>
  <c r="X75"/>
  <c r="V75"/>
  <c r="U75"/>
  <c r="S75"/>
  <c r="R75"/>
  <c r="B75" s="1"/>
  <c r="AB74"/>
  <c r="AA74"/>
  <c r="Y74"/>
  <c r="X74"/>
  <c r="V74"/>
  <c r="U74"/>
  <c r="S74"/>
  <c r="R74"/>
  <c r="B74" s="1"/>
  <c r="B72"/>
  <c r="B71"/>
  <c r="B69"/>
  <c r="B68"/>
  <c r="B67"/>
  <c r="B66"/>
  <c r="AC60"/>
  <c r="AB60"/>
  <c r="AA60"/>
  <c r="Z60"/>
  <c r="Y60"/>
  <c r="X60"/>
  <c r="W60"/>
  <c r="V60"/>
  <c r="U60"/>
  <c r="T60"/>
  <c r="S60"/>
  <c r="R60"/>
  <c r="B60" s="1"/>
  <c r="Q60"/>
  <c r="P60"/>
  <c r="O60"/>
  <c r="N60"/>
  <c r="M60"/>
  <c r="L60"/>
  <c r="K60"/>
  <c r="J60"/>
  <c r="I60"/>
  <c r="H60"/>
  <c r="G60"/>
  <c r="F60"/>
  <c r="AC54"/>
  <c r="AB54"/>
  <c r="AA54"/>
  <c r="Z54"/>
  <c r="Y54"/>
  <c r="X54"/>
  <c r="W54"/>
  <c r="V54"/>
  <c r="U54"/>
  <c r="T54"/>
  <c r="S54"/>
  <c r="R54"/>
  <c r="Q54"/>
  <c r="P54"/>
  <c r="O54"/>
  <c r="N54"/>
  <c r="M54"/>
  <c r="L54"/>
  <c r="K54"/>
  <c r="J54"/>
  <c r="I54"/>
  <c r="H54"/>
  <c r="G54"/>
  <c r="F54"/>
  <c r="AC51"/>
  <c r="AC52" s="1"/>
  <c r="AB51"/>
  <c r="AB52" s="1"/>
  <c r="AA51"/>
  <c r="AA52" s="1"/>
  <c r="Z51"/>
  <c r="Z52" s="1"/>
  <c r="Y51"/>
  <c r="Y52" s="1"/>
  <c r="X51"/>
  <c r="X52" s="1"/>
  <c r="W51"/>
  <c r="W52" s="1"/>
  <c r="V51"/>
  <c r="V52" s="1"/>
  <c r="U51"/>
  <c r="U52" s="1"/>
  <c r="T51"/>
  <c r="T52" s="1"/>
  <c r="S51"/>
  <c r="S52" s="1"/>
  <c r="R51"/>
  <c r="R52" s="1"/>
  <c r="B52" s="1"/>
  <c r="Q51"/>
  <c r="Q52" s="1"/>
  <c r="P51"/>
  <c r="P52" s="1"/>
  <c r="O51"/>
  <c r="O52" s="1"/>
  <c r="N51"/>
  <c r="N52" s="1"/>
  <c r="M51"/>
  <c r="M52" s="1"/>
  <c r="L51"/>
  <c r="L52" s="1"/>
  <c r="K51"/>
  <c r="K52" s="1"/>
  <c r="J51"/>
  <c r="J52" s="1"/>
  <c r="I51"/>
  <c r="I52" s="1"/>
  <c r="H51"/>
  <c r="H52" s="1"/>
  <c r="G51"/>
  <c r="G52" s="1"/>
  <c r="F51"/>
  <c r="F52" s="1"/>
  <c r="B51"/>
  <c r="B49"/>
  <c r="B48"/>
  <c r="B47"/>
  <c r="B46"/>
  <c r="B45"/>
  <c r="B44"/>
  <c r="B43"/>
  <c r="B42"/>
  <c r="AC40"/>
  <c r="AB40"/>
  <c r="AA40"/>
  <c r="Z40"/>
  <c r="Y40"/>
  <c r="X40"/>
  <c r="W40"/>
  <c r="V40"/>
  <c r="U40"/>
  <c r="T40"/>
  <c r="S40"/>
  <c r="R40"/>
  <c r="R53" s="1"/>
  <c r="Q40"/>
  <c r="P40"/>
  <c r="O40"/>
  <c r="N40"/>
  <c r="M40"/>
  <c r="L40"/>
  <c r="K40"/>
  <c r="J40"/>
  <c r="I40"/>
  <c r="H40"/>
  <c r="G40"/>
  <c r="F40"/>
  <c r="F53" s="1"/>
  <c r="AD39"/>
  <c r="B39"/>
  <c r="AD38"/>
  <c r="B38"/>
  <c r="AD37"/>
  <c r="B37"/>
  <c r="AD36"/>
  <c r="B36"/>
  <c r="AD35"/>
  <c r="B35"/>
  <c r="AD34"/>
  <c r="B34"/>
  <c r="AD33"/>
  <c r="B33"/>
  <c r="AD32"/>
  <c r="B32"/>
  <c r="B29"/>
  <c r="R28"/>
  <c r="B28" s="1"/>
  <c r="F28"/>
  <c r="F30" s="1"/>
  <c r="B25"/>
  <c r="R24"/>
  <c r="R26" s="1"/>
  <c r="F24"/>
  <c r="F26" s="1"/>
  <c r="B18"/>
  <c r="R17"/>
  <c r="F17"/>
  <c r="AC15"/>
  <c r="AC16" s="1"/>
  <c r="AB15"/>
  <c r="AB16" s="1"/>
  <c r="AA15"/>
  <c r="AA16" s="1"/>
  <c r="Z15"/>
  <c r="Z16" s="1"/>
  <c r="Y15"/>
  <c r="Y16" s="1"/>
  <c r="X15"/>
  <c r="X16" s="1"/>
  <c r="W15"/>
  <c r="W16" s="1"/>
  <c r="V15"/>
  <c r="V16" s="1"/>
  <c r="U15"/>
  <c r="U16" s="1"/>
  <c r="T15"/>
  <c r="T16" s="1"/>
  <c r="S15"/>
  <c r="S16" s="1"/>
  <c r="R15"/>
  <c r="R16" s="1"/>
  <c r="B16" s="1"/>
  <c r="Q15"/>
  <c r="Q16" s="1"/>
  <c r="P15"/>
  <c r="P16" s="1"/>
  <c r="O15"/>
  <c r="O16" s="1"/>
  <c r="N15"/>
  <c r="N16" s="1"/>
  <c r="M15"/>
  <c r="M16" s="1"/>
  <c r="L15"/>
  <c r="L16" s="1"/>
  <c r="K15"/>
  <c r="K16" s="1"/>
  <c r="J15"/>
  <c r="J16" s="1"/>
  <c r="I15"/>
  <c r="I16" s="1"/>
  <c r="H15"/>
  <c r="H16" s="1"/>
  <c r="G15"/>
  <c r="G16" s="1"/>
  <c r="F15"/>
  <c r="F16" s="1"/>
  <c r="AD13"/>
  <c r="B13"/>
  <c r="AD12"/>
  <c r="B12"/>
  <c r="AD11"/>
  <c r="B11"/>
  <c r="A85" i="9"/>
  <c r="A83"/>
  <c r="A81"/>
  <c r="A79"/>
  <c r="AB75"/>
  <c r="AA75"/>
  <c r="Y75"/>
  <c r="X75"/>
  <c r="V75"/>
  <c r="U75"/>
  <c r="S75"/>
  <c r="R75"/>
  <c r="B75"/>
  <c r="AB74"/>
  <c r="AA74"/>
  <c r="Y74"/>
  <c r="X74"/>
  <c r="V74"/>
  <c r="U74"/>
  <c r="S74"/>
  <c r="R74"/>
  <c r="B74" s="1"/>
  <c r="B72"/>
  <c r="B71"/>
  <c r="B69"/>
  <c r="B68"/>
  <c r="B67"/>
  <c r="B66"/>
  <c r="AC60"/>
  <c r="AB60"/>
  <c r="AA60"/>
  <c r="Z60"/>
  <c r="Y60"/>
  <c r="X60"/>
  <c r="W60"/>
  <c r="V60"/>
  <c r="U60"/>
  <c r="T60"/>
  <c r="S60"/>
  <c r="R60"/>
  <c r="B60" s="1"/>
  <c r="Q60"/>
  <c r="P60"/>
  <c r="O60"/>
  <c r="N60"/>
  <c r="M60"/>
  <c r="L60"/>
  <c r="K60"/>
  <c r="J60"/>
  <c r="I60"/>
  <c r="H60"/>
  <c r="G60"/>
  <c r="F60"/>
  <c r="AC54"/>
  <c r="AB54"/>
  <c r="AA54"/>
  <c r="Z54"/>
  <c r="Y54"/>
  <c r="X54"/>
  <c r="W54"/>
  <c r="V54"/>
  <c r="U54"/>
  <c r="T54"/>
  <c r="S54"/>
  <c r="R54"/>
  <c r="Q54"/>
  <c r="P54"/>
  <c r="O54"/>
  <c r="N54"/>
  <c r="M54"/>
  <c r="L54"/>
  <c r="K54"/>
  <c r="J54"/>
  <c r="I54"/>
  <c r="H54"/>
  <c r="G54"/>
  <c r="F54"/>
  <c r="AC51"/>
  <c r="AC52" s="1"/>
  <c r="AB51"/>
  <c r="AB52" s="1"/>
  <c r="AA51"/>
  <c r="AA52" s="1"/>
  <c r="Z51"/>
  <c r="Z52" s="1"/>
  <c r="Y51"/>
  <c r="Y52" s="1"/>
  <c r="X51"/>
  <c r="X52" s="1"/>
  <c r="W51"/>
  <c r="W52" s="1"/>
  <c r="V51"/>
  <c r="V52" s="1"/>
  <c r="U51"/>
  <c r="U52" s="1"/>
  <c r="T51"/>
  <c r="T52" s="1"/>
  <c r="S51"/>
  <c r="S52" s="1"/>
  <c r="R51"/>
  <c r="R52" s="1"/>
  <c r="B52" s="1"/>
  <c r="Q51"/>
  <c r="Q52" s="1"/>
  <c r="P51"/>
  <c r="P52" s="1"/>
  <c r="O51"/>
  <c r="O52" s="1"/>
  <c r="N51"/>
  <c r="N52" s="1"/>
  <c r="M51"/>
  <c r="M52" s="1"/>
  <c r="L51"/>
  <c r="L52" s="1"/>
  <c r="K51"/>
  <c r="K52" s="1"/>
  <c r="J51"/>
  <c r="J52" s="1"/>
  <c r="I51"/>
  <c r="I52" s="1"/>
  <c r="H51"/>
  <c r="H52" s="1"/>
  <c r="G51"/>
  <c r="G52" s="1"/>
  <c r="F51"/>
  <c r="F52" s="1"/>
  <c r="B51"/>
  <c r="B49"/>
  <c r="B48"/>
  <c r="B47"/>
  <c r="B46"/>
  <c r="B45"/>
  <c r="B44"/>
  <c r="B43"/>
  <c r="B42"/>
  <c r="AC40"/>
  <c r="AB40"/>
  <c r="AA40"/>
  <c r="Z40"/>
  <c r="Y40"/>
  <c r="X40"/>
  <c r="W40"/>
  <c r="V40"/>
  <c r="U40"/>
  <c r="T40"/>
  <c r="S40"/>
  <c r="R40"/>
  <c r="R53" s="1"/>
  <c r="Q40"/>
  <c r="P40"/>
  <c r="O40"/>
  <c r="N40"/>
  <c r="M40"/>
  <c r="L40"/>
  <c r="K40"/>
  <c r="J40"/>
  <c r="I40"/>
  <c r="H40"/>
  <c r="G40"/>
  <c r="F40"/>
  <c r="F53" s="1"/>
  <c r="AD39"/>
  <c r="B39"/>
  <c r="AD38"/>
  <c r="B38"/>
  <c r="AD37"/>
  <c r="B37"/>
  <c r="AD36"/>
  <c r="B36"/>
  <c r="AD35"/>
  <c r="B35"/>
  <c r="AD34"/>
  <c r="B34"/>
  <c r="AD33"/>
  <c r="B33"/>
  <c r="AD32"/>
  <c r="B32"/>
  <c r="B29"/>
  <c r="R28"/>
  <c r="B28" s="1"/>
  <c r="F28"/>
  <c r="F30" s="1"/>
  <c r="B25"/>
  <c r="R24"/>
  <c r="R26" s="1"/>
  <c r="F24"/>
  <c r="F26" s="1"/>
  <c r="B18"/>
  <c r="R17"/>
  <c r="F17"/>
  <c r="G16"/>
  <c r="AC15"/>
  <c r="AC16" s="1"/>
  <c r="AB15"/>
  <c r="AB16" s="1"/>
  <c r="AA15"/>
  <c r="AA16" s="1"/>
  <c r="Z15"/>
  <c r="Z16" s="1"/>
  <c r="Y15"/>
  <c r="Y16" s="1"/>
  <c r="X15"/>
  <c r="X16" s="1"/>
  <c r="W15"/>
  <c r="W16" s="1"/>
  <c r="V15"/>
  <c r="V16" s="1"/>
  <c r="U15"/>
  <c r="U16" s="1"/>
  <c r="T15"/>
  <c r="T16" s="1"/>
  <c r="S15"/>
  <c r="S16" s="1"/>
  <c r="R15"/>
  <c r="R16" s="1"/>
  <c r="B16" s="1"/>
  <c r="Q15"/>
  <c r="Q16" s="1"/>
  <c r="P15"/>
  <c r="P16" s="1"/>
  <c r="O15"/>
  <c r="O16" s="1"/>
  <c r="N15"/>
  <c r="N16" s="1"/>
  <c r="M15"/>
  <c r="M16" s="1"/>
  <c r="L15"/>
  <c r="L16" s="1"/>
  <c r="K15"/>
  <c r="K16" s="1"/>
  <c r="J15"/>
  <c r="J16" s="1"/>
  <c r="I15"/>
  <c r="I16" s="1"/>
  <c r="H15"/>
  <c r="H16" s="1"/>
  <c r="G15"/>
  <c r="F15"/>
  <c r="F16" s="1"/>
  <c r="AD13"/>
  <c r="B13"/>
  <c r="AD12"/>
  <c r="B12"/>
  <c r="AD11"/>
  <c r="B11"/>
  <c r="A85" i="8"/>
  <c r="A83"/>
  <c r="A81"/>
  <c r="A79"/>
  <c r="AB75"/>
  <c r="AA75"/>
  <c r="Y75"/>
  <c r="X75"/>
  <c r="V75"/>
  <c r="U75"/>
  <c r="S75"/>
  <c r="R75"/>
  <c r="B75"/>
  <c r="AB74"/>
  <c r="AA74"/>
  <c r="Y74"/>
  <c r="X74"/>
  <c r="V74"/>
  <c r="U74"/>
  <c r="S74"/>
  <c r="R74"/>
  <c r="B74" s="1"/>
  <c r="B72"/>
  <c r="B71"/>
  <c r="B69"/>
  <c r="B68"/>
  <c r="B67"/>
  <c r="B66"/>
  <c r="AC60"/>
  <c r="AB60"/>
  <c r="AA60"/>
  <c r="Z60"/>
  <c r="Y60"/>
  <c r="X60"/>
  <c r="W60"/>
  <c r="V60"/>
  <c r="U60"/>
  <c r="T60"/>
  <c r="S60"/>
  <c r="R60"/>
  <c r="B60" s="1"/>
  <c r="Q60"/>
  <c r="P60"/>
  <c r="O60"/>
  <c r="N60"/>
  <c r="M60"/>
  <c r="L60"/>
  <c r="K60"/>
  <c r="J60"/>
  <c r="I60"/>
  <c r="H60"/>
  <c r="G60"/>
  <c r="F60"/>
  <c r="AC54"/>
  <c r="AB54"/>
  <c r="AA54"/>
  <c r="Z54"/>
  <c r="Y54"/>
  <c r="X54"/>
  <c r="W54"/>
  <c r="V54"/>
  <c r="U54"/>
  <c r="T54"/>
  <c r="S54"/>
  <c r="R54"/>
  <c r="Q54"/>
  <c r="P54"/>
  <c r="O54"/>
  <c r="N54"/>
  <c r="M54"/>
  <c r="L54"/>
  <c r="K54"/>
  <c r="J54"/>
  <c r="I54"/>
  <c r="H54"/>
  <c r="G54"/>
  <c r="F54"/>
  <c r="T52"/>
  <c r="AC51"/>
  <c r="AC52" s="1"/>
  <c r="AB51"/>
  <c r="AB52" s="1"/>
  <c r="AA51"/>
  <c r="AA52" s="1"/>
  <c r="Z51"/>
  <c r="Z52" s="1"/>
  <c r="Y51"/>
  <c r="Y52" s="1"/>
  <c r="X51"/>
  <c r="X52" s="1"/>
  <c r="W51"/>
  <c r="W52" s="1"/>
  <c r="V51"/>
  <c r="V52" s="1"/>
  <c r="U51"/>
  <c r="U52" s="1"/>
  <c r="T51"/>
  <c r="S51"/>
  <c r="S52" s="1"/>
  <c r="R51"/>
  <c r="R52" s="1"/>
  <c r="B52" s="1"/>
  <c r="Q51"/>
  <c r="Q52" s="1"/>
  <c r="P51"/>
  <c r="P52" s="1"/>
  <c r="O51"/>
  <c r="O52" s="1"/>
  <c r="N51"/>
  <c r="N52" s="1"/>
  <c r="M51"/>
  <c r="M52" s="1"/>
  <c r="L51"/>
  <c r="L52" s="1"/>
  <c r="K51"/>
  <c r="K52" s="1"/>
  <c r="J51"/>
  <c r="J52" s="1"/>
  <c r="I51"/>
  <c r="I52" s="1"/>
  <c r="H51"/>
  <c r="H52" s="1"/>
  <c r="G51"/>
  <c r="G52" s="1"/>
  <c r="F51"/>
  <c r="F52" s="1"/>
  <c r="B49"/>
  <c r="B48"/>
  <c r="B47"/>
  <c r="B46"/>
  <c r="B45"/>
  <c r="B44"/>
  <c r="B43"/>
  <c r="B42"/>
  <c r="AC40"/>
  <c r="AB40"/>
  <c r="AA40"/>
  <c r="Z40"/>
  <c r="Y40"/>
  <c r="X40"/>
  <c r="W40"/>
  <c r="V40"/>
  <c r="U40"/>
  <c r="T40"/>
  <c r="S40"/>
  <c r="R40"/>
  <c r="R53" s="1"/>
  <c r="Q40"/>
  <c r="P40"/>
  <c r="O40"/>
  <c r="N40"/>
  <c r="M40"/>
  <c r="L40"/>
  <c r="K40"/>
  <c r="J40"/>
  <c r="I40"/>
  <c r="H40"/>
  <c r="G40"/>
  <c r="F40"/>
  <c r="F53" s="1"/>
  <c r="AD39"/>
  <c r="B39"/>
  <c r="AD38"/>
  <c r="B38"/>
  <c r="AD37"/>
  <c r="B37"/>
  <c r="AD36"/>
  <c r="B36"/>
  <c r="AD35"/>
  <c r="B35"/>
  <c r="AD34"/>
  <c r="B34"/>
  <c r="AD33"/>
  <c r="B33"/>
  <c r="AD32"/>
  <c r="B32"/>
  <c r="B29"/>
  <c r="R28"/>
  <c r="F28"/>
  <c r="B25"/>
  <c r="R24"/>
  <c r="R26" s="1"/>
  <c r="F24"/>
  <c r="F26" s="1"/>
  <c r="B18"/>
  <c r="R17"/>
  <c r="R19" s="1"/>
  <c r="F17"/>
  <c r="F19" s="1"/>
  <c r="I16"/>
  <c r="AC15"/>
  <c r="AC16" s="1"/>
  <c r="AB15"/>
  <c r="AB16" s="1"/>
  <c r="AA15"/>
  <c r="AA16" s="1"/>
  <c r="Z15"/>
  <c r="Z16" s="1"/>
  <c r="Y15"/>
  <c r="Y16" s="1"/>
  <c r="X15"/>
  <c r="X16" s="1"/>
  <c r="W15"/>
  <c r="W16" s="1"/>
  <c r="V15"/>
  <c r="V16" s="1"/>
  <c r="U15"/>
  <c r="U16" s="1"/>
  <c r="T15"/>
  <c r="T16" s="1"/>
  <c r="S15"/>
  <c r="S16" s="1"/>
  <c r="R15"/>
  <c r="Q15"/>
  <c r="Q16" s="1"/>
  <c r="P15"/>
  <c r="P16" s="1"/>
  <c r="O15"/>
  <c r="O16" s="1"/>
  <c r="N15"/>
  <c r="N16" s="1"/>
  <c r="M15"/>
  <c r="M16" s="1"/>
  <c r="L15"/>
  <c r="L16" s="1"/>
  <c r="K15"/>
  <c r="K16" s="1"/>
  <c r="J15"/>
  <c r="J16" s="1"/>
  <c r="I15"/>
  <c r="H15"/>
  <c r="H16" s="1"/>
  <c r="G15"/>
  <c r="G16" s="1"/>
  <c r="F15"/>
  <c r="F20" s="1"/>
  <c r="AD13"/>
  <c r="B13"/>
  <c r="AD12"/>
  <c r="B12"/>
  <c r="AD11"/>
  <c r="B11"/>
  <c r="AB75" i="5"/>
  <c r="AA75"/>
  <c r="Y75"/>
  <c r="X75"/>
  <c r="V75"/>
  <c r="U75"/>
  <c r="S75"/>
  <c r="R75"/>
  <c r="AB74"/>
  <c r="AA74"/>
  <c r="Y74"/>
  <c r="X74"/>
  <c r="V74"/>
  <c r="U74"/>
  <c r="S74"/>
  <c r="R74"/>
  <c r="AB75" i="6"/>
  <c r="AA75"/>
  <c r="AB74"/>
  <c r="AA74"/>
  <c r="Y75"/>
  <c r="X75"/>
  <c r="Y74"/>
  <c r="X74"/>
  <c r="V75"/>
  <c r="U75"/>
  <c r="V74"/>
  <c r="U74"/>
  <c r="S75"/>
  <c r="R75"/>
  <c r="B75" s="1"/>
  <c r="S74"/>
  <c r="R74"/>
  <c r="U51"/>
  <c r="U52" s="1"/>
  <c r="G60"/>
  <c r="H60"/>
  <c r="I60"/>
  <c r="J60"/>
  <c r="K60"/>
  <c r="L60"/>
  <c r="M60"/>
  <c r="N60"/>
  <c r="O60"/>
  <c r="P60"/>
  <c r="Q60"/>
  <c r="R60"/>
  <c r="S60"/>
  <c r="T60"/>
  <c r="U60"/>
  <c r="V60"/>
  <c r="W60"/>
  <c r="X60"/>
  <c r="Y60"/>
  <c r="Z60"/>
  <c r="AA60"/>
  <c r="AB60"/>
  <c r="AC60"/>
  <c r="F60"/>
  <c r="R51"/>
  <c r="R52" s="1"/>
  <c r="S51"/>
  <c r="T51"/>
  <c r="V51"/>
  <c r="W51"/>
  <c r="W52" s="1"/>
  <c r="X51"/>
  <c r="Y51"/>
  <c r="Z51"/>
  <c r="AA51"/>
  <c r="AA52" s="1"/>
  <c r="AB51"/>
  <c r="AC51"/>
  <c r="K51"/>
  <c r="K52" s="1"/>
  <c r="L51"/>
  <c r="L52" s="1"/>
  <c r="M51"/>
  <c r="N51"/>
  <c r="O51"/>
  <c r="P51"/>
  <c r="P52" s="1"/>
  <c r="Q51"/>
  <c r="G51"/>
  <c r="H51"/>
  <c r="H52" s="1"/>
  <c r="I51"/>
  <c r="I52" s="1"/>
  <c r="J51"/>
  <c r="F51"/>
  <c r="AB60" i="5"/>
  <c r="G60"/>
  <c r="H60"/>
  <c r="I60"/>
  <c r="J60"/>
  <c r="K60"/>
  <c r="L60"/>
  <c r="M60"/>
  <c r="N60"/>
  <c r="O60"/>
  <c r="P60"/>
  <c r="Q60"/>
  <c r="R60"/>
  <c r="S60"/>
  <c r="T60"/>
  <c r="U60"/>
  <c r="V60"/>
  <c r="W60"/>
  <c r="X60"/>
  <c r="Y60"/>
  <c r="Z60"/>
  <c r="AA60"/>
  <c r="AC60"/>
  <c r="F60"/>
  <c r="S51"/>
  <c r="T51"/>
  <c r="T52" s="1"/>
  <c r="U51"/>
  <c r="V51"/>
  <c r="W51"/>
  <c r="W52" s="1"/>
  <c r="X51"/>
  <c r="X52" s="1"/>
  <c r="Y51"/>
  <c r="Z51"/>
  <c r="AA51"/>
  <c r="AB51"/>
  <c r="AB52" s="1"/>
  <c r="AC51"/>
  <c r="R51"/>
  <c r="G51"/>
  <c r="H51"/>
  <c r="H52" s="1"/>
  <c r="I51"/>
  <c r="J51"/>
  <c r="K51"/>
  <c r="L51"/>
  <c r="B51" s="1"/>
  <c r="M51"/>
  <c r="N51"/>
  <c r="N52" s="1"/>
  <c r="O51"/>
  <c r="O52" s="1"/>
  <c r="P51"/>
  <c r="P52" s="1"/>
  <c r="Q51"/>
  <c r="F51"/>
  <c r="F52" s="1"/>
  <c r="R28" i="6"/>
  <c r="R30" s="1"/>
  <c r="R24"/>
  <c r="R26" s="1"/>
  <c r="S17"/>
  <c r="R17" i="5"/>
  <c r="S17" s="1"/>
  <c r="R28"/>
  <c r="R24"/>
  <c r="D6" i="7"/>
  <c r="D7"/>
  <c r="D8"/>
  <c r="D9"/>
  <c r="D10"/>
  <c r="D11"/>
  <c r="D12"/>
  <c r="D13"/>
  <c r="D14"/>
  <c r="D15"/>
  <c r="D16"/>
  <c r="D17"/>
  <c r="C18"/>
  <c r="B18"/>
  <c r="B60" i="5"/>
  <c r="S52"/>
  <c r="Y52"/>
  <c r="AC52"/>
  <c r="AD39"/>
  <c r="S15"/>
  <c r="S16" s="1"/>
  <c r="T15"/>
  <c r="T16" s="1"/>
  <c r="U15"/>
  <c r="U16" s="1"/>
  <c r="V15"/>
  <c r="V16" s="1"/>
  <c r="W15"/>
  <c r="W16" s="1"/>
  <c r="X15"/>
  <c r="Y15"/>
  <c r="Y16" s="1"/>
  <c r="Z15"/>
  <c r="Z16" s="1"/>
  <c r="AA15"/>
  <c r="AA16" s="1"/>
  <c r="AB15"/>
  <c r="AB16" s="1"/>
  <c r="AC15"/>
  <c r="AC16" s="1"/>
  <c r="R15"/>
  <c r="R16" s="1"/>
  <c r="AC54"/>
  <c r="AB54"/>
  <c r="AA54"/>
  <c r="Z54"/>
  <c r="Y54"/>
  <c r="X54"/>
  <c r="W54"/>
  <c r="V54"/>
  <c r="U54"/>
  <c r="T54"/>
  <c r="S54"/>
  <c r="R54"/>
  <c r="AA52"/>
  <c r="Z52"/>
  <c r="V52"/>
  <c r="U52"/>
  <c r="R52"/>
  <c r="AC40"/>
  <c r="AB40"/>
  <c r="AA40"/>
  <c r="Z40"/>
  <c r="Y40"/>
  <c r="X40"/>
  <c r="W40"/>
  <c r="V40"/>
  <c r="U40"/>
  <c r="T40"/>
  <c r="S40"/>
  <c r="R40"/>
  <c r="R53" s="1"/>
  <c r="X16"/>
  <c r="K52"/>
  <c r="AD38"/>
  <c r="AD37"/>
  <c r="AD36"/>
  <c r="AD35"/>
  <c r="AD34"/>
  <c r="AD33"/>
  <c r="AD32"/>
  <c r="AD11"/>
  <c r="AD12"/>
  <c r="AD13"/>
  <c r="Q15"/>
  <c r="Q16" s="1"/>
  <c r="A85"/>
  <c r="A83"/>
  <c r="A81"/>
  <c r="A79"/>
  <c r="B74"/>
  <c r="B72"/>
  <c r="B71"/>
  <c r="B69"/>
  <c r="B68"/>
  <c r="B67"/>
  <c r="B66"/>
  <c r="B49"/>
  <c r="B48"/>
  <c r="B47"/>
  <c r="B46"/>
  <c r="B45"/>
  <c r="B44"/>
  <c r="B43"/>
  <c r="B42"/>
  <c r="B39"/>
  <c r="B38"/>
  <c r="B37"/>
  <c r="B36"/>
  <c r="B35"/>
  <c r="B34"/>
  <c r="B33"/>
  <c r="B32"/>
  <c r="B29"/>
  <c r="B25"/>
  <c r="B18"/>
  <c r="B13"/>
  <c r="B12"/>
  <c r="B11"/>
  <c r="B39" i="6"/>
  <c r="B34"/>
  <c r="A79"/>
  <c r="A85"/>
  <c r="A83"/>
  <c r="A81"/>
  <c r="B47"/>
  <c r="B46"/>
  <c r="B45"/>
  <c r="B44"/>
  <c r="B43"/>
  <c r="B42"/>
  <c r="B38"/>
  <c r="B37"/>
  <c r="B36"/>
  <c r="B35"/>
  <c r="B33"/>
  <c r="B32"/>
  <c r="B29"/>
  <c r="B25"/>
  <c r="B18"/>
  <c r="B13"/>
  <c r="B12"/>
  <c r="B48"/>
  <c r="B49"/>
  <c r="B72"/>
  <c r="B71"/>
  <c r="B69"/>
  <c r="B67"/>
  <c r="B68"/>
  <c r="B66"/>
  <c r="B60"/>
  <c r="R54"/>
  <c r="S54"/>
  <c r="T54"/>
  <c r="U54"/>
  <c r="V54"/>
  <c r="W54"/>
  <c r="X54"/>
  <c r="Y54"/>
  <c r="Z54"/>
  <c r="AA54"/>
  <c r="AB54"/>
  <c r="AC54"/>
  <c r="S52"/>
  <c r="T52"/>
  <c r="V52"/>
  <c r="X52"/>
  <c r="Y52"/>
  <c r="Z52"/>
  <c r="AB52"/>
  <c r="AC52"/>
  <c r="Q52"/>
  <c r="F52"/>
  <c r="AD39"/>
  <c r="AD38"/>
  <c r="AD37"/>
  <c r="AD36"/>
  <c r="AD35"/>
  <c r="AD34"/>
  <c r="AD33"/>
  <c r="AD32"/>
  <c r="R40"/>
  <c r="R53" s="1"/>
  <c r="S40"/>
  <c r="T40"/>
  <c r="U40"/>
  <c r="V40"/>
  <c r="W40"/>
  <c r="X40"/>
  <c r="Y40"/>
  <c r="Z40"/>
  <c r="AA40"/>
  <c r="AB40"/>
  <c r="AC40"/>
  <c r="AD13"/>
  <c r="AD12"/>
  <c r="AD11"/>
  <c r="R19"/>
  <c r="S15"/>
  <c r="S16" s="1"/>
  <c r="T15"/>
  <c r="T16" s="1"/>
  <c r="U15"/>
  <c r="U16" s="1"/>
  <c r="V15"/>
  <c r="V16" s="1"/>
  <c r="W15"/>
  <c r="W16" s="1"/>
  <c r="X15"/>
  <c r="X16" s="1"/>
  <c r="Y15"/>
  <c r="Y16" s="1"/>
  <c r="Z15"/>
  <c r="Z16" s="1"/>
  <c r="AA15"/>
  <c r="AA16" s="1"/>
  <c r="AB15"/>
  <c r="AB16" s="1"/>
  <c r="AC15"/>
  <c r="AC16" s="1"/>
  <c r="R15"/>
  <c r="R16" s="1"/>
  <c r="B11"/>
  <c r="G40" i="5"/>
  <c r="F40"/>
  <c r="F53" s="1"/>
  <c r="G15"/>
  <c r="G16" s="1"/>
  <c r="B75"/>
  <c r="F17"/>
  <c r="G17" s="1"/>
  <c r="F17" i="6"/>
  <c r="G17" s="1"/>
  <c r="H17" s="1"/>
  <c r="I17" s="1"/>
  <c r="J17" s="1"/>
  <c r="K17" s="1"/>
  <c r="L17" s="1"/>
  <c r="M17" s="1"/>
  <c r="N17" s="1"/>
  <c r="O17" s="1"/>
  <c r="P17" s="1"/>
  <c r="F15"/>
  <c r="B15" s="1"/>
  <c r="F28"/>
  <c r="B28" s="1"/>
  <c r="F24"/>
  <c r="F54" i="5"/>
  <c r="H40"/>
  <c r="I40"/>
  <c r="J40"/>
  <c r="K40"/>
  <c r="L40"/>
  <c r="M40"/>
  <c r="N40"/>
  <c r="O40"/>
  <c r="P40"/>
  <c r="Q40"/>
  <c r="G52"/>
  <c r="I52"/>
  <c r="M52"/>
  <c r="Q52"/>
  <c r="G54"/>
  <c r="H54"/>
  <c r="I54"/>
  <c r="J54"/>
  <c r="K54"/>
  <c r="L54"/>
  <c r="M54"/>
  <c r="N54"/>
  <c r="O54"/>
  <c r="P54"/>
  <c r="Q54"/>
  <c r="G54" i="6"/>
  <c r="H54"/>
  <c r="I54"/>
  <c r="J54"/>
  <c r="K54"/>
  <c r="L54"/>
  <c r="M54"/>
  <c r="N54"/>
  <c r="O54"/>
  <c r="P54"/>
  <c r="Q54"/>
  <c r="F54"/>
  <c r="G40"/>
  <c r="H40"/>
  <c r="I40"/>
  <c r="J40"/>
  <c r="K40"/>
  <c r="L40"/>
  <c r="M40"/>
  <c r="N40"/>
  <c r="O40"/>
  <c r="P40"/>
  <c r="Q40"/>
  <c r="F40"/>
  <c r="F53"/>
  <c r="O52"/>
  <c r="N52"/>
  <c r="M52"/>
  <c r="J52"/>
  <c r="G52"/>
  <c r="F26"/>
  <c r="F19"/>
  <c r="F21" s="1"/>
  <c r="Q15"/>
  <c r="Q16" s="1"/>
  <c r="P15"/>
  <c r="P16" s="1"/>
  <c r="O15"/>
  <c r="O16" s="1"/>
  <c r="N15"/>
  <c r="N16" s="1"/>
  <c r="M15"/>
  <c r="M16" s="1"/>
  <c r="L15"/>
  <c r="L16" s="1"/>
  <c r="K15"/>
  <c r="K16" s="1"/>
  <c r="J15"/>
  <c r="J16" s="1"/>
  <c r="I15"/>
  <c r="I16" s="1"/>
  <c r="H15"/>
  <c r="H16" s="1"/>
  <c r="G15"/>
  <c r="G16" s="1"/>
  <c r="J52" i="5"/>
  <c r="F28"/>
  <c r="F30" s="1"/>
  <c r="F24"/>
  <c r="F26" s="1"/>
  <c r="P15"/>
  <c r="P16" s="1"/>
  <c r="O15"/>
  <c r="O16" s="1"/>
  <c r="N15"/>
  <c r="N16" s="1"/>
  <c r="M15"/>
  <c r="M16" s="1"/>
  <c r="L15"/>
  <c r="L16" s="1"/>
  <c r="B16" s="1"/>
  <c r="K15"/>
  <c r="K16" s="1"/>
  <c r="J15"/>
  <c r="J16" s="1"/>
  <c r="I15"/>
  <c r="I16" s="1"/>
  <c r="H15"/>
  <c r="H16" s="1"/>
  <c r="F15"/>
  <c r="B40" l="1"/>
  <c r="B54" i="6"/>
  <c r="B40" i="11"/>
  <c r="B54" i="8"/>
  <c r="B54" i="9"/>
  <c r="B54" i="10"/>
  <c r="R20" i="8"/>
  <c r="G28" i="6"/>
  <c r="S24"/>
  <c r="T24" s="1"/>
  <c r="U24" s="1"/>
  <c r="V24" s="1"/>
  <c r="W24" s="1"/>
  <c r="X24" s="1"/>
  <c r="Y24" s="1"/>
  <c r="Z24" s="1"/>
  <c r="AA24" s="1"/>
  <c r="AB24" s="1"/>
  <c r="AC24" s="1"/>
  <c r="AC26" s="1"/>
  <c r="L52" i="5"/>
  <c r="B52" s="1"/>
  <c r="B74" i="6"/>
  <c r="R20" i="9"/>
  <c r="S24" i="11"/>
  <c r="S26" s="1"/>
  <c r="S21" i="13"/>
  <c r="R21" i="8"/>
  <c r="B24" i="11"/>
  <c r="B24" i="14"/>
  <c r="B26"/>
  <c r="B26" i="6"/>
  <c r="G21" i="13"/>
  <c r="B24" i="6"/>
  <c r="B52"/>
  <c r="D18" i="7"/>
  <c r="B15" i="9"/>
  <c r="B15" i="10"/>
  <c r="G24"/>
  <c r="S28" i="11"/>
  <c r="T28" s="1"/>
  <c r="U28" s="1"/>
  <c r="AD40" i="13"/>
  <c r="B40" i="6"/>
  <c r="AD40" i="14"/>
  <c r="B54" i="5"/>
  <c r="B40" i="13"/>
  <c r="B40" i="10"/>
  <c r="S24"/>
  <c r="S26" s="1"/>
  <c r="B40" i="9"/>
  <c r="B40" i="8"/>
  <c r="S24"/>
  <c r="T24" s="1"/>
  <c r="U24" s="1"/>
  <c r="G24" i="11"/>
  <c r="H24" s="1"/>
  <c r="G24" i="8"/>
  <c r="H24" s="1"/>
  <c r="F55" i="5"/>
  <c r="B15" i="14"/>
  <c r="F20"/>
  <c r="R20"/>
  <c r="B15" i="13"/>
  <c r="R20"/>
  <c r="F20"/>
  <c r="R22" i="10"/>
  <c r="F22"/>
  <c r="F20" i="9"/>
  <c r="B51" i="8"/>
  <c r="F21"/>
  <c r="H24" i="14"/>
  <c r="G26"/>
  <c r="G17"/>
  <c r="S17"/>
  <c r="F22"/>
  <c r="R22"/>
  <c r="S30"/>
  <c r="T28"/>
  <c r="F19"/>
  <c r="R19"/>
  <c r="R21" s="1"/>
  <c r="S24"/>
  <c r="B28"/>
  <c r="F30"/>
  <c r="B30" s="1"/>
  <c r="F57"/>
  <c r="G30"/>
  <c r="H28"/>
  <c r="R58"/>
  <c r="S53"/>
  <c r="R56"/>
  <c r="B51"/>
  <c r="F52"/>
  <c r="B52" s="1"/>
  <c r="B40"/>
  <c r="F56"/>
  <c r="F61"/>
  <c r="G53"/>
  <c r="B16" i="13"/>
  <c r="F22"/>
  <c r="G20"/>
  <c r="S20"/>
  <c r="R58"/>
  <c r="S53"/>
  <c r="R56"/>
  <c r="R55"/>
  <c r="R57" s="1"/>
  <c r="H17"/>
  <c r="T17"/>
  <c r="F19"/>
  <c r="R19"/>
  <c r="R21" s="1"/>
  <c r="G22"/>
  <c r="S22"/>
  <c r="S24"/>
  <c r="G24"/>
  <c r="G28"/>
  <c r="S28"/>
  <c r="F55"/>
  <c r="F30"/>
  <c r="B30" s="1"/>
  <c r="F52"/>
  <c r="B52" s="1"/>
  <c r="F56"/>
  <c r="F61"/>
  <c r="G53"/>
  <c r="S22" i="11"/>
  <c r="T17"/>
  <c r="S20"/>
  <c r="S19"/>
  <c r="S21" s="1"/>
  <c r="B15"/>
  <c r="F19"/>
  <c r="F21" s="1"/>
  <c r="F22"/>
  <c r="F20"/>
  <c r="F61"/>
  <c r="F56"/>
  <c r="G53"/>
  <c r="F58"/>
  <c r="F55"/>
  <c r="F57" s="1"/>
  <c r="G17"/>
  <c r="R19"/>
  <c r="R22"/>
  <c r="R20"/>
  <c r="I24"/>
  <c r="H26"/>
  <c r="V28"/>
  <c r="U30"/>
  <c r="G26"/>
  <c r="T30"/>
  <c r="AD40"/>
  <c r="T24"/>
  <c r="R53"/>
  <c r="G28"/>
  <c r="S30"/>
  <c r="F19" i="10"/>
  <c r="F21" s="1"/>
  <c r="R19"/>
  <c r="F20"/>
  <c r="R20"/>
  <c r="F58"/>
  <c r="G53"/>
  <c r="F61"/>
  <c r="F56"/>
  <c r="F55"/>
  <c r="F57" s="1"/>
  <c r="R58"/>
  <c r="S53"/>
  <c r="R56"/>
  <c r="R55"/>
  <c r="G17"/>
  <c r="S17"/>
  <c r="G28"/>
  <c r="S28"/>
  <c r="R30"/>
  <c r="B30" s="1"/>
  <c r="AD40"/>
  <c r="G17" i="9"/>
  <c r="S17"/>
  <c r="F22"/>
  <c r="R22"/>
  <c r="F19"/>
  <c r="F21" s="1"/>
  <c r="R19"/>
  <c r="F58"/>
  <c r="G53"/>
  <c r="F61"/>
  <c r="F56"/>
  <c r="F55"/>
  <c r="F57" s="1"/>
  <c r="R58"/>
  <c r="S53"/>
  <c r="R56"/>
  <c r="R55"/>
  <c r="G24"/>
  <c r="S24"/>
  <c r="G28"/>
  <c r="S28"/>
  <c r="R30"/>
  <c r="B30" s="1"/>
  <c r="AD40"/>
  <c r="H26" i="8"/>
  <c r="I24"/>
  <c r="B15"/>
  <c r="G17"/>
  <c r="S17"/>
  <c r="B28"/>
  <c r="R30"/>
  <c r="B30" s="1"/>
  <c r="S28"/>
  <c r="F58"/>
  <c r="G53"/>
  <c r="F61"/>
  <c r="F56"/>
  <c r="F55"/>
  <c r="F57" s="1"/>
  <c r="R58"/>
  <c r="S53"/>
  <c r="R56"/>
  <c r="R55"/>
  <c r="F16"/>
  <c r="F22" s="1"/>
  <c r="R16"/>
  <c r="B16" s="1"/>
  <c r="G26"/>
  <c r="F30"/>
  <c r="G28"/>
  <c r="AD40"/>
  <c r="AD40" i="5"/>
  <c r="F19"/>
  <c r="F21" s="1"/>
  <c r="R21" i="6"/>
  <c r="AD40"/>
  <c r="Q17"/>
  <c r="Q20" s="1"/>
  <c r="B51"/>
  <c r="S53"/>
  <c r="R55"/>
  <c r="R57" s="1"/>
  <c r="R56"/>
  <c r="R58"/>
  <c r="S28"/>
  <c r="Z26"/>
  <c r="AA26"/>
  <c r="W26"/>
  <c r="S26"/>
  <c r="AB26"/>
  <c r="X26"/>
  <c r="T26"/>
  <c r="V26"/>
  <c r="Y26"/>
  <c r="U26"/>
  <c r="S22"/>
  <c r="S20"/>
  <c r="S19"/>
  <c r="S21" s="1"/>
  <c r="T17"/>
  <c r="U17" s="1"/>
  <c r="R20"/>
  <c r="R22"/>
  <c r="G20" i="5"/>
  <c r="G22"/>
  <c r="F20"/>
  <c r="B15"/>
  <c r="F58"/>
  <c r="F56"/>
  <c r="R58"/>
  <c r="R56"/>
  <c r="R55"/>
  <c r="R57" s="1"/>
  <c r="S53"/>
  <c r="F55" i="6"/>
  <c r="F16"/>
  <c r="B16" s="1"/>
  <c r="J20"/>
  <c r="H20"/>
  <c r="O20"/>
  <c r="M20"/>
  <c r="K20"/>
  <c r="P20"/>
  <c r="Q22"/>
  <c r="O22"/>
  <c r="M22"/>
  <c r="K22"/>
  <c r="I22"/>
  <c r="G22"/>
  <c r="F58"/>
  <c r="F20"/>
  <c r="I20"/>
  <c r="G20"/>
  <c r="N20"/>
  <c r="L20"/>
  <c r="P22"/>
  <c r="N22"/>
  <c r="L22"/>
  <c r="J22"/>
  <c r="H22"/>
  <c r="F56"/>
  <c r="F57" i="5"/>
  <c r="G53"/>
  <c r="G56" s="1"/>
  <c r="F61"/>
  <c r="F61" i="6"/>
  <c r="G53"/>
  <c r="F16" i="5"/>
  <c r="F22" s="1"/>
  <c r="G30" i="6"/>
  <c r="H28"/>
  <c r="G24"/>
  <c r="F30"/>
  <c r="B30" s="1"/>
  <c r="G28" i="5"/>
  <c r="G30" s="1"/>
  <c r="G24"/>
  <c r="T26" i="8" l="1"/>
  <c r="T24" i="10"/>
  <c r="T26" s="1"/>
  <c r="G26"/>
  <c r="H24"/>
  <c r="S26" i="8"/>
  <c r="F58" i="13"/>
  <c r="T24" i="14"/>
  <c r="S26"/>
  <c r="T30"/>
  <c r="U28"/>
  <c r="S20"/>
  <c r="S19"/>
  <c r="S21" s="1"/>
  <c r="S22"/>
  <c r="T17"/>
  <c r="H30"/>
  <c r="I28"/>
  <c r="F58"/>
  <c r="G20"/>
  <c r="G19"/>
  <c r="G21" s="1"/>
  <c r="G22"/>
  <c r="H17"/>
  <c r="G61"/>
  <c r="G56"/>
  <c r="G55"/>
  <c r="G57" s="1"/>
  <c r="H53"/>
  <c r="G58"/>
  <c r="F63"/>
  <c r="F62"/>
  <c r="S61"/>
  <c r="S56"/>
  <c r="S55"/>
  <c r="T53"/>
  <c r="S58"/>
  <c r="F21"/>
  <c r="H26"/>
  <c r="I24"/>
  <c r="G61" i="13"/>
  <c r="G56"/>
  <c r="G55"/>
  <c r="G57" s="1"/>
  <c r="G58"/>
  <c r="H53"/>
  <c r="G30"/>
  <c r="H28"/>
  <c r="T22"/>
  <c r="U17"/>
  <c r="T20"/>
  <c r="T19"/>
  <c r="T21" s="1"/>
  <c r="F63"/>
  <c r="F62"/>
  <c r="G26"/>
  <c r="H24"/>
  <c r="H22"/>
  <c r="I17"/>
  <c r="H20"/>
  <c r="H19"/>
  <c r="H21" s="1"/>
  <c r="F57"/>
  <c r="S61"/>
  <c r="S56"/>
  <c r="S55"/>
  <c r="S57" s="1"/>
  <c r="S58"/>
  <c r="T53"/>
  <c r="S30"/>
  <c r="T28"/>
  <c r="S26"/>
  <c r="T24"/>
  <c r="F21"/>
  <c r="V30" i="11"/>
  <c r="W28"/>
  <c r="H28"/>
  <c r="G30"/>
  <c r="G55"/>
  <c r="G57" s="1"/>
  <c r="H53"/>
  <c r="G58"/>
  <c r="G61"/>
  <c r="G56"/>
  <c r="R56"/>
  <c r="S53"/>
  <c r="R58"/>
  <c r="R55"/>
  <c r="I26"/>
  <c r="J24"/>
  <c r="G22"/>
  <c r="H17"/>
  <c r="G20"/>
  <c r="G19"/>
  <c r="G21" s="1"/>
  <c r="T19"/>
  <c r="T21" s="1"/>
  <c r="T22"/>
  <c r="T20"/>
  <c r="U17"/>
  <c r="R21"/>
  <c r="T26"/>
  <c r="U24"/>
  <c r="F63"/>
  <c r="F62"/>
  <c r="F64" s="1"/>
  <c r="S30" i="10"/>
  <c r="T28"/>
  <c r="G20"/>
  <c r="G19"/>
  <c r="G21" s="1"/>
  <c r="G22"/>
  <c r="H17"/>
  <c r="R21"/>
  <c r="G30"/>
  <c r="H28"/>
  <c r="R57"/>
  <c r="S56"/>
  <c r="S55"/>
  <c r="S57" s="1"/>
  <c r="S58"/>
  <c r="T53"/>
  <c r="F63"/>
  <c r="F62"/>
  <c r="F64" s="1"/>
  <c r="S20"/>
  <c r="S19"/>
  <c r="S21" s="1"/>
  <c r="S22"/>
  <c r="T17"/>
  <c r="G61"/>
  <c r="G56"/>
  <c r="G55"/>
  <c r="G57" s="1"/>
  <c r="G58"/>
  <c r="H53"/>
  <c r="H24" i="9"/>
  <c r="G26"/>
  <c r="S26"/>
  <c r="T24"/>
  <c r="S30"/>
  <c r="T28"/>
  <c r="R21"/>
  <c r="S19"/>
  <c r="S21" s="1"/>
  <c r="S20"/>
  <c r="S22"/>
  <c r="T17"/>
  <c r="G61"/>
  <c r="G56"/>
  <c r="G55"/>
  <c r="G57" s="1"/>
  <c r="G58"/>
  <c r="H53"/>
  <c r="G30"/>
  <c r="H28"/>
  <c r="R57"/>
  <c r="S56"/>
  <c r="S55"/>
  <c r="S57" s="1"/>
  <c r="S58"/>
  <c r="T53"/>
  <c r="F63"/>
  <c r="F62"/>
  <c r="F64" s="1"/>
  <c r="G19"/>
  <c r="G21" s="1"/>
  <c r="G22"/>
  <c r="H17"/>
  <c r="G20"/>
  <c r="G30" i="8"/>
  <c r="H28"/>
  <c r="G20"/>
  <c r="G19"/>
  <c r="G21" s="1"/>
  <c r="G22"/>
  <c r="H17"/>
  <c r="S30"/>
  <c r="T28"/>
  <c r="I26"/>
  <c r="J24"/>
  <c r="R57"/>
  <c r="S56"/>
  <c r="S55"/>
  <c r="S57" s="1"/>
  <c r="S58"/>
  <c r="T53"/>
  <c r="F63"/>
  <c r="F62"/>
  <c r="F64" s="1"/>
  <c r="U26"/>
  <c r="V24"/>
  <c r="B24" s="1"/>
  <c r="G61"/>
  <c r="G56"/>
  <c r="G55"/>
  <c r="G57" s="1"/>
  <c r="G58"/>
  <c r="H53"/>
  <c r="S20"/>
  <c r="S19"/>
  <c r="S22"/>
  <c r="T17"/>
  <c r="R22"/>
  <c r="T22" i="6"/>
  <c r="T53" i="5"/>
  <c r="F22" i="6"/>
  <c r="T53"/>
  <c r="S61"/>
  <c r="S58"/>
  <c r="S56"/>
  <c r="S55"/>
  <c r="S57" s="1"/>
  <c r="T28"/>
  <c r="S30"/>
  <c r="V17"/>
  <c r="B17" s="1"/>
  <c r="U19"/>
  <c r="U21" s="1"/>
  <c r="U20"/>
  <c r="T20"/>
  <c r="U22"/>
  <c r="T19"/>
  <c r="T21" s="1"/>
  <c r="H28" i="5"/>
  <c r="S58"/>
  <c r="S56"/>
  <c r="S55"/>
  <c r="S57" s="1"/>
  <c r="G61" i="6"/>
  <c r="G63" s="1"/>
  <c r="G56"/>
  <c r="G58"/>
  <c r="F63"/>
  <c r="F62"/>
  <c r="F57"/>
  <c r="G58" i="5"/>
  <c r="G61"/>
  <c r="H53"/>
  <c r="H61" s="1"/>
  <c r="H63" s="1"/>
  <c r="F62"/>
  <c r="F63"/>
  <c r="G62" i="6"/>
  <c r="G64" s="1"/>
  <c r="G19"/>
  <c r="G21" s="1"/>
  <c r="H53"/>
  <c r="G55"/>
  <c r="G57" s="1"/>
  <c r="H24"/>
  <c r="G26"/>
  <c r="I28"/>
  <c r="H30"/>
  <c r="H24" i="5"/>
  <c r="G26"/>
  <c r="H17"/>
  <c r="G19"/>
  <c r="G21" s="1"/>
  <c r="I28"/>
  <c r="H30"/>
  <c r="G55"/>
  <c r="G57" s="1"/>
  <c r="U24" i="10" l="1"/>
  <c r="V24" s="1"/>
  <c r="B24" s="1"/>
  <c r="S21" i="8"/>
  <c r="S57" i="14"/>
  <c r="H26" i="10"/>
  <c r="I24"/>
  <c r="I26" i="14"/>
  <c r="J24"/>
  <c r="S62"/>
  <c r="S64" s="1"/>
  <c r="S63"/>
  <c r="G62"/>
  <c r="G64" s="1"/>
  <c r="G63"/>
  <c r="T19"/>
  <c r="T21" s="1"/>
  <c r="T22"/>
  <c r="U17"/>
  <c r="T20"/>
  <c r="V28"/>
  <c r="U30"/>
  <c r="T61"/>
  <c r="T56"/>
  <c r="T55"/>
  <c r="T57" s="1"/>
  <c r="T58"/>
  <c r="U53"/>
  <c r="H61"/>
  <c r="H56"/>
  <c r="H55"/>
  <c r="H57" s="1"/>
  <c r="H58"/>
  <c r="I53"/>
  <c r="H19"/>
  <c r="H21" s="1"/>
  <c r="H22"/>
  <c r="I17"/>
  <c r="H20"/>
  <c r="F64"/>
  <c r="I30"/>
  <c r="J28"/>
  <c r="T26"/>
  <c r="U24"/>
  <c r="H26" i="13"/>
  <c r="I24"/>
  <c r="T26"/>
  <c r="U24"/>
  <c r="T61"/>
  <c r="T56"/>
  <c r="T55"/>
  <c r="T57" s="1"/>
  <c r="T58"/>
  <c r="U53"/>
  <c r="S62"/>
  <c r="S64" s="1"/>
  <c r="S63"/>
  <c r="H30"/>
  <c r="I28"/>
  <c r="I20"/>
  <c r="I19"/>
  <c r="I21" s="1"/>
  <c r="I22"/>
  <c r="J17"/>
  <c r="T30"/>
  <c r="U28"/>
  <c r="F64"/>
  <c r="U20"/>
  <c r="U19"/>
  <c r="U21" s="1"/>
  <c r="U22"/>
  <c r="V17"/>
  <c r="B17" s="1"/>
  <c r="H61"/>
  <c r="H56"/>
  <c r="H55"/>
  <c r="H57" s="1"/>
  <c r="H58"/>
  <c r="I53"/>
  <c r="G62"/>
  <c r="G64" s="1"/>
  <c r="G63"/>
  <c r="H22" i="11"/>
  <c r="H19"/>
  <c r="H21" s="1"/>
  <c r="H20"/>
  <c r="I17"/>
  <c r="R57"/>
  <c r="H61"/>
  <c r="H58"/>
  <c r="I53"/>
  <c r="H55"/>
  <c r="H57" s="1"/>
  <c r="H56"/>
  <c r="X28"/>
  <c r="W30"/>
  <c r="G62"/>
  <c r="G64" s="1"/>
  <c r="G63"/>
  <c r="H30"/>
  <c r="I28"/>
  <c r="U26"/>
  <c r="V24"/>
  <c r="U20"/>
  <c r="U22"/>
  <c r="U19"/>
  <c r="U21" s="1"/>
  <c r="V17"/>
  <c r="B17" s="1"/>
  <c r="J26"/>
  <c r="K24"/>
  <c r="S55"/>
  <c r="S57" s="1"/>
  <c r="S58"/>
  <c r="S56"/>
  <c r="T53"/>
  <c r="H61" i="10"/>
  <c r="H56"/>
  <c r="H55"/>
  <c r="H57" s="1"/>
  <c r="H58"/>
  <c r="I53"/>
  <c r="G62"/>
  <c r="G64" s="1"/>
  <c r="G63"/>
  <c r="T20"/>
  <c r="T19"/>
  <c r="T21" s="1"/>
  <c r="T22"/>
  <c r="U17"/>
  <c r="T56"/>
  <c r="T55"/>
  <c r="T57" s="1"/>
  <c r="T58"/>
  <c r="U53"/>
  <c r="H30"/>
  <c r="I28"/>
  <c r="H20"/>
  <c r="H19"/>
  <c r="H21" s="1"/>
  <c r="H22"/>
  <c r="I17"/>
  <c r="T30"/>
  <c r="U28"/>
  <c r="T22" i="9"/>
  <c r="U17"/>
  <c r="T20"/>
  <c r="T19"/>
  <c r="T21" s="1"/>
  <c r="T26"/>
  <c r="U24"/>
  <c r="H30"/>
  <c r="I28"/>
  <c r="T56"/>
  <c r="T55"/>
  <c r="T57" s="1"/>
  <c r="T58"/>
  <c r="U53"/>
  <c r="T30"/>
  <c r="U28"/>
  <c r="H22"/>
  <c r="I17"/>
  <c r="H20"/>
  <c r="H19"/>
  <c r="H21" s="1"/>
  <c r="H61"/>
  <c r="H56"/>
  <c r="H55"/>
  <c r="H57" s="1"/>
  <c r="H58"/>
  <c r="I53"/>
  <c r="G62"/>
  <c r="G64" s="1"/>
  <c r="G63"/>
  <c r="H26"/>
  <c r="I24"/>
  <c r="T19" i="8"/>
  <c r="T21" s="1"/>
  <c r="T22"/>
  <c r="U17"/>
  <c r="T20"/>
  <c r="H61"/>
  <c r="H56"/>
  <c r="H55"/>
  <c r="H57" s="1"/>
  <c r="H58"/>
  <c r="I53"/>
  <c r="G62"/>
  <c r="G64" s="1"/>
  <c r="G63"/>
  <c r="J26"/>
  <c r="K24"/>
  <c r="H19"/>
  <c r="H21" s="1"/>
  <c r="H22"/>
  <c r="I17"/>
  <c r="H20"/>
  <c r="I28"/>
  <c r="H30"/>
  <c r="U28"/>
  <c r="T30"/>
  <c r="V26"/>
  <c r="B26" s="1"/>
  <c r="W24"/>
  <c r="T56"/>
  <c r="T55"/>
  <c r="T57" s="1"/>
  <c r="T58"/>
  <c r="U53"/>
  <c r="S63" i="6"/>
  <c r="S62"/>
  <c r="S64" s="1"/>
  <c r="U53"/>
  <c r="T61"/>
  <c r="T58"/>
  <c r="T56"/>
  <c r="T55"/>
  <c r="T57" s="1"/>
  <c r="U28"/>
  <c r="T30"/>
  <c r="W17"/>
  <c r="V20"/>
  <c r="B20" s="1"/>
  <c r="V19"/>
  <c r="V22"/>
  <c r="B22" s="1"/>
  <c r="H20" i="5"/>
  <c r="H22"/>
  <c r="T58"/>
  <c r="T56"/>
  <c r="T55"/>
  <c r="T57" s="1"/>
  <c r="U53"/>
  <c r="H61" i="6"/>
  <c r="H63" s="1"/>
  <c r="H56"/>
  <c r="H58"/>
  <c r="F64"/>
  <c r="H56" i="5"/>
  <c r="H58"/>
  <c r="F64"/>
  <c r="G62"/>
  <c r="G64" s="1"/>
  <c r="G63"/>
  <c r="H62"/>
  <c r="H64" s="1"/>
  <c r="H62" i="6"/>
  <c r="H64" s="1"/>
  <c r="I30"/>
  <c r="J28"/>
  <c r="H26"/>
  <c r="I24"/>
  <c r="H55"/>
  <c r="H57" s="1"/>
  <c r="I53"/>
  <c r="H19"/>
  <c r="H21" s="1"/>
  <c r="H55" i="5"/>
  <c r="H57" s="1"/>
  <c r="I53"/>
  <c r="I30"/>
  <c r="J28"/>
  <c r="H19"/>
  <c r="H21" s="1"/>
  <c r="I17"/>
  <c r="H26"/>
  <c r="I24"/>
  <c r="U26" i="10" l="1"/>
  <c r="V21" i="6"/>
  <c r="B21" s="1"/>
  <c r="B19"/>
  <c r="J24" i="10"/>
  <c r="I26"/>
  <c r="V26"/>
  <c r="B26" s="1"/>
  <c r="W24"/>
  <c r="U26" i="14"/>
  <c r="V24"/>
  <c r="V30"/>
  <c r="W28"/>
  <c r="J30"/>
  <c r="K28"/>
  <c r="I55"/>
  <c r="I57" s="1"/>
  <c r="I58"/>
  <c r="J53"/>
  <c r="I56"/>
  <c r="I61"/>
  <c r="H63"/>
  <c r="H62"/>
  <c r="H64" s="1"/>
  <c r="J26"/>
  <c r="K24"/>
  <c r="I22"/>
  <c r="J17"/>
  <c r="I20"/>
  <c r="I19"/>
  <c r="I21" s="1"/>
  <c r="U55"/>
  <c r="U57" s="1"/>
  <c r="U58"/>
  <c r="V53"/>
  <c r="B53" s="1"/>
  <c r="U61"/>
  <c r="U56"/>
  <c r="T63"/>
  <c r="T62"/>
  <c r="T64" s="1"/>
  <c r="U22"/>
  <c r="V17"/>
  <c r="B17" s="1"/>
  <c r="U20"/>
  <c r="U19"/>
  <c r="U21" s="1"/>
  <c r="U26" i="13"/>
  <c r="V24"/>
  <c r="B24" s="1"/>
  <c r="V28"/>
  <c r="U30"/>
  <c r="I55"/>
  <c r="I57" s="1"/>
  <c r="I58"/>
  <c r="J53"/>
  <c r="I61"/>
  <c r="I56"/>
  <c r="H63"/>
  <c r="H62"/>
  <c r="H64" s="1"/>
  <c r="I26"/>
  <c r="J24"/>
  <c r="V20"/>
  <c r="B20" s="1"/>
  <c r="V19"/>
  <c r="V22"/>
  <c r="B22" s="1"/>
  <c r="W17"/>
  <c r="J20"/>
  <c r="J19"/>
  <c r="J21" s="1"/>
  <c r="J22"/>
  <c r="K17"/>
  <c r="J28"/>
  <c r="I30"/>
  <c r="U55"/>
  <c r="U57" s="1"/>
  <c r="U58"/>
  <c r="V53"/>
  <c r="B53" s="1"/>
  <c r="U61"/>
  <c r="U56"/>
  <c r="T63"/>
  <c r="T62"/>
  <c r="T64" s="1"/>
  <c r="X30" i="11"/>
  <c r="Y28"/>
  <c r="I20"/>
  <c r="I22"/>
  <c r="J17"/>
  <c r="I19"/>
  <c r="I21" s="1"/>
  <c r="V19"/>
  <c r="V22"/>
  <c r="B22" s="1"/>
  <c r="V20"/>
  <c r="B20" s="1"/>
  <c r="W17"/>
  <c r="V26"/>
  <c r="W24"/>
  <c r="H63"/>
  <c r="H62"/>
  <c r="H64" s="1"/>
  <c r="T58"/>
  <c r="U53"/>
  <c r="T55"/>
  <c r="T57" s="1"/>
  <c r="T56"/>
  <c r="K26"/>
  <c r="L24"/>
  <c r="J28"/>
  <c r="I30"/>
  <c r="I58"/>
  <c r="I55"/>
  <c r="I57" s="1"/>
  <c r="I56"/>
  <c r="I61"/>
  <c r="J53"/>
  <c r="U19" i="10"/>
  <c r="U21" s="1"/>
  <c r="U22"/>
  <c r="V17"/>
  <c r="B17" s="1"/>
  <c r="U20"/>
  <c r="V28"/>
  <c r="U30"/>
  <c r="I19"/>
  <c r="I21" s="1"/>
  <c r="I22"/>
  <c r="J17"/>
  <c r="I20"/>
  <c r="J28"/>
  <c r="I30"/>
  <c r="U55"/>
  <c r="U57" s="1"/>
  <c r="U58"/>
  <c r="V53"/>
  <c r="B53" s="1"/>
  <c r="U56"/>
  <c r="I55"/>
  <c r="I57" s="1"/>
  <c r="I58"/>
  <c r="J53"/>
  <c r="I61"/>
  <c r="I56"/>
  <c r="H63"/>
  <c r="H62"/>
  <c r="H64" s="1"/>
  <c r="I26" i="9"/>
  <c r="J24"/>
  <c r="I55"/>
  <c r="I57" s="1"/>
  <c r="I58"/>
  <c r="J53"/>
  <c r="I61"/>
  <c r="I56"/>
  <c r="H63"/>
  <c r="H62"/>
  <c r="H64" s="1"/>
  <c r="J28"/>
  <c r="I30"/>
  <c r="V28"/>
  <c r="U30"/>
  <c r="U26"/>
  <c r="V24"/>
  <c r="B24" s="1"/>
  <c r="U22"/>
  <c r="U20"/>
  <c r="U19"/>
  <c r="U21" s="1"/>
  <c r="V17"/>
  <c r="B17" s="1"/>
  <c r="I22"/>
  <c r="J17"/>
  <c r="I20"/>
  <c r="I19"/>
  <c r="I21" s="1"/>
  <c r="U55"/>
  <c r="U57" s="1"/>
  <c r="U58"/>
  <c r="V53"/>
  <c r="B53" s="1"/>
  <c r="U56"/>
  <c r="U55" i="8"/>
  <c r="U57" s="1"/>
  <c r="U58"/>
  <c r="V53"/>
  <c r="B53" s="1"/>
  <c r="U56"/>
  <c r="U30"/>
  <c r="V28"/>
  <c r="I22"/>
  <c r="J17"/>
  <c r="I20"/>
  <c r="I19"/>
  <c r="I21" s="1"/>
  <c r="X24"/>
  <c r="W26"/>
  <c r="U22"/>
  <c r="V17"/>
  <c r="B17" s="1"/>
  <c r="U20"/>
  <c r="U19"/>
  <c r="U21" s="1"/>
  <c r="I30"/>
  <c r="J28"/>
  <c r="L24"/>
  <c r="K26"/>
  <c r="I55"/>
  <c r="I57" s="1"/>
  <c r="I58"/>
  <c r="J53"/>
  <c r="I61"/>
  <c r="I56"/>
  <c r="H63"/>
  <c r="H62"/>
  <c r="H64" s="1"/>
  <c r="V53" i="6"/>
  <c r="B53" s="1"/>
  <c r="U61"/>
  <c r="U58"/>
  <c r="U56"/>
  <c r="U55"/>
  <c r="U57" s="1"/>
  <c r="T63"/>
  <c r="T62"/>
  <c r="T64" s="1"/>
  <c r="V28"/>
  <c r="U30"/>
  <c r="X17"/>
  <c r="W19"/>
  <c r="W21" s="1"/>
  <c r="W22"/>
  <c r="W20"/>
  <c r="I22" i="5"/>
  <c r="I20"/>
  <c r="V53"/>
  <c r="U58"/>
  <c r="U56"/>
  <c r="U55"/>
  <c r="U57" s="1"/>
  <c r="I61" i="6"/>
  <c r="I63" s="1"/>
  <c r="I56"/>
  <c r="I58"/>
  <c r="I61" i="5"/>
  <c r="I63" s="1"/>
  <c r="I56"/>
  <c r="I58"/>
  <c r="I19" i="6"/>
  <c r="I21" s="1"/>
  <c r="J24"/>
  <c r="I26"/>
  <c r="K28"/>
  <c r="J30"/>
  <c r="J53"/>
  <c r="I55"/>
  <c r="I57" s="1"/>
  <c r="J24" i="5"/>
  <c r="I26"/>
  <c r="K28"/>
  <c r="J30"/>
  <c r="J53"/>
  <c r="I55"/>
  <c r="I57" s="1"/>
  <c r="J17"/>
  <c r="I19"/>
  <c r="I21" s="1"/>
  <c r="V21" i="11" l="1"/>
  <c r="B21" s="1"/>
  <c r="B19"/>
  <c r="V21" i="13"/>
  <c r="B21" s="1"/>
  <c r="B19"/>
  <c r="J26" i="10"/>
  <c r="K24"/>
  <c r="X24"/>
  <c r="W26"/>
  <c r="V20" i="14"/>
  <c r="B20" s="1"/>
  <c r="V19"/>
  <c r="V22"/>
  <c r="B22" s="1"/>
  <c r="W17"/>
  <c r="W30"/>
  <c r="X28"/>
  <c r="U63"/>
  <c r="U62"/>
  <c r="U64" s="1"/>
  <c r="L24"/>
  <c r="K26"/>
  <c r="I63"/>
  <c r="I62"/>
  <c r="I64" s="1"/>
  <c r="V58"/>
  <c r="B58" s="1"/>
  <c r="W53"/>
  <c r="V61"/>
  <c r="V56"/>
  <c r="B56" s="1"/>
  <c r="V55"/>
  <c r="K30"/>
  <c r="L28"/>
  <c r="V26"/>
  <c r="W24"/>
  <c r="J20"/>
  <c r="J19"/>
  <c r="J21" s="1"/>
  <c r="J22"/>
  <c r="K17"/>
  <c r="J58"/>
  <c r="K53"/>
  <c r="J61"/>
  <c r="J56"/>
  <c r="J55"/>
  <c r="J57" s="1"/>
  <c r="I63" i="13"/>
  <c r="I62"/>
  <c r="I64" s="1"/>
  <c r="U63"/>
  <c r="U62"/>
  <c r="U64" s="1"/>
  <c r="J58"/>
  <c r="K53"/>
  <c r="J61"/>
  <c r="J56"/>
  <c r="J55"/>
  <c r="J57" s="1"/>
  <c r="V30"/>
  <c r="W28"/>
  <c r="V58"/>
  <c r="B58" s="1"/>
  <c r="W53"/>
  <c r="V61"/>
  <c r="V56"/>
  <c r="B56" s="1"/>
  <c r="V55"/>
  <c r="J30"/>
  <c r="K28"/>
  <c r="V26"/>
  <c r="B26" s="1"/>
  <c r="W24"/>
  <c r="K19"/>
  <c r="K21" s="1"/>
  <c r="K22"/>
  <c r="L17"/>
  <c r="K20"/>
  <c r="W19"/>
  <c r="W21" s="1"/>
  <c r="W22"/>
  <c r="X17"/>
  <c r="W20"/>
  <c r="J26"/>
  <c r="K24"/>
  <c r="I62" i="11"/>
  <c r="I64" s="1"/>
  <c r="I63"/>
  <c r="J61"/>
  <c r="J56"/>
  <c r="K53"/>
  <c r="J58"/>
  <c r="J55"/>
  <c r="J57" s="1"/>
  <c r="X24"/>
  <c r="W26"/>
  <c r="J30"/>
  <c r="K28"/>
  <c r="W22"/>
  <c r="X17"/>
  <c r="W20"/>
  <c r="W19"/>
  <c r="W21" s="1"/>
  <c r="Z28"/>
  <c r="Y30"/>
  <c r="M24"/>
  <c r="L26"/>
  <c r="U56"/>
  <c r="V53"/>
  <c r="B53" s="1"/>
  <c r="U58"/>
  <c r="U55"/>
  <c r="U57" s="1"/>
  <c r="J19"/>
  <c r="J21" s="1"/>
  <c r="J22"/>
  <c r="J20"/>
  <c r="K17"/>
  <c r="V58" i="10"/>
  <c r="B58" s="1"/>
  <c r="W53"/>
  <c r="V56"/>
  <c r="B56" s="1"/>
  <c r="V55"/>
  <c r="J58"/>
  <c r="K53"/>
  <c r="J61"/>
  <c r="J56"/>
  <c r="J55"/>
  <c r="J57" s="1"/>
  <c r="J22"/>
  <c r="K17"/>
  <c r="J20"/>
  <c r="J19"/>
  <c r="J21" s="1"/>
  <c r="V22"/>
  <c r="B22" s="1"/>
  <c r="W17"/>
  <c r="V20"/>
  <c r="B20" s="1"/>
  <c r="V19"/>
  <c r="I63"/>
  <c r="I62"/>
  <c r="I64" s="1"/>
  <c r="J30"/>
  <c r="K28"/>
  <c r="V30"/>
  <c r="W28"/>
  <c r="V30" i="9"/>
  <c r="W28"/>
  <c r="V20"/>
  <c r="B20" s="1"/>
  <c r="V19"/>
  <c r="V22"/>
  <c r="B22" s="1"/>
  <c r="W17"/>
  <c r="V58"/>
  <c r="B58" s="1"/>
  <c r="W53"/>
  <c r="V56"/>
  <c r="B56" s="1"/>
  <c r="V55"/>
  <c r="J30"/>
  <c r="K28"/>
  <c r="I63"/>
  <c r="I62"/>
  <c r="I64" s="1"/>
  <c r="J26"/>
  <c r="K24"/>
  <c r="V26"/>
  <c r="B26" s="1"/>
  <c r="W24"/>
  <c r="J20"/>
  <c r="J19"/>
  <c r="J21" s="1"/>
  <c r="J22"/>
  <c r="K17"/>
  <c r="J58"/>
  <c r="K53"/>
  <c r="J61"/>
  <c r="J56"/>
  <c r="J55"/>
  <c r="J57" s="1"/>
  <c r="I63" i="8"/>
  <c r="I62"/>
  <c r="I64" s="1"/>
  <c r="J20"/>
  <c r="J19"/>
  <c r="J21" s="1"/>
  <c r="J22"/>
  <c r="K17"/>
  <c r="J58"/>
  <c r="K53"/>
  <c r="J61"/>
  <c r="J56"/>
  <c r="J55"/>
  <c r="J57" s="1"/>
  <c r="L26"/>
  <c r="M24"/>
  <c r="X26"/>
  <c r="Y24"/>
  <c r="J30"/>
  <c r="K28"/>
  <c r="V20"/>
  <c r="B20" s="1"/>
  <c r="V19"/>
  <c r="V22"/>
  <c r="B22" s="1"/>
  <c r="W17"/>
  <c r="V30"/>
  <c r="W28"/>
  <c r="V58"/>
  <c r="B58" s="1"/>
  <c r="W53"/>
  <c r="V56"/>
  <c r="B56" s="1"/>
  <c r="V55"/>
  <c r="I62" i="6"/>
  <c r="I64" s="1"/>
  <c r="W53"/>
  <c r="V61"/>
  <c r="V58"/>
  <c r="B58" s="1"/>
  <c r="V56"/>
  <c r="B56" s="1"/>
  <c r="V55"/>
  <c r="U63"/>
  <c r="U62"/>
  <c r="U64" s="1"/>
  <c r="W28"/>
  <c r="V30"/>
  <c r="Y17"/>
  <c r="X19"/>
  <c r="X21" s="1"/>
  <c r="X22"/>
  <c r="X20"/>
  <c r="I62" i="5"/>
  <c r="I64" s="1"/>
  <c r="J22"/>
  <c r="J20"/>
  <c r="V58"/>
  <c r="V56"/>
  <c r="V55"/>
  <c r="V57" s="1"/>
  <c r="W53"/>
  <c r="J61" i="6"/>
  <c r="J63" s="1"/>
  <c r="J56"/>
  <c r="J58"/>
  <c r="J61" i="5"/>
  <c r="J63" s="1"/>
  <c r="J56"/>
  <c r="J58"/>
  <c r="J55" i="6"/>
  <c r="J57" s="1"/>
  <c r="K53"/>
  <c r="K30"/>
  <c r="L28"/>
  <c r="J26"/>
  <c r="K24"/>
  <c r="J19"/>
  <c r="J21" s="1"/>
  <c r="J19" i="5"/>
  <c r="J21" s="1"/>
  <c r="K17"/>
  <c r="J55"/>
  <c r="J57" s="1"/>
  <c r="K53"/>
  <c r="K30"/>
  <c r="L28"/>
  <c r="B28" s="1"/>
  <c r="J26"/>
  <c r="K24"/>
  <c r="V21" i="14" l="1"/>
  <c r="B21" s="1"/>
  <c r="B19"/>
  <c r="V57" i="9"/>
  <c r="B57" s="1"/>
  <c r="B55"/>
  <c r="V21" i="10"/>
  <c r="B21" s="1"/>
  <c r="B19"/>
  <c r="V57" i="6"/>
  <c r="B57" s="1"/>
  <c r="B55"/>
  <c r="V21" i="9"/>
  <c r="B21" s="1"/>
  <c r="B19"/>
  <c r="V57" i="13"/>
  <c r="B57" s="1"/>
  <c r="B55"/>
  <c r="V21" i="8"/>
  <c r="B21" s="1"/>
  <c r="B19"/>
  <c r="V57" i="14"/>
  <c r="B57" s="1"/>
  <c r="B55"/>
  <c r="V57" i="8"/>
  <c r="B57" s="1"/>
  <c r="B55"/>
  <c r="V57" i="10"/>
  <c r="B57" s="1"/>
  <c r="B55"/>
  <c r="K26"/>
  <c r="L24"/>
  <c r="X26"/>
  <c r="Y24"/>
  <c r="J62" i="6"/>
  <c r="J64" s="1"/>
  <c r="J63" i="14"/>
  <c r="J62"/>
  <c r="J64" s="1"/>
  <c r="W20"/>
  <c r="W19"/>
  <c r="W21" s="1"/>
  <c r="W22"/>
  <c r="X17"/>
  <c r="K61"/>
  <c r="K56"/>
  <c r="K55"/>
  <c r="K57" s="1"/>
  <c r="K58"/>
  <c r="L53"/>
  <c r="L30"/>
  <c r="M28"/>
  <c r="V63"/>
  <c r="V62"/>
  <c r="V64" s="1"/>
  <c r="W61"/>
  <c r="W56"/>
  <c r="W55"/>
  <c r="W57" s="1"/>
  <c r="X53"/>
  <c r="W58"/>
  <c r="X30"/>
  <c r="Y28"/>
  <c r="K20"/>
  <c r="K19"/>
  <c r="K21" s="1"/>
  <c r="K22"/>
  <c r="L17"/>
  <c r="W26"/>
  <c r="X24"/>
  <c r="L26"/>
  <c r="M24"/>
  <c r="W26" i="13"/>
  <c r="X24"/>
  <c r="X22"/>
  <c r="Y17"/>
  <c r="X20"/>
  <c r="X19"/>
  <c r="X21" s="1"/>
  <c r="W30"/>
  <c r="X28"/>
  <c r="J63"/>
  <c r="J62"/>
  <c r="J64" s="1"/>
  <c r="L22"/>
  <c r="M17"/>
  <c r="L20"/>
  <c r="L19"/>
  <c r="L21" s="1"/>
  <c r="K26"/>
  <c r="L24"/>
  <c r="K30"/>
  <c r="L28"/>
  <c r="V63"/>
  <c r="V62"/>
  <c r="V64" s="1"/>
  <c r="K61"/>
  <c r="K56"/>
  <c r="K55"/>
  <c r="K57" s="1"/>
  <c r="K58"/>
  <c r="L53"/>
  <c r="W61"/>
  <c r="W56"/>
  <c r="W55"/>
  <c r="W57" s="1"/>
  <c r="W58"/>
  <c r="X53"/>
  <c r="J63" i="11"/>
  <c r="J62"/>
  <c r="J64" s="1"/>
  <c r="K22"/>
  <c r="L17"/>
  <c r="K20"/>
  <c r="K19"/>
  <c r="K21" s="1"/>
  <c r="Z30"/>
  <c r="AA28"/>
  <c r="Y24"/>
  <c r="X26"/>
  <c r="V56"/>
  <c r="B56" s="1"/>
  <c r="W53"/>
  <c r="V58"/>
  <c r="B58" s="1"/>
  <c r="V55"/>
  <c r="M26"/>
  <c r="N24"/>
  <c r="L28"/>
  <c r="K30"/>
  <c r="X19"/>
  <c r="X21" s="1"/>
  <c r="X22"/>
  <c r="X20"/>
  <c r="Y17"/>
  <c r="K55"/>
  <c r="K57" s="1"/>
  <c r="K56"/>
  <c r="K61"/>
  <c r="L53"/>
  <c r="K58"/>
  <c r="W30" i="10"/>
  <c r="X28"/>
  <c r="W20"/>
  <c r="W19"/>
  <c r="W21" s="1"/>
  <c r="W22"/>
  <c r="X17"/>
  <c r="J63"/>
  <c r="J62"/>
  <c r="J64" s="1"/>
  <c r="K61"/>
  <c r="K56"/>
  <c r="K55"/>
  <c r="K57" s="1"/>
  <c r="K58"/>
  <c r="L53"/>
  <c r="K30"/>
  <c r="L28"/>
  <c r="K20"/>
  <c r="K19"/>
  <c r="K21" s="1"/>
  <c r="K22"/>
  <c r="L17"/>
  <c r="W56"/>
  <c r="W55"/>
  <c r="W57" s="1"/>
  <c r="W58"/>
  <c r="X53"/>
  <c r="K19" i="9"/>
  <c r="K21" s="1"/>
  <c r="K20"/>
  <c r="K22"/>
  <c r="L17"/>
  <c r="J63"/>
  <c r="J62"/>
  <c r="J64" s="1"/>
  <c r="W19"/>
  <c r="W21" s="1"/>
  <c r="W22"/>
  <c r="X17"/>
  <c r="W20"/>
  <c r="W30"/>
  <c r="X28"/>
  <c r="W56"/>
  <c r="W55"/>
  <c r="W57" s="1"/>
  <c r="W58"/>
  <c r="X53"/>
  <c r="X24"/>
  <c r="W26"/>
  <c r="K61"/>
  <c r="K56"/>
  <c r="K55"/>
  <c r="K57" s="1"/>
  <c r="K58"/>
  <c r="L53"/>
  <c r="K26"/>
  <c r="L24"/>
  <c r="K30"/>
  <c r="L28"/>
  <c r="W20" i="8"/>
  <c r="W19"/>
  <c r="W21" s="1"/>
  <c r="W22"/>
  <c r="X17"/>
  <c r="K30"/>
  <c r="L28"/>
  <c r="K61"/>
  <c r="K56"/>
  <c r="K55"/>
  <c r="K57" s="1"/>
  <c r="K58"/>
  <c r="L53"/>
  <c r="W30"/>
  <c r="X28"/>
  <c r="Y26"/>
  <c r="Z24"/>
  <c r="K20"/>
  <c r="K19"/>
  <c r="K21" s="1"/>
  <c r="K22"/>
  <c r="L17"/>
  <c r="W56"/>
  <c r="W55"/>
  <c r="W57" s="1"/>
  <c r="W58"/>
  <c r="X53"/>
  <c r="M26"/>
  <c r="N24"/>
  <c r="J63"/>
  <c r="J62"/>
  <c r="J64" s="1"/>
  <c r="X53" i="6"/>
  <c r="W61"/>
  <c r="W58"/>
  <c r="W56"/>
  <c r="W55"/>
  <c r="W57" s="1"/>
  <c r="V63"/>
  <c r="V62"/>
  <c r="V64" s="1"/>
  <c r="X28"/>
  <c r="W30"/>
  <c r="Z17"/>
  <c r="Y19"/>
  <c r="Y21" s="1"/>
  <c r="Y22"/>
  <c r="Y20"/>
  <c r="K22" i="5"/>
  <c r="K20"/>
  <c r="J62"/>
  <c r="J64" s="1"/>
  <c r="X53"/>
  <c r="W58"/>
  <c r="W56"/>
  <c r="W55"/>
  <c r="W57" s="1"/>
  <c r="K61" i="6"/>
  <c r="K63" s="1"/>
  <c r="K56"/>
  <c r="K58"/>
  <c r="K61" i="5"/>
  <c r="K63" s="1"/>
  <c r="K56"/>
  <c r="K58"/>
  <c r="K19" i="6"/>
  <c r="K21" s="1"/>
  <c r="L24"/>
  <c r="K26"/>
  <c r="M28"/>
  <c r="L30"/>
  <c r="L53"/>
  <c r="K55"/>
  <c r="K57" s="1"/>
  <c r="L24" i="5"/>
  <c r="K26"/>
  <c r="M28"/>
  <c r="L30"/>
  <c r="L53"/>
  <c r="B53" s="1"/>
  <c r="K55"/>
  <c r="K57" s="1"/>
  <c r="L17"/>
  <c r="K19"/>
  <c r="K21" s="1"/>
  <c r="V57" i="11" l="1"/>
  <c r="B57" s="1"/>
  <c r="B55"/>
  <c r="L26" i="10"/>
  <c r="M24"/>
  <c r="Y26"/>
  <c r="Z24"/>
  <c r="X26" i="14"/>
  <c r="Y24"/>
  <c r="W62"/>
  <c r="W64" s="1"/>
  <c r="W63"/>
  <c r="X61"/>
  <c r="X56"/>
  <c r="X55"/>
  <c r="X57" s="1"/>
  <c r="X58"/>
  <c r="Y53"/>
  <c r="L61"/>
  <c r="L56"/>
  <c r="L55"/>
  <c r="L57" s="1"/>
  <c r="L58"/>
  <c r="M53"/>
  <c r="K62"/>
  <c r="K64" s="1"/>
  <c r="K63"/>
  <c r="M26"/>
  <c r="N24"/>
  <c r="L19"/>
  <c r="L21" s="1"/>
  <c r="L22"/>
  <c r="M17"/>
  <c r="L20"/>
  <c r="Z28"/>
  <c r="Y30"/>
  <c r="X19"/>
  <c r="X21" s="1"/>
  <c r="X22"/>
  <c r="Y17"/>
  <c r="X20"/>
  <c r="N28"/>
  <c r="M30"/>
  <c r="L26" i="13"/>
  <c r="M24"/>
  <c r="M20"/>
  <c r="M19"/>
  <c r="M21" s="1"/>
  <c r="M22"/>
  <c r="N17"/>
  <c r="X30"/>
  <c r="Y28"/>
  <c r="Y20"/>
  <c r="Y19"/>
  <c r="Y21" s="1"/>
  <c r="Y22"/>
  <c r="Z17"/>
  <c r="X61"/>
  <c r="X56"/>
  <c r="X55"/>
  <c r="X57" s="1"/>
  <c r="X58"/>
  <c r="Y53"/>
  <c r="W62"/>
  <c r="W64" s="1"/>
  <c r="W63"/>
  <c r="L30"/>
  <c r="M28"/>
  <c r="X26"/>
  <c r="Y24"/>
  <c r="L61"/>
  <c r="L56"/>
  <c r="L55"/>
  <c r="L57" s="1"/>
  <c r="L58"/>
  <c r="M53"/>
  <c r="K62"/>
  <c r="K64" s="1"/>
  <c r="K63"/>
  <c r="AB28" i="11"/>
  <c r="AA30"/>
  <c r="L19"/>
  <c r="L21" s="1"/>
  <c r="L22"/>
  <c r="L20"/>
  <c r="M17"/>
  <c r="L61"/>
  <c r="L58"/>
  <c r="M53"/>
  <c r="L55"/>
  <c r="L57" s="1"/>
  <c r="L56"/>
  <c r="Y20"/>
  <c r="Y22"/>
  <c r="Z17"/>
  <c r="Y19"/>
  <c r="Y21" s="1"/>
  <c r="K62"/>
  <c r="K64" s="1"/>
  <c r="K63"/>
  <c r="M28"/>
  <c r="L30"/>
  <c r="N26"/>
  <c r="O24"/>
  <c r="W55"/>
  <c r="W57" s="1"/>
  <c r="X53"/>
  <c r="W58"/>
  <c r="W56"/>
  <c r="Y26"/>
  <c r="Z24"/>
  <c r="L30" i="10"/>
  <c r="M28"/>
  <c r="X56"/>
  <c r="X55"/>
  <c r="X57" s="1"/>
  <c r="X58"/>
  <c r="Y53"/>
  <c r="L20"/>
  <c r="L19"/>
  <c r="L21" s="1"/>
  <c r="L22"/>
  <c r="M17"/>
  <c r="L61"/>
  <c r="L56"/>
  <c r="L55"/>
  <c r="L57" s="1"/>
  <c r="L58"/>
  <c r="M53"/>
  <c r="K62"/>
  <c r="K64" s="1"/>
  <c r="K63"/>
  <c r="X20"/>
  <c r="X19"/>
  <c r="X21" s="1"/>
  <c r="X22"/>
  <c r="Y17"/>
  <c r="X30"/>
  <c r="Y28"/>
  <c r="X26" i="9"/>
  <c r="Y24"/>
  <c r="L30"/>
  <c r="M28"/>
  <c r="L61"/>
  <c r="L56"/>
  <c r="L55"/>
  <c r="L57" s="1"/>
  <c r="L58"/>
  <c r="M53"/>
  <c r="K62"/>
  <c r="K64" s="1"/>
  <c r="K63"/>
  <c r="X30"/>
  <c r="Y28"/>
  <c r="L22"/>
  <c r="M17"/>
  <c r="L19"/>
  <c r="L21" s="1"/>
  <c r="L20"/>
  <c r="L26"/>
  <c r="M24"/>
  <c r="X56"/>
  <c r="X55"/>
  <c r="X57" s="1"/>
  <c r="X58"/>
  <c r="Y53"/>
  <c r="X22"/>
  <c r="Y17"/>
  <c r="X19"/>
  <c r="X21" s="1"/>
  <c r="X20"/>
  <c r="X56" i="8"/>
  <c r="X55"/>
  <c r="X57" s="1"/>
  <c r="X58"/>
  <c r="Y53"/>
  <c r="X19"/>
  <c r="X21" s="1"/>
  <c r="X22"/>
  <c r="Y17"/>
  <c r="X20"/>
  <c r="L19"/>
  <c r="L21" s="1"/>
  <c r="L22"/>
  <c r="M17"/>
  <c r="L20"/>
  <c r="Z26"/>
  <c r="AA24"/>
  <c r="L61"/>
  <c r="L56"/>
  <c r="L55"/>
  <c r="L57" s="1"/>
  <c r="L58"/>
  <c r="M53"/>
  <c r="K62"/>
  <c r="K64" s="1"/>
  <c r="K63"/>
  <c r="N26"/>
  <c r="O24"/>
  <c r="M28"/>
  <c r="L30"/>
  <c r="Y28"/>
  <c r="X30"/>
  <c r="K62" i="6"/>
  <c r="K64" s="1"/>
  <c r="W63"/>
  <c r="W62"/>
  <c r="W64" s="1"/>
  <c r="Y53"/>
  <c r="X61"/>
  <c r="X58"/>
  <c r="X56"/>
  <c r="X55"/>
  <c r="X57" s="1"/>
  <c r="Y28"/>
  <c r="X30"/>
  <c r="AA17"/>
  <c r="Z22"/>
  <c r="Z20"/>
  <c r="Z19"/>
  <c r="Z21" s="1"/>
  <c r="L20" i="5"/>
  <c r="L22"/>
  <c r="K62"/>
  <c r="K64" s="1"/>
  <c r="X58"/>
  <c r="X56"/>
  <c r="X55"/>
  <c r="X57" s="1"/>
  <c r="Y53"/>
  <c r="L56" i="6"/>
  <c r="L58"/>
  <c r="L61" i="5"/>
  <c r="L56"/>
  <c r="B56" s="1"/>
  <c r="L58"/>
  <c r="B58" s="1"/>
  <c r="L61" i="6"/>
  <c r="L63" s="1"/>
  <c r="L55"/>
  <c r="L57" s="1"/>
  <c r="M53"/>
  <c r="M30"/>
  <c r="N28"/>
  <c r="L26"/>
  <c r="M24"/>
  <c r="L19"/>
  <c r="L21" s="1"/>
  <c r="L19" i="5"/>
  <c r="M17"/>
  <c r="L55"/>
  <c r="M53"/>
  <c r="M30"/>
  <c r="N28"/>
  <c r="L26"/>
  <c r="M24"/>
  <c r="M26" i="10" l="1"/>
  <c r="N24"/>
  <c r="AA24"/>
  <c r="Z26"/>
  <c r="Y22" i="14"/>
  <c r="Z17"/>
  <c r="Y20"/>
  <c r="Y19"/>
  <c r="Y21" s="1"/>
  <c r="Z30"/>
  <c r="AA28"/>
  <c r="N26"/>
  <c r="O24"/>
  <c r="M55"/>
  <c r="M57" s="1"/>
  <c r="M58"/>
  <c r="N53"/>
  <c r="M56"/>
  <c r="M61"/>
  <c r="L63"/>
  <c r="L62"/>
  <c r="L64" s="1"/>
  <c r="Y26"/>
  <c r="Z24"/>
  <c r="N30"/>
  <c r="O28"/>
  <c r="M22"/>
  <c r="N17"/>
  <c r="M20"/>
  <c r="M19"/>
  <c r="M21" s="1"/>
  <c r="Y55"/>
  <c r="Y57" s="1"/>
  <c r="Y58"/>
  <c r="Z53"/>
  <c r="Y56"/>
  <c r="Y61"/>
  <c r="X63"/>
  <c r="X62"/>
  <c r="X64" s="1"/>
  <c r="M55" i="13"/>
  <c r="M57" s="1"/>
  <c r="M58"/>
  <c r="N53"/>
  <c r="M61"/>
  <c r="M56"/>
  <c r="L63"/>
  <c r="L62"/>
  <c r="L64" s="1"/>
  <c r="Z20"/>
  <c r="Z19"/>
  <c r="Z21" s="1"/>
  <c r="Z22"/>
  <c r="AA17"/>
  <c r="Z28"/>
  <c r="Y30"/>
  <c r="Y26"/>
  <c r="Z24"/>
  <c r="N20"/>
  <c r="N19"/>
  <c r="N21" s="1"/>
  <c r="N22"/>
  <c r="O17"/>
  <c r="M26"/>
  <c r="N24"/>
  <c r="N28"/>
  <c r="M30"/>
  <c r="Y55"/>
  <c r="Y57" s="1"/>
  <c r="Y58"/>
  <c r="Z53"/>
  <c r="Y61"/>
  <c r="Y56"/>
  <c r="X63"/>
  <c r="X62"/>
  <c r="X64" s="1"/>
  <c r="AA24" i="11"/>
  <c r="Z26"/>
  <c r="X58"/>
  <c r="Y53"/>
  <c r="X55"/>
  <c r="X57" s="1"/>
  <c r="X56"/>
  <c r="L63"/>
  <c r="L62"/>
  <c r="L64" s="1"/>
  <c r="M30"/>
  <c r="N28"/>
  <c r="Z19"/>
  <c r="Z21" s="1"/>
  <c r="Z22"/>
  <c r="Z20"/>
  <c r="AA17"/>
  <c r="M20"/>
  <c r="M22"/>
  <c r="M19"/>
  <c r="M21" s="1"/>
  <c r="N17"/>
  <c r="O26"/>
  <c r="P24"/>
  <c r="M61"/>
  <c r="N53"/>
  <c r="M58"/>
  <c r="M55"/>
  <c r="M57" s="1"/>
  <c r="M56"/>
  <c r="AC28"/>
  <c r="AC30" s="1"/>
  <c r="AB30"/>
  <c r="Z28" i="10"/>
  <c r="Y30"/>
  <c r="Y55"/>
  <c r="Y57" s="1"/>
  <c r="Y58"/>
  <c r="Z53"/>
  <c r="Y56"/>
  <c r="Y19"/>
  <c r="Y21" s="1"/>
  <c r="Y22"/>
  <c r="Z17"/>
  <c r="Y20"/>
  <c r="M55"/>
  <c r="M57" s="1"/>
  <c r="M58"/>
  <c r="N53"/>
  <c r="M61"/>
  <c r="M56"/>
  <c r="L63"/>
  <c r="L62"/>
  <c r="L64" s="1"/>
  <c r="N28"/>
  <c r="M30"/>
  <c r="M19"/>
  <c r="M21" s="1"/>
  <c r="M22"/>
  <c r="N17"/>
  <c r="M20"/>
  <c r="Z28" i="9"/>
  <c r="Y30"/>
  <c r="M55"/>
  <c r="M57" s="1"/>
  <c r="M58"/>
  <c r="N53"/>
  <c r="M61"/>
  <c r="M56"/>
  <c r="L63"/>
  <c r="L62"/>
  <c r="L64" s="1"/>
  <c r="Y55"/>
  <c r="Y57" s="1"/>
  <c r="Y58"/>
  <c r="Z53"/>
  <c r="Y56"/>
  <c r="N28"/>
  <c r="M30"/>
  <c r="N24"/>
  <c r="M26"/>
  <c r="M20"/>
  <c r="M19"/>
  <c r="M21" s="1"/>
  <c r="M22"/>
  <c r="N17"/>
  <c r="Z17"/>
  <c r="Y20"/>
  <c r="Y19"/>
  <c r="Y21" s="1"/>
  <c r="Y22"/>
  <c r="Y26"/>
  <c r="Z24"/>
  <c r="P24" i="8"/>
  <c r="O26"/>
  <c r="M55"/>
  <c r="M57" s="1"/>
  <c r="M58"/>
  <c r="N53"/>
  <c r="M61"/>
  <c r="M56"/>
  <c r="L63"/>
  <c r="L62"/>
  <c r="L64" s="1"/>
  <c r="M22"/>
  <c r="N17"/>
  <c r="M20"/>
  <c r="M19"/>
  <c r="M21" s="1"/>
  <c r="Y22"/>
  <c r="Z17"/>
  <c r="Y20"/>
  <c r="Y19"/>
  <c r="Y21" s="1"/>
  <c r="AB24"/>
  <c r="AA26"/>
  <c r="Y30"/>
  <c r="Z28"/>
  <c r="M30"/>
  <c r="N28"/>
  <c r="Y55"/>
  <c r="Y57" s="1"/>
  <c r="Y58"/>
  <c r="Z53"/>
  <c r="Y56"/>
  <c r="Z53" i="6"/>
  <c r="Y61"/>
  <c r="Y58"/>
  <c r="Y56"/>
  <c r="Y55"/>
  <c r="Y57" s="1"/>
  <c r="X63"/>
  <c r="X62"/>
  <c r="X64" s="1"/>
  <c r="Z28"/>
  <c r="Y30"/>
  <c r="AB17"/>
  <c r="AA19"/>
  <c r="AA21" s="1"/>
  <c r="AA22"/>
  <c r="AA20"/>
  <c r="L63" i="5"/>
  <c r="L21"/>
  <c r="M22"/>
  <c r="M20"/>
  <c r="L57"/>
  <c r="B57" s="1"/>
  <c r="B55"/>
  <c r="L62"/>
  <c r="Z53"/>
  <c r="Y58"/>
  <c r="Y56"/>
  <c r="Y55"/>
  <c r="Y57" s="1"/>
  <c r="M61" i="6"/>
  <c r="M63" s="1"/>
  <c r="M56"/>
  <c r="M58"/>
  <c r="L62"/>
  <c r="L64" s="1"/>
  <c r="M61" i="5"/>
  <c r="M63" s="1"/>
  <c r="M56"/>
  <c r="M58"/>
  <c r="M19" i="6"/>
  <c r="M21" s="1"/>
  <c r="N24"/>
  <c r="M26"/>
  <c r="O28"/>
  <c r="N30"/>
  <c r="N53"/>
  <c r="M55"/>
  <c r="M57" s="1"/>
  <c r="N24" i="5"/>
  <c r="M26"/>
  <c r="O28"/>
  <c r="N30"/>
  <c r="N53"/>
  <c r="M55"/>
  <c r="M57" s="1"/>
  <c r="N17"/>
  <c r="M19"/>
  <c r="M21" s="1"/>
  <c r="N26" i="10" l="1"/>
  <c r="O24"/>
  <c r="AA26"/>
  <c r="AB24"/>
  <c r="Y63" i="14"/>
  <c r="Y62"/>
  <c r="Y64" s="1"/>
  <c r="P24"/>
  <c r="O26"/>
  <c r="O30"/>
  <c r="P28"/>
  <c r="N58"/>
  <c r="O53"/>
  <c r="N61"/>
  <c r="N56"/>
  <c r="N55"/>
  <c r="N57" s="1"/>
  <c r="Z58"/>
  <c r="AA53"/>
  <c r="Z61"/>
  <c r="Z56"/>
  <c r="Z55"/>
  <c r="Z57" s="1"/>
  <c r="AA30"/>
  <c r="AB28"/>
  <c r="Z20"/>
  <c r="Z19"/>
  <c r="Z21" s="1"/>
  <c r="Z22"/>
  <c r="AA17"/>
  <c r="N20"/>
  <c r="N19"/>
  <c r="N21" s="1"/>
  <c r="N22"/>
  <c r="O17"/>
  <c r="Z26"/>
  <c r="AA24"/>
  <c r="M63"/>
  <c r="M62"/>
  <c r="M64" s="1"/>
  <c r="Z30" i="13"/>
  <c r="AA28"/>
  <c r="M63"/>
  <c r="M62"/>
  <c r="M64" s="1"/>
  <c r="Y63"/>
  <c r="Y62"/>
  <c r="Y64" s="1"/>
  <c r="O19"/>
  <c r="O21" s="1"/>
  <c r="O22"/>
  <c r="P17"/>
  <c r="O20"/>
  <c r="Z26"/>
  <c r="AA24"/>
  <c r="AA19"/>
  <c r="AA21" s="1"/>
  <c r="AA22"/>
  <c r="AB17"/>
  <c r="AA20"/>
  <c r="N58"/>
  <c r="O53"/>
  <c r="N61"/>
  <c r="N56"/>
  <c r="N55"/>
  <c r="N57" s="1"/>
  <c r="Z58"/>
  <c r="AA53"/>
  <c r="Z61"/>
  <c r="Z56"/>
  <c r="Z55"/>
  <c r="Z57" s="1"/>
  <c r="N30"/>
  <c r="O28"/>
  <c r="N26"/>
  <c r="O24"/>
  <c r="M62" i="11"/>
  <c r="M64" s="1"/>
  <c r="M63"/>
  <c r="N61"/>
  <c r="N56"/>
  <c r="N58"/>
  <c r="N55"/>
  <c r="N57" s="1"/>
  <c r="O53"/>
  <c r="N19"/>
  <c r="N21" s="1"/>
  <c r="N22"/>
  <c r="N20"/>
  <c r="O17"/>
  <c r="AA22"/>
  <c r="AB17"/>
  <c r="AA20"/>
  <c r="AA19"/>
  <c r="AA21" s="1"/>
  <c r="N30"/>
  <c r="O28"/>
  <c r="P26"/>
  <c r="Q24"/>
  <c r="Q26" s="1"/>
  <c r="Y58"/>
  <c r="Y55"/>
  <c r="Y57" s="1"/>
  <c r="Y56"/>
  <c r="Z53"/>
  <c r="AA26"/>
  <c r="AB24"/>
  <c r="N30" i="10"/>
  <c r="O28"/>
  <c r="M63"/>
  <c r="M62"/>
  <c r="M64" s="1"/>
  <c r="N22"/>
  <c r="O17"/>
  <c r="N20"/>
  <c r="N19"/>
  <c r="N21" s="1"/>
  <c r="N58"/>
  <c r="O53"/>
  <c r="N61"/>
  <c r="N56"/>
  <c r="N55"/>
  <c r="N57" s="1"/>
  <c r="Z22"/>
  <c r="AA17"/>
  <c r="Z20"/>
  <c r="Z19"/>
  <c r="Z21" s="1"/>
  <c r="Z58"/>
  <c r="AA53"/>
  <c r="Z56"/>
  <c r="Z55"/>
  <c r="Z57" s="1"/>
  <c r="Z30"/>
  <c r="AA28"/>
  <c r="Z26" i="9"/>
  <c r="AA24"/>
  <c r="Z58"/>
  <c r="AA53"/>
  <c r="Z56"/>
  <c r="Z55"/>
  <c r="Z57" s="1"/>
  <c r="Z20"/>
  <c r="Z19"/>
  <c r="Z21" s="1"/>
  <c r="Z22"/>
  <c r="AA17"/>
  <c r="N30"/>
  <c r="O28"/>
  <c r="N20"/>
  <c r="N19"/>
  <c r="N21" s="1"/>
  <c r="N22"/>
  <c r="O17"/>
  <c r="M63"/>
  <c r="M62"/>
  <c r="M64" s="1"/>
  <c r="N26"/>
  <c r="O24"/>
  <c r="N58"/>
  <c r="O53"/>
  <c r="N61"/>
  <c r="N56"/>
  <c r="N55"/>
  <c r="N57" s="1"/>
  <c r="Z30"/>
  <c r="AA28"/>
  <c r="Z30" i="8"/>
  <c r="AA28"/>
  <c r="N30"/>
  <c r="O28"/>
  <c r="Z20"/>
  <c r="Z19"/>
  <c r="Z21" s="1"/>
  <c r="Z22"/>
  <c r="AA17"/>
  <c r="N20"/>
  <c r="N19"/>
  <c r="N21" s="1"/>
  <c r="N22"/>
  <c r="O17"/>
  <c r="Z58"/>
  <c r="AA53"/>
  <c r="Z56"/>
  <c r="Z55"/>
  <c r="Z57" s="1"/>
  <c r="AB26"/>
  <c r="AC24"/>
  <c r="AC26" s="1"/>
  <c r="M63"/>
  <c r="M62"/>
  <c r="M64" s="1"/>
  <c r="N58"/>
  <c r="O53"/>
  <c r="N61"/>
  <c r="N56"/>
  <c r="N55"/>
  <c r="N57" s="1"/>
  <c r="P26"/>
  <c r="Q24"/>
  <c r="Q26" s="1"/>
  <c r="M62" i="6"/>
  <c r="M64" s="1"/>
  <c r="AA53"/>
  <c r="Z61"/>
  <c r="Z58"/>
  <c r="Z56"/>
  <c r="Z55"/>
  <c r="Z57" s="1"/>
  <c r="Y63"/>
  <c r="Y62"/>
  <c r="Y64" s="1"/>
  <c r="AA28"/>
  <c r="Z30"/>
  <c r="AC17"/>
  <c r="AB20"/>
  <c r="AB19"/>
  <c r="AB21" s="1"/>
  <c r="AB22"/>
  <c r="M62" i="5"/>
  <c r="M64" s="1"/>
  <c r="L64"/>
  <c r="N22"/>
  <c r="N20"/>
  <c r="Z58"/>
  <c r="Z56"/>
  <c r="Z55"/>
  <c r="Z57" s="1"/>
  <c r="AA53"/>
  <c r="N61" i="6"/>
  <c r="N63" s="1"/>
  <c r="N56"/>
  <c r="N58"/>
  <c r="N61" i="5"/>
  <c r="N63" s="1"/>
  <c r="N56"/>
  <c r="N58"/>
  <c r="N55" i="6"/>
  <c r="N57" s="1"/>
  <c r="O53"/>
  <c r="O30"/>
  <c r="P28"/>
  <c r="N26"/>
  <c r="O24"/>
  <c r="N19"/>
  <c r="N21" s="1"/>
  <c r="N19" i="5"/>
  <c r="N21" s="1"/>
  <c r="O17"/>
  <c r="N55"/>
  <c r="N57" s="1"/>
  <c r="O53"/>
  <c r="O30"/>
  <c r="P28"/>
  <c r="N26"/>
  <c r="O24"/>
  <c r="O26" i="10" l="1"/>
  <c r="P24"/>
  <c r="AB26"/>
  <c r="AC24"/>
  <c r="AC26" s="1"/>
  <c r="AB24" i="14"/>
  <c r="AA26"/>
  <c r="O61"/>
  <c r="O56"/>
  <c r="O55"/>
  <c r="O57" s="1"/>
  <c r="O58"/>
  <c r="P53"/>
  <c r="P26"/>
  <c r="Q24"/>
  <c r="Q26" s="1"/>
  <c r="O20"/>
  <c r="O19"/>
  <c r="O21" s="1"/>
  <c r="O22"/>
  <c r="P17"/>
  <c r="AA20"/>
  <c r="AA19"/>
  <c r="AA21" s="1"/>
  <c r="AA22"/>
  <c r="AB17"/>
  <c r="AB30"/>
  <c r="AC28"/>
  <c r="AC30" s="1"/>
  <c r="Z63"/>
  <c r="Z62"/>
  <c r="Z64" s="1"/>
  <c r="P30"/>
  <c r="Q28"/>
  <c r="Q30" s="1"/>
  <c r="AA61"/>
  <c r="AA56"/>
  <c r="AA55"/>
  <c r="AA57" s="1"/>
  <c r="AA58"/>
  <c r="AB53"/>
  <c r="N63"/>
  <c r="N62"/>
  <c r="N64" s="1"/>
  <c r="O30" i="13"/>
  <c r="P28"/>
  <c r="Z63"/>
  <c r="Z62"/>
  <c r="Z64" s="1"/>
  <c r="AA26"/>
  <c r="AB24"/>
  <c r="AA61"/>
  <c r="AA56"/>
  <c r="AA55"/>
  <c r="AA57" s="1"/>
  <c r="AA58"/>
  <c r="AB53"/>
  <c r="N63"/>
  <c r="N62"/>
  <c r="N64" s="1"/>
  <c r="AB22"/>
  <c r="AC17"/>
  <c r="AB20"/>
  <c r="AB19"/>
  <c r="AB21" s="1"/>
  <c r="O26"/>
  <c r="P24"/>
  <c r="O61"/>
  <c r="O56"/>
  <c r="O55"/>
  <c r="O57" s="1"/>
  <c r="O58"/>
  <c r="P53"/>
  <c r="AA30"/>
  <c r="AB28"/>
  <c r="P22"/>
  <c r="Q17"/>
  <c r="P20"/>
  <c r="P19"/>
  <c r="P21" s="1"/>
  <c r="Z56" i="11"/>
  <c r="AA53"/>
  <c r="Z58"/>
  <c r="Z55"/>
  <c r="Z57" s="1"/>
  <c r="O22"/>
  <c r="P17"/>
  <c r="O20"/>
  <c r="O19"/>
  <c r="O21" s="1"/>
  <c r="O55"/>
  <c r="O57" s="1"/>
  <c r="O56"/>
  <c r="P53"/>
  <c r="O61"/>
  <c r="O58"/>
  <c r="N63"/>
  <c r="N62"/>
  <c r="N64" s="1"/>
  <c r="AC24"/>
  <c r="AC26" s="1"/>
  <c r="AB26"/>
  <c r="P28"/>
  <c r="O30"/>
  <c r="AB19"/>
  <c r="AB21" s="1"/>
  <c r="AB22"/>
  <c r="AB20"/>
  <c r="AC17"/>
  <c r="O61" i="10"/>
  <c r="O56"/>
  <c r="O55"/>
  <c r="O57" s="1"/>
  <c r="O58"/>
  <c r="P53"/>
  <c r="AA30"/>
  <c r="AB28"/>
  <c r="O20"/>
  <c r="O19"/>
  <c r="O21" s="1"/>
  <c r="O22"/>
  <c r="P17"/>
  <c r="O30"/>
  <c r="P28"/>
  <c r="AA56"/>
  <c r="AA55"/>
  <c r="AA57" s="1"/>
  <c r="AA58"/>
  <c r="AB53"/>
  <c r="AA20"/>
  <c r="AA19"/>
  <c r="AA21" s="1"/>
  <c r="AA22"/>
  <c r="AB17"/>
  <c r="N63"/>
  <c r="N62"/>
  <c r="N64" s="1"/>
  <c r="AA30" i="9"/>
  <c r="AB28"/>
  <c r="N63"/>
  <c r="N62"/>
  <c r="N64" s="1"/>
  <c r="AA56"/>
  <c r="AA55"/>
  <c r="AA57" s="1"/>
  <c r="AA58"/>
  <c r="AB53"/>
  <c r="O61"/>
  <c r="O56"/>
  <c r="O55"/>
  <c r="O57" s="1"/>
  <c r="O58"/>
  <c r="P53"/>
  <c r="AA19"/>
  <c r="AA21" s="1"/>
  <c r="AA22"/>
  <c r="AB17"/>
  <c r="AA20"/>
  <c r="AA26"/>
  <c r="AB24"/>
  <c r="P24"/>
  <c r="O26"/>
  <c r="O19"/>
  <c r="O21" s="1"/>
  <c r="O22"/>
  <c r="P17"/>
  <c r="O20"/>
  <c r="O30"/>
  <c r="P28"/>
  <c r="O61" i="8"/>
  <c r="O56"/>
  <c r="O55"/>
  <c r="O57" s="1"/>
  <c r="O58"/>
  <c r="P53"/>
  <c r="AA56"/>
  <c r="AA55"/>
  <c r="AA57" s="1"/>
  <c r="AA58"/>
  <c r="AB53"/>
  <c r="N63"/>
  <c r="N62"/>
  <c r="N64" s="1"/>
  <c r="O20"/>
  <c r="O19"/>
  <c r="O21" s="1"/>
  <c r="O22"/>
  <c r="P17"/>
  <c r="AA20"/>
  <c r="AA19"/>
  <c r="AA21" s="1"/>
  <c r="AA22"/>
  <c r="AB17"/>
  <c r="O30"/>
  <c r="P28"/>
  <c r="AA30"/>
  <c r="AB28"/>
  <c r="N62" i="5"/>
  <c r="N64" s="1"/>
  <c r="N62" i="6"/>
  <c r="N64" s="1"/>
  <c r="AB53"/>
  <c r="AA61"/>
  <c r="AA58"/>
  <c r="AA56"/>
  <c r="AA55"/>
  <c r="AA57" s="1"/>
  <c r="Z63"/>
  <c r="Z62"/>
  <c r="Z64" s="1"/>
  <c r="AB28"/>
  <c r="AA30"/>
  <c r="AC22"/>
  <c r="AC19"/>
  <c r="AC21" s="1"/>
  <c r="AC20"/>
  <c r="O20" i="5"/>
  <c r="O22"/>
  <c r="AB53"/>
  <c r="AC53" s="1"/>
  <c r="AA58"/>
  <c r="AA56"/>
  <c r="AA55"/>
  <c r="AA57" s="1"/>
  <c r="O61" i="6"/>
  <c r="O63" s="1"/>
  <c r="O56"/>
  <c r="O58"/>
  <c r="O61" i="5"/>
  <c r="O63" s="1"/>
  <c r="O56"/>
  <c r="O58"/>
  <c r="O19" i="6"/>
  <c r="O21" s="1"/>
  <c r="P24"/>
  <c r="O26"/>
  <c r="Q28"/>
  <c r="Q30" s="1"/>
  <c r="P30"/>
  <c r="P53"/>
  <c r="O55"/>
  <c r="O57" s="1"/>
  <c r="P24" i="5"/>
  <c r="O26"/>
  <c r="Q28"/>
  <c r="P30"/>
  <c r="P53"/>
  <c r="O55"/>
  <c r="O57" s="1"/>
  <c r="P17"/>
  <c r="O19"/>
  <c r="O21" s="1"/>
  <c r="P26" i="10" l="1"/>
  <c r="Q24"/>
  <c r="Q26" s="1"/>
  <c r="O62" i="6"/>
  <c r="O64" s="1"/>
  <c r="AB61" i="14"/>
  <c r="AB56"/>
  <c r="AB55"/>
  <c r="AB57" s="1"/>
  <c r="AB58"/>
  <c r="AC53"/>
  <c r="AA62"/>
  <c r="AA64" s="1"/>
  <c r="AA63"/>
  <c r="P61"/>
  <c r="P56"/>
  <c r="P55"/>
  <c r="P57" s="1"/>
  <c r="P58"/>
  <c r="Q53"/>
  <c r="O62"/>
  <c r="O64" s="1"/>
  <c r="O63"/>
  <c r="AB19"/>
  <c r="AB21" s="1"/>
  <c r="AB22"/>
  <c r="AC17"/>
  <c r="AB20"/>
  <c r="P19"/>
  <c r="P21" s="1"/>
  <c r="P22"/>
  <c r="Q17"/>
  <c r="P20"/>
  <c r="AC24"/>
  <c r="AC26" s="1"/>
  <c r="AB26"/>
  <c r="Q20" i="13"/>
  <c r="Q19"/>
  <c r="Q21" s="1"/>
  <c r="Q22"/>
  <c r="P61"/>
  <c r="P56"/>
  <c r="P55"/>
  <c r="P57" s="1"/>
  <c r="P58"/>
  <c r="Q53"/>
  <c r="O62"/>
  <c r="O64" s="1"/>
  <c r="O63"/>
  <c r="P26"/>
  <c r="Q24"/>
  <c r="Q26" s="1"/>
  <c r="AC20"/>
  <c r="AC19"/>
  <c r="AC21" s="1"/>
  <c r="AC22"/>
  <c r="AB61"/>
  <c r="AB56"/>
  <c r="AB55"/>
  <c r="AB57" s="1"/>
  <c r="AB58"/>
  <c r="AC53"/>
  <c r="AA62"/>
  <c r="AA64" s="1"/>
  <c r="AA63"/>
  <c r="AB30"/>
  <c r="AC28"/>
  <c r="AC30" s="1"/>
  <c r="AB26"/>
  <c r="AC24"/>
  <c r="AC26" s="1"/>
  <c r="P30"/>
  <c r="Q28"/>
  <c r="Q30" s="1"/>
  <c r="AC20" i="11"/>
  <c r="AC22"/>
  <c r="AC19"/>
  <c r="AC21" s="1"/>
  <c r="P61"/>
  <c r="P58"/>
  <c r="Q53"/>
  <c r="P56"/>
  <c r="P55"/>
  <c r="P57" s="1"/>
  <c r="Q28"/>
  <c r="Q30" s="1"/>
  <c r="P30"/>
  <c r="P19"/>
  <c r="P21" s="1"/>
  <c r="P22"/>
  <c r="Q17"/>
  <c r="P20"/>
  <c r="AA55"/>
  <c r="AA57" s="1"/>
  <c r="AA56"/>
  <c r="AB53"/>
  <c r="AA58"/>
  <c r="O62"/>
  <c r="O64" s="1"/>
  <c r="O63"/>
  <c r="P20" i="10"/>
  <c r="P19"/>
  <c r="P21" s="1"/>
  <c r="P22"/>
  <c r="Q17"/>
  <c r="AB30"/>
  <c r="AC28"/>
  <c r="AC30" s="1"/>
  <c r="AB20"/>
  <c r="AB19"/>
  <c r="AB21" s="1"/>
  <c r="AB22"/>
  <c r="AC17"/>
  <c r="AB56"/>
  <c r="AB55"/>
  <c r="AB57" s="1"/>
  <c r="AB58"/>
  <c r="AC53"/>
  <c r="P30"/>
  <c r="Q28"/>
  <c r="Q30" s="1"/>
  <c r="P61"/>
  <c r="P56"/>
  <c r="P55"/>
  <c r="P57" s="1"/>
  <c r="P58"/>
  <c r="Q53"/>
  <c r="O62"/>
  <c r="O64" s="1"/>
  <c r="O63"/>
  <c r="P30" i="9"/>
  <c r="Q28"/>
  <c r="Q30" s="1"/>
  <c r="AB26"/>
  <c r="AC24"/>
  <c r="AC26" s="1"/>
  <c r="P61"/>
  <c r="P56"/>
  <c r="P55"/>
  <c r="P57" s="1"/>
  <c r="P58"/>
  <c r="Q53"/>
  <c r="O62"/>
  <c r="O64" s="1"/>
  <c r="O63"/>
  <c r="AB30"/>
  <c r="AC28"/>
  <c r="AC30" s="1"/>
  <c r="P22"/>
  <c r="Q17"/>
  <c r="P19"/>
  <c r="P21" s="1"/>
  <c r="P20"/>
  <c r="P26"/>
  <c r="Q24"/>
  <c r="Q26" s="1"/>
  <c r="AB22"/>
  <c r="AC17"/>
  <c r="AB19"/>
  <c r="AB21" s="1"/>
  <c r="AB20"/>
  <c r="AB56"/>
  <c r="AB55"/>
  <c r="AB57" s="1"/>
  <c r="AB58"/>
  <c r="AC53"/>
  <c r="AC28" i="8"/>
  <c r="AC30" s="1"/>
  <c r="AB30"/>
  <c r="AB19"/>
  <c r="AB21" s="1"/>
  <c r="AB22"/>
  <c r="AC17"/>
  <c r="AB20"/>
  <c r="P19"/>
  <c r="P21" s="1"/>
  <c r="P22"/>
  <c r="Q17"/>
  <c r="P20"/>
  <c r="Q28"/>
  <c r="Q30" s="1"/>
  <c r="P30"/>
  <c r="AB56"/>
  <c r="AB55"/>
  <c r="AB57" s="1"/>
  <c r="AB58"/>
  <c r="AC53"/>
  <c r="P61"/>
  <c r="P56"/>
  <c r="P55"/>
  <c r="P57" s="1"/>
  <c r="P58"/>
  <c r="Q53"/>
  <c r="O62"/>
  <c r="O64" s="1"/>
  <c r="O63"/>
  <c r="AA63" i="6"/>
  <c r="AA62"/>
  <c r="AA64" s="1"/>
  <c r="AC53"/>
  <c r="AB61"/>
  <c r="AB58"/>
  <c r="AB56"/>
  <c r="AB55"/>
  <c r="AB57" s="1"/>
  <c r="AC28"/>
  <c r="AC30" s="1"/>
  <c r="AB30"/>
  <c r="Q30" i="5"/>
  <c r="O62"/>
  <c r="O64" s="1"/>
  <c r="P20"/>
  <c r="P22"/>
  <c r="AB58"/>
  <c r="AB56"/>
  <c r="AB55"/>
  <c r="AB57" s="1"/>
  <c r="P61" i="6"/>
  <c r="P63" s="1"/>
  <c r="P56"/>
  <c r="P58"/>
  <c r="P61" i="5"/>
  <c r="P63" s="1"/>
  <c r="P56"/>
  <c r="P58"/>
  <c r="P62"/>
  <c r="P64" s="1"/>
  <c r="P55" i="6"/>
  <c r="P57" s="1"/>
  <c r="Q53"/>
  <c r="Q61" s="1"/>
  <c r="R61" s="1"/>
  <c r="B61" s="1"/>
  <c r="P26"/>
  <c r="Q24"/>
  <c r="Q26" s="1"/>
  <c r="P19"/>
  <c r="P21" s="1"/>
  <c r="P19" i="5"/>
  <c r="P21" s="1"/>
  <c r="Q17"/>
  <c r="P55"/>
  <c r="P57" s="1"/>
  <c r="Q53"/>
  <c r="P26"/>
  <c r="Q24"/>
  <c r="Q55" i="14" l="1"/>
  <c r="Q57" s="1"/>
  <c r="Q58"/>
  <c r="Q56"/>
  <c r="Q61"/>
  <c r="P63"/>
  <c r="P62"/>
  <c r="P64" s="1"/>
  <c r="Q22"/>
  <c r="Q20"/>
  <c r="Q19"/>
  <c r="Q21" s="1"/>
  <c r="AC22"/>
  <c r="AC20"/>
  <c r="AC19"/>
  <c r="AC21" s="1"/>
  <c r="AC55"/>
  <c r="AC57" s="1"/>
  <c r="AC58"/>
  <c r="AC56"/>
  <c r="AC61"/>
  <c r="AB63"/>
  <c r="AB62"/>
  <c r="AB64" s="1"/>
  <c r="AC55" i="13"/>
  <c r="AC57" s="1"/>
  <c r="AC58"/>
  <c r="AC61"/>
  <c r="AC56"/>
  <c r="AB63"/>
  <c r="AB62"/>
  <c r="AB64" s="1"/>
  <c r="Q55"/>
  <c r="Q57" s="1"/>
  <c r="Q58"/>
  <c r="Q61"/>
  <c r="Q56"/>
  <c r="P63"/>
  <c r="P62"/>
  <c r="P64" s="1"/>
  <c r="P63" i="11"/>
  <c r="P62"/>
  <c r="P64" s="1"/>
  <c r="AB58"/>
  <c r="AC53"/>
  <c r="AB55"/>
  <c r="AB57" s="1"/>
  <c r="AB56"/>
  <c r="Q61"/>
  <c r="Q58"/>
  <c r="Q55"/>
  <c r="Q57" s="1"/>
  <c r="Q56"/>
  <c r="Q20"/>
  <c r="Q22"/>
  <c r="Q19"/>
  <c r="Q21" s="1"/>
  <c r="Q19" i="10"/>
  <c r="Q21" s="1"/>
  <c r="Q22"/>
  <c r="Q20"/>
  <c r="AC55"/>
  <c r="AC57" s="1"/>
  <c r="AC58"/>
  <c r="AC56"/>
  <c r="Q55"/>
  <c r="Q57" s="1"/>
  <c r="Q58"/>
  <c r="Q61"/>
  <c r="Q56"/>
  <c r="P63"/>
  <c r="P62"/>
  <c r="P64" s="1"/>
  <c r="AC19"/>
  <c r="AC21" s="1"/>
  <c r="AC22"/>
  <c r="AC20"/>
  <c r="AC55" i="9"/>
  <c r="AC57" s="1"/>
  <c r="AC58"/>
  <c r="AC56"/>
  <c r="Q20"/>
  <c r="Q22"/>
  <c r="Q19"/>
  <c r="Q21" s="1"/>
  <c r="AC20"/>
  <c r="AC22"/>
  <c r="AC19"/>
  <c r="AC21" s="1"/>
  <c r="Q55"/>
  <c r="Q57" s="1"/>
  <c r="Q58"/>
  <c r="Q61"/>
  <c r="Q56"/>
  <c r="P63"/>
  <c r="P62"/>
  <c r="P64" s="1"/>
  <c r="Q55" i="8"/>
  <c r="Q57" s="1"/>
  <c r="Q58"/>
  <c r="Q61"/>
  <c r="Q56"/>
  <c r="P63"/>
  <c r="P62"/>
  <c r="P64" s="1"/>
  <c r="AC55"/>
  <c r="AC57" s="1"/>
  <c r="AC58"/>
  <c r="AC56"/>
  <c r="Q22"/>
  <c r="Q20"/>
  <c r="Q19"/>
  <c r="Q21" s="1"/>
  <c r="AC22"/>
  <c r="AC20"/>
  <c r="AC19"/>
  <c r="AC21" s="1"/>
  <c r="P62" i="6"/>
  <c r="P64" s="1"/>
  <c r="R62"/>
  <c r="R63"/>
  <c r="B63" s="1"/>
  <c r="AC61"/>
  <c r="AC58"/>
  <c r="AC56"/>
  <c r="AC55"/>
  <c r="AC57" s="1"/>
  <c r="AB63"/>
  <c r="AB62"/>
  <c r="AB64" s="1"/>
  <c r="Q26" i="5"/>
  <c r="Q22"/>
  <c r="Q20"/>
  <c r="R30"/>
  <c r="B30" s="1"/>
  <c r="S28"/>
  <c r="AC58"/>
  <c r="AC56"/>
  <c r="AC55"/>
  <c r="AC57" s="1"/>
  <c r="Q63" i="6"/>
  <c r="Q56"/>
  <c r="Q58"/>
  <c r="Q61" i="5"/>
  <c r="Q56"/>
  <c r="Q58"/>
  <c r="Q62" i="6"/>
  <c r="Q64" s="1"/>
  <c r="Q19"/>
  <c r="Q21" s="1"/>
  <c r="Q55"/>
  <c r="Q57" s="1"/>
  <c r="Q55" i="5"/>
  <c r="Q57" s="1"/>
  <c r="Q19"/>
  <c r="Q21" s="1"/>
  <c r="R64" i="6" l="1"/>
  <c r="B64" s="1"/>
  <c r="B62"/>
  <c r="AC63" i="14"/>
  <c r="AC62"/>
  <c r="AC64" s="1"/>
  <c r="Q63"/>
  <c r="Q62"/>
  <c r="Q64" s="1"/>
  <c r="R61"/>
  <c r="B61" s="1"/>
  <c r="Q63" i="13"/>
  <c r="Q62"/>
  <c r="Q64" s="1"/>
  <c r="R61"/>
  <c r="B61" s="1"/>
  <c r="AC63"/>
  <c r="AC62"/>
  <c r="AC64" s="1"/>
  <c r="Q62" i="11"/>
  <c r="Q64" s="1"/>
  <c r="Q63"/>
  <c r="R61"/>
  <c r="AC58"/>
  <c r="AC55"/>
  <c r="AC57" s="1"/>
  <c r="AC56"/>
  <c r="Q63" i="10"/>
  <c r="Q62"/>
  <c r="Q64" s="1"/>
  <c r="R61"/>
  <c r="Q63" i="9"/>
  <c r="Q62"/>
  <c r="Q64" s="1"/>
  <c r="R61"/>
  <c r="Q63" i="8"/>
  <c r="Q62"/>
  <c r="Q64" s="1"/>
  <c r="R61"/>
  <c r="Q63" i="5"/>
  <c r="R61"/>
  <c r="AC63" i="6"/>
  <c r="AC62"/>
  <c r="AC64" s="1"/>
  <c r="S24" i="5"/>
  <c r="R26"/>
  <c r="S30"/>
  <c r="T28"/>
  <c r="T17"/>
  <c r="R20"/>
  <c r="R19"/>
  <c r="R22"/>
  <c r="Q62"/>
  <c r="Q64" s="1"/>
  <c r="R21" l="1"/>
  <c r="R63" i="14"/>
  <c r="B63" s="1"/>
  <c r="R62"/>
  <c r="R63" i="13"/>
  <c r="B63" s="1"/>
  <c r="R62"/>
  <c r="R63" i="11"/>
  <c r="R62"/>
  <c r="S61"/>
  <c r="R63" i="10"/>
  <c r="R62"/>
  <c r="S61"/>
  <c r="R63" i="9"/>
  <c r="R62"/>
  <c r="S61"/>
  <c r="R63" i="8"/>
  <c r="R62"/>
  <c r="S61"/>
  <c r="S61" i="5"/>
  <c r="R63"/>
  <c r="R62"/>
  <c r="S22"/>
  <c r="S19"/>
  <c r="S21" s="1"/>
  <c r="S20"/>
  <c r="T24"/>
  <c r="S26"/>
  <c r="U28"/>
  <c r="T30"/>
  <c r="R64" i="14" l="1"/>
  <c r="B64" s="1"/>
  <c r="B62"/>
  <c r="R64" i="13"/>
  <c r="B64" s="1"/>
  <c r="B62"/>
  <c r="R64" i="5"/>
  <c r="S62" i="11"/>
  <c r="S64" s="1"/>
  <c r="S63"/>
  <c r="T61"/>
  <c r="R64"/>
  <c r="S62" i="10"/>
  <c r="S64" s="1"/>
  <c r="S63"/>
  <c r="T61"/>
  <c r="R64"/>
  <c r="S62" i="9"/>
  <c r="S64" s="1"/>
  <c r="S63"/>
  <c r="T61"/>
  <c r="R64"/>
  <c r="S62" i="8"/>
  <c r="S64" s="1"/>
  <c r="S63"/>
  <c r="T61"/>
  <c r="R64"/>
  <c r="T61" i="5"/>
  <c r="S63"/>
  <c r="S62"/>
  <c r="S64" s="1"/>
  <c r="V28"/>
  <c r="U30"/>
  <c r="U24"/>
  <c r="T26"/>
  <c r="T20"/>
  <c r="U17"/>
  <c r="T19"/>
  <c r="T21" s="1"/>
  <c r="T22"/>
  <c r="T63" i="11" l="1"/>
  <c r="T62"/>
  <c r="T64" s="1"/>
  <c r="U61"/>
  <c r="T63" i="10"/>
  <c r="T62"/>
  <c r="T64" s="1"/>
  <c r="U61"/>
  <c r="T63" i="9"/>
  <c r="T62"/>
  <c r="T64" s="1"/>
  <c r="U61"/>
  <c r="T63" i="8"/>
  <c r="T62"/>
  <c r="T64" s="1"/>
  <c r="U61"/>
  <c r="U61" i="5"/>
  <c r="T63"/>
  <c r="T62"/>
  <c r="T64" s="1"/>
  <c r="U20"/>
  <c r="U19"/>
  <c r="U21" s="1"/>
  <c r="V17"/>
  <c r="B17" s="1"/>
  <c r="U22"/>
  <c r="V24"/>
  <c r="B24" s="1"/>
  <c r="U26"/>
  <c r="W28"/>
  <c r="V30"/>
  <c r="U62" i="11" l="1"/>
  <c r="U64" s="1"/>
  <c r="U63"/>
  <c r="V61"/>
  <c r="B61" s="1"/>
  <c r="U63" i="10"/>
  <c r="U62"/>
  <c r="U64" s="1"/>
  <c r="V61"/>
  <c r="B61" s="1"/>
  <c r="U63" i="9"/>
  <c r="U62"/>
  <c r="U64" s="1"/>
  <c r="V61"/>
  <c r="B61" s="1"/>
  <c r="U63" i="8"/>
  <c r="U62"/>
  <c r="U64" s="1"/>
  <c r="V61"/>
  <c r="B61" s="1"/>
  <c r="V61" i="5"/>
  <c r="B61" s="1"/>
  <c r="U63"/>
  <c r="U62"/>
  <c r="U64" s="1"/>
  <c r="W30"/>
  <c r="X28"/>
  <c r="V20"/>
  <c r="B20" s="1"/>
  <c r="V19"/>
  <c r="W17"/>
  <c r="V22"/>
  <c r="B22" s="1"/>
  <c r="W24"/>
  <c r="V26"/>
  <c r="B26" s="1"/>
  <c r="V21" l="1"/>
  <c r="B21" s="1"/>
  <c r="B19"/>
  <c r="V63" i="11"/>
  <c r="B63" s="1"/>
  <c r="V62"/>
  <c r="W61"/>
  <c r="V63" i="10"/>
  <c r="B63" s="1"/>
  <c r="V62"/>
  <c r="W61"/>
  <c r="V63" i="9"/>
  <c r="B63" s="1"/>
  <c r="V62"/>
  <c r="W61"/>
  <c r="V63" i="8"/>
  <c r="B63" s="1"/>
  <c r="V62"/>
  <c r="W61"/>
  <c r="W61" i="5"/>
  <c r="V63"/>
  <c r="B63" s="1"/>
  <c r="V62"/>
  <c r="X30"/>
  <c r="Y28"/>
  <c r="X24"/>
  <c r="W26"/>
  <c r="X17"/>
  <c r="W20"/>
  <c r="W22"/>
  <c r="W19"/>
  <c r="W21" s="1"/>
  <c r="V64" i="11" l="1"/>
  <c r="B64" s="1"/>
  <c r="B62"/>
  <c r="V64" i="9"/>
  <c r="B64" s="1"/>
  <c r="B62"/>
  <c r="V64" i="8"/>
  <c r="B64" s="1"/>
  <c r="B62"/>
  <c r="V64" i="10"/>
  <c r="B64" s="1"/>
  <c r="B62"/>
  <c r="V64" i="5"/>
  <c r="B64" s="1"/>
  <c r="B62"/>
  <c r="W62" i="11"/>
  <c r="W64" s="1"/>
  <c r="W63"/>
  <c r="X61"/>
  <c r="W62" i="10"/>
  <c r="W64" s="1"/>
  <c r="W63"/>
  <c r="X61"/>
  <c r="W62" i="9"/>
  <c r="W64" s="1"/>
  <c r="W63"/>
  <c r="X61"/>
  <c r="W62" i="8"/>
  <c r="W64" s="1"/>
  <c r="W63"/>
  <c r="X61"/>
  <c r="X61" i="5"/>
  <c r="W63"/>
  <c r="W62"/>
  <c r="W64" s="1"/>
  <c r="Y17"/>
  <c r="X19"/>
  <c r="X21" s="1"/>
  <c r="X20"/>
  <c r="X22"/>
  <c r="Y30"/>
  <c r="Z28"/>
  <c r="Y24"/>
  <c r="X26"/>
  <c r="X63" i="11" l="1"/>
  <c r="X62"/>
  <c r="X64" s="1"/>
  <c r="Y61"/>
  <c r="X63" i="10"/>
  <c r="X62"/>
  <c r="X64" s="1"/>
  <c r="Y61"/>
  <c r="X63" i="9"/>
  <c r="X62"/>
  <c r="X64" s="1"/>
  <c r="Y61"/>
  <c r="X63" i="8"/>
  <c r="X62"/>
  <c r="X64" s="1"/>
  <c r="Y61"/>
  <c r="Y61" i="5"/>
  <c r="X63"/>
  <c r="X62"/>
  <c r="X64" s="1"/>
  <c r="Y22"/>
  <c r="Y19"/>
  <c r="Y21" s="1"/>
  <c r="Y20"/>
  <c r="Z17"/>
  <c r="AA28"/>
  <c r="Z30"/>
  <c r="Z24"/>
  <c r="Y26"/>
  <c r="Y62" i="11" l="1"/>
  <c r="Y64" s="1"/>
  <c r="Y63"/>
  <c r="Z61"/>
  <c r="Y63" i="10"/>
  <c r="Y62"/>
  <c r="Y64" s="1"/>
  <c r="Z61"/>
  <c r="Y63" i="9"/>
  <c r="Y62"/>
  <c r="Y64" s="1"/>
  <c r="Z61"/>
  <c r="Y63" i="8"/>
  <c r="Y62"/>
  <c r="Y64" s="1"/>
  <c r="Z61"/>
  <c r="Z61" i="5"/>
  <c r="Y62"/>
  <c r="Y64" s="1"/>
  <c r="Y63"/>
  <c r="AB28"/>
  <c r="AA30"/>
  <c r="AA24"/>
  <c r="Z26"/>
  <c r="Z19"/>
  <c r="Z21" s="1"/>
  <c r="AA17"/>
  <c r="Z22"/>
  <c r="Z20"/>
  <c r="Z63" i="11" l="1"/>
  <c r="Z62"/>
  <c r="Z64" s="1"/>
  <c r="AA61"/>
  <c r="Z63" i="10"/>
  <c r="Z62"/>
  <c r="Z64" s="1"/>
  <c r="AA61"/>
  <c r="Z63" i="9"/>
  <c r="Z62"/>
  <c r="Z64" s="1"/>
  <c r="AA61"/>
  <c r="Z63" i="8"/>
  <c r="Z62"/>
  <c r="Z64" s="1"/>
  <c r="AA61"/>
  <c r="AA61" i="5"/>
  <c r="Z62"/>
  <c r="Z64" s="1"/>
  <c r="Z63"/>
  <c r="AB30"/>
  <c r="AC28"/>
  <c r="AC30" s="1"/>
  <c r="AA19"/>
  <c r="AA21" s="1"/>
  <c r="AB17"/>
  <c r="AA22"/>
  <c r="AA20"/>
  <c r="AB24"/>
  <c r="AA26"/>
  <c r="AA62" i="11" l="1"/>
  <c r="AA64" s="1"/>
  <c r="AA63"/>
  <c r="AB61"/>
  <c r="AA62" i="10"/>
  <c r="AA64" s="1"/>
  <c r="AA63"/>
  <c r="AB61"/>
  <c r="AA62" i="9"/>
  <c r="AA64" s="1"/>
  <c r="AA63"/>
  <c r="AB61"/>
  <c r="AA62" i="8"/>
  <c r="AA64" s="1"/>
  <c r="AA63"/>
  <c r="AB61"/>
  <c r="AB61" i="5"/>
  <c r="AA63"/>
  <c r="AA62"/>
  <c r="AA64" s="1"/>
  <c r="AB22"/>
  <c r="AB20"/>
  <c r="AC17"/>
  <c r="AB19"/>
  <c r="AB21" s="1"/>
  <c r="AC24"/>
  <c r="AC26" s="1"/>
  <c r="AB26"/>
  <c r="AB63" i="11" l="1"/>
  <c r="AB62"/>
  <c r="AB64" s="1"/>
  <c r="AC61"/>
  <c r="AB63" i="10"/>
  <c r="AB62"/>
  <c r="AB64" s="1"/>
  <c r="AC61"/>
  <c r="AB63" i="9"/>
  <c r="AB62"/>
  <c r="AB64" s="1"/>
  <c r="AC61"/>
  <c r="AB63" i="8"/>
  <c r="AB62"/>
  <c r="AB64" s="1"/>
  <c r="AC61"/>
  <c r="AC61" i="5"/>
  <c r="AB63"/>
  <c r="AB62"/>
  <c r="AB64" s="1"/>
  <c r="AC22"/>
  <c r="AC20"/>
  <c r="AC19"/>
  <c r="AC21" s="1"/>
  <c r="AC62" i="11" l="1"/>
  <c r="AC64" s="1"/>
  <c r="AC63"/>
  <c r="AC63" i="10"/>
  <c r="AC62"/>
  <c r="AC64" s="1"/>
  <c r="AC63" i="9"/>
  <c r="AC62"/>
  <c r="AC64" s="1"/>
  <c r="AC63" i="8"/>
  <c r="AC62"/>
  <c r="AC64" s="1"/>
  <c r="AC62" i="5"/>
  <c r="AC64" s="1"/>
  <c r="AC63"/>
</calcChain>
</file>

<file path=xl/sharedStrings.xml><?xml version="1.0" encoding="utf-8"?>
<sst xmlns="http://schemas.openxmlformats.org/spreadsheetml/2006/main" count="1044" uniqueCount="156">
  <si>
    <t>Cumulative</t>
  </si>
  <si>
    <t>Number of program applications received to date</t>
  </si>
  <si>
    <t>Reporting Period:</t>
  </si>
  <si>
    <t>Program Administrator (PA):</t>
  </si>
  <si>
    <t>Program Name:</t>
  </si>
  <si>
    <t>Program Funding Fuel:</t>
  </si>
  <si>
    <t xml:space="preserve">Participation </t>
  </si>
  <si>
    <t>Date of Authorizing PSC Order:</t>
  </si>
  <si>
    <t>Date of Most Recent Operating/Implementation Plan:</t>
  </si>
  <si>
    <t>Net First-Year Annual Dth Committed at this Point in Time</t>
  </si>
  <si>
    <t>Net First-year Annual Dth Acquired this Month</t>
  </si>
  <si>
    <t>Ancillary Net First-year Annual MWh Acquired this Month</t>
  </si>
  <si>
    <t>Net First-Year Annual MWh Committed at this Point in Time</t>
  </si>
  <si>
    <t>Net Peak MW Reductions Committed at this Point in Time</t>
  </si>
  <si>
    <t>Funds Encumbered at this Point in Time</t>
  </si>
  <si>
    <t>Evaluation Factors</t>
  </si>
  <si>
    <t>Realization Rate</t>
  </si>
  <si>
    <t>Free Ridership</t>
  </si>
  <si>
    <t>Spill Over</t>
  </si>
  <si>
    <t>Net-to-Gross Ratio</t>
  </si>
  <si>
    <t>Net First-year Annual MWh Acquired this Month</t>
  </si>
  <si>
    <t>Ancillary Net First-year Annual Dth Acquired this Month</t>
  </si>
  <si>
    <t>Total Net Peak MW Reductions Acquired &amp; Committed</t>
  </si>
  <si>
    <t>MONTHLY DATA ENTRY AREA:</t>
  </si>
  <si>
    <t>(Incremental)</t>
  </si>
  <si>
    <t>(Data Entered)</t>
  </si>
  <si>
    <t>Exceptions</t>
  </si>
  <si>
    <t>Current Forecast (updated quarterly)</t>
  </si>
  <si>
    <t>(Total Forecast)</t>
  </si>
  <si>
    <t>Month #</t>
  </si>
  <si>
    <t>(If Applicable)</t>
  </si>
  <si>
    <t>(Default is 0.90)</t>
  </si>
  <si>
    <r>
      <t>Number of program applications approved</t>
    </r>
    <r>
      <rPr>
        <i/>
        <sz val="11"/>
        <rFont val="Times New Roman"/>
        <family val="1"/>
      </rPr>
      <t xml:space="preserve"> </t>
    </r>
    <r>
      <rPr>
        <sz val="11"/>
        <rFont val="Times New Roman"/>
        <family val="1"/>
      </rPr>
      <t>to receive funds</t>
    </r>
  </si>
  <si>
    <t>Row #</t>
  </si>
  <si>
    <t>Changes Anticipated During Next 6 Months</t>
  </si>
  <si>
    <t>MONTHLY NARRATIVE ENTRY AREA:</t>
  </si>
  <si>
    <t>PROGRAM NARRATIVE</t>
  </si>
  <si>
    <t>Changes Anticipated in the Next 6 Months</t>
  </si>
  <si>
    <t>Total Net First-Year Annual Dth Acquired &amp; Committed</t>
  </si>
  <si>
    <t>Total Net First-Year Annual MWh Acquired &amp; Committed</t>
  </si>
  <si>
    <t>General Administration Expenditures this Month</t>
  </si>
  <si>
    <t>Program Planning Expenditures this Month</t>
  </si>
  <si>
    <t>Program Marketing Expenditures this Month</t>
  </si>
  <si>
    <t>Trade Ally Training Expenditures this Month</t>
  </si>
  <si>
    <t>Incentives and Services Expenditures this Month</t>
  </si>
  <si>
    <t>Direct Program Implementation Expenditures this Month</t>
  </si>
  <si>
    <t>Evaluation Expenditures this Month</t>
  </si>
  <si>
    <t>Total Expenditures this Month</t>
  </si>
  <si>
    <t>Financial Activity To Date</t>
  </si>
  <si>
    <t>Corrections to Previous Reports</t>
  </si>
  <si>
    <t>Financial Activity This Year</t>
  </si>
  <si>
    <t>Financial Activity to Date</t>
  </si>
  <si>
    <t>Total 2012-2015 Budget:</t>
  </si>
  <si>
    <t>Percent of Total 2012-2015 Budget Spent to Date</t>
  </si>
  <si>
    <t>Percent of Total 2012-2015 Budget Spent and Encumbered</t>
  </si>
  <si>
    <t>Total Expenditures this Year</t>
  </si>
  <si>
    <t>Total Expenditures this year and Encumbrances</t>
  </si>
  <si>
    <t>Total Expenditures to Date and Encumbrances</t>
  </si>
  <si>
    <t>Total Expenditures to Date</t>
  </si>
  <si>
    <t>Current Annual Budget:</t>
  </si>
  <si>
    <t>To Date Portion of Current Annual Budget:</t>
  </si>
  <si>
    <t>Annual Dth Target:</t>
  </si>
  <si>
    <t>Total Annual Budget:</t>
  </si>
  <si>
    <t>Gas Savings Impacts this Year</t>
  </si>
  <si>
    <t>Ancillary Electric Savings Impacts this Year</t>
  </si>
  <si>
    <t>Ancillary Electric Peak Demand Savings Impacts this Year</t>
  </si>
  <si>
    <t>Financial Activity this Year</t>
  </si>
  <si>
    <t>Net First-Year Annual Dth Acquired this Year</t>
  </si>
  <si>
    <t>Current Annual Dth Target:</t>
  </si>
  <si>
    <t>To Date Portion of Current Annual Dth Target:</t>
  </si>
  <si>
    <t>Net First-Year Annual MWh Acquired this Year</t>
  </si>
  <si>
    <t>Net Peak MW Reductions Acquired this Year</t>
  </si>
  <si>
    <t>Percent of Current Annual Budget Spent</t>
  </si>
  <si>
    <t>Percent of Current Annual Budget Spent and Encumbered</t>
  </si>
  <si>
    <t>Percent of To Date Portion of Current Annual Budget Spent</t>
  </si>
  <si>
    <t>Current Annual MWh Target:</t>
  </si>
  <si>
    <t>Electric Savings Impacts this Year</t>
  </si>
  <si>
    <t>To Date Portion of Current Annual MWh Target:</t>
  </si>
  <si>
    <t>Electric Peak Demand Savings Impacts this Year</t>
  </si>
  <si>
    <t>Ancillary Gas Savings Impacts this Year</t>
  </si>
  <si>
    <r>
      <t>First-Year</t>
    </r>
    <r>
      <rPr>
        <b/>
        <sz val="11"/>
        <color indexed="18"/>
        <rFont val="Times New Roman"/>
        <family val="1"/>
      </rPr>
      <t xml:space="preserve"> Savings Acquired this Month</t>
    </r>
  </si>
  <si>
    <t>Financial Expenditures this Month</t>
  </si>
  <si>
    <t>Cost Recovery Fee Expenditures this Month (NYSERDA, only)</t>
  </si>
  <si>
    <t>Financial Encumbrances at this Point in Time</t>
  </si>
  <si>
    <t>Total Funds Encumbered at this Point in Time</t>
  </si>
  <si>
    <r>
      <t>Ancillary Net Peak</t>
    </r>
    <r>
      <rPr>
        <sz val="11"/>
        <rFont val="Times New Roman"/>
        <family val="1"/>
      </rPr>
      <t xml:space="preserve"> MW Reductions Acquired this Month</t>
    </r>
  </si>
  <si>
    <t>Date Applications Initially Accepted:</t>
  </si>
  <si>
    <t>General Administration Funds Currently Encumbered</t>
  </si>
  <si>
    <t>Program Planning Funds Currently Encumbered</t>
  </si>
  <si>
    <t>Program Marketing Funds Currently Encumbered</t>
  </si>
  <si>
    <t>Trade Ally Training Funds Currently Encumbered</t>
  </si>
  <si>
    <t>Incentives and Services Funds Currently Encumbered</t>
  </si>
  <si>
    <t>Direct Program Implementation Funds Currently Encumbered</t>
  </si>
  <si>
    <t>Evaluation Funds Currently Encumbered</t>
  </si>
  <si>
    <t>Cost Recovery Fee Funds Currently Encumbered</t>
  </si>
  <si>
    <t>First-Year Savings Acquired this Month</t>
  </si>
  <si>
    <r>
      <t>Net Peak</t>
    </r>
    <r>
      <rPr>
        <sz val="11"/>
        <rFont val="Times New Roman"/>
        <family val="1"/>
      </rPr>
      <t xml:space="preserve"> MW Reductions Acquired this Month</t>
    </r>
  </si>
  <si>
    <t>ELECTRIC</t>
  </si>
  <si>
    <t xml:space="preserve"> GAS</t>
  </si>
  <si>
    <t>Achievements</t>
  </si>
  <si>
    <t>Percent of Current Annual  Dth Target Acquired</t>
  </si>
  <si>
    <t>Percent of Current Annual Dth Target Acquired &amp; Committed</t>
  </si>
  <si>
    <t>Percent of To Date Portion of Current Annual Dth Target Acquired</t>
  </si>
  <si>
    <t>Total Expected Net First-year Annual Dth Acquired in 2013</t>
  </si>
  <si>
    <t>Expected Net First-year Annual Dth Committed at Year End 2013</t>
  </si>
  <si>
    <t>Percent of Current Annual MWh Target Acquired</t>
  </si>
  <si>
    <t>Percent of Current Annual MWh Target Acquired &amp; Committed</t>
  </si>
  <si>
    <t>Percent of To Date Portion of Current Annual MWh Target Acquired</t>
  </si>
  <si>
    <t>Total Expected Net First-year Annual MWh Acquired in 2013</t>
  </si>
  <si>
    <t>Expected Net First-year Annual MWh Committed at year end 2013</t>
  </si>
  <si>
    <t>(Current Total)</t>
  </si>
  <si>
    <t>Statewide &amp; Joint Studies Expenditures</t>
  </si>
  <si>
    <t>Electric Portfolio</t>
  </si>
  <si>
    <t>Gas Portfolio</t>
  </si>
  <si>
    <t>Reporting 
Period</t>
  </si>
  <si>
    <t>Total</t>
  </si>
  <si>
    <t>Central Hudson Gas &amp; Electric</t>
  </si>
  <si>
    <t>Residential Electric HVAC</t>
  </si>
  <si>
    <t>1/16/2009, 10/26/2011</t>
  </si>
  <si>
    <t>Annual MWh Target:</t>
  </si>
  <si>
    <t>Small Commercial Electric</t>
  </si>
  <si>
    <t>1/16/2009, 10/26/2011, 1/25/13</t>
  </si>
  <si>
    <t>N/A</t>
  </si>
  <si>
    <t>Mid-Size Commercial Electric</t>
  </si>
  <si>
    <t>Appliance Recycling</t>
  </si>
  <si>
    <t>Home Energy Reports-Electric</t>
  </si>
  <si>
    <t>6/24/2010, 10/26/2011, 6/18/2012</t>
  </si>
  <si>
    <t>Residential Gas HVAC</t>
  </si>
  <si>
    <t>4/7/2003, 6/24/2011, 10/26/2011</t>
  </si>
  <si>
    <t>Commercial Gas</t>
  </si>
  <si>
    <t>6/24/2010, 10/26/2011</t>
  </si>
  <si>
    <t>Home Energy Reports-Gas</t>
  </si>
  <si>
    <t>6/24/2010, 10/26/2011, 6/8/2012</t>
  </si>
  <si>
    <t xml:space="preserve">Currently in RFP process to evaluate program providers. </t>
  </si>
  <si>
    <t>Changed total Annual Budget input in January and February to reflect correct budget.</t>
  </si>
  <si>
    <t>Currently in RFP process to evaluate program providers.</t>
  </si>
  <si>
    <t>The Net Peak MW Reduction Acquired this Month' in January and February were corrected to show MW reduction instead of KW reduction.</t>
  </si>
  <si>
    <t>New program provider has been chosen and implementing this program.</t>
  </si>
  <si>
    <t>In Marketing expenditures, the dollar amount for January has been changed to reflect the correct dollars that should have been spent towards the program, which removed the negative dollar amount from April's expenditures.</t>
  </si>
  <si>
    <t>Central Hudson has met the annual MWh goal in June 2012.</t>
  </si>
  <si>
    <t>A change to the number of applications that were received and approved has been updated to show the correct values.</t>
  </si>
  <si>
    <t>The marking, training, and evaluation dollars for each month were corrected to show the actual expenditures in our accounting system. At September IAG it was confirmed negatives would be allowed in the scorecard. These dollars were reflected to show that.</t>
  </si>
  <si>
    <t xml:space="preserve">The program is currently on hold pending an ongoing RFP process for an implementation contractor. Central Hudson plans to re-instate the program beginning April 2012 once the contract is finalized. </t>
  </si>
  <si>
    <t>Central Hudson has re-instated the Commercial Electric program with a new program provider.</t>
  </si>
  <si>
    <t>Energy savings and incentive dollars changed May-September. Corrected previous reported incorrect energy savings as well as number of participants.</t>
  </si>
  <si>
    <t>Changes were made to the acquired monthly savings for each month due to updates at the year end reconciliations done by our service providers</t>
  </si>
  <si>
    <t>Evaluation Expenditures were corrected for May &amp; July due to a small accounting error. The numbers in the November Scorecard are now correct.</t>
  </si>
  <si>
    <t>Implementation dollars were corrected in June and July. There was an error in our accounting system and reconcilled in July. The total cumulative dollars spent in implementation are $119,930.</t>
  </si>
  <si>
    <t>Currently ARCA is our implementation contractor. In March 2013, ARCA's contract is up and we will be going out to bid and negotiating pricing.</t>
  </si>
  <si>
    <t xml:space="preserve">We had to adjust our Acquired MWh, Acquired MW, and Incentive embrances for every month in 2012. Our Service Provider switched their reporting and had made a few minor errors, a reconciliation was done and the numbers in November's scorecard reflect actuals and are accurate. </t>
  </si>
  <si>
    <t>Added First Quarter 2012 First Year Annual MWh acquired in March. The administration dollars were also changed (January-May) to reflect the actual charges that should appear. Charges were transferred to another program where the charges should have been charged in the appropriate months. The cumulative adminstration dollar spending is current with our records.</t>
  </si>
  <si>
    <t>October savings changed as a result of an error.</t>
  </si>
  <si>
    <t xml:space="preserve">Added First Quarter 2012 First Year Annual Dth acquired in March. </t>
  </si>
  <si>
    <t>In the September and October acquired and commitment savings there were a few rounding errors that were corrected.</t>
  </si>
  <si>
    <t xml:space="preserve">The number of applications was changed to the January numbers due to an error. </t>
  </si>
  <si>
    <t>Changes were made to the acquired monthly savings for January due to updated information by our service providers</t>
  </si>
</sst>
</file>

<file path=xl/styles.xml><?xml version="1.0" encoding="utf-8"?>
<styleSheet xmlns="http://schemas.openxmlformats.org/spreadsheetml/2006/main">
  <numFmts count="12">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m/d/yy;@"/>
    <numFmt numFmtId="168" formatCode="[$-409]mmmm\ yyyy;@"/>
    <numFmt numFmtId="169" formatCode="_(* #,##0.000_);_(* \(#,##0.000\);_(* &quot;-&quot;??_);_(@_)"/>
    <numFmt numFmtId="170" formatCode="#,##0;\(#,##0\)"/>
    <numFmt numFmtId="171" formatCode="&quot;$&quot;#,##0;&quot;$&quot;\(#,##0\)"/>
    <numFmt numFmtId="172" formatCode="#,##0.000;\(#,##0.000\)"/>
    <numFmt numFmtId="173" formatCode="_(* #,##0.0_);_(* \(#,##0.0\);_(* &quot;-&quot;??_);_(@_)"/>
  </numFmts>
  <fonts count="15">
    <font>
      <sz val="10"/>
      <name val="Arial"/>
    </font>
    <font>
      <sz val="10"/>
      <name val="Arial"/>
      <family val="2"/>
    </font>
    <font>
      <b/>
      <sz val="11"/>
      <name val="Times New Roman"/>
      <family val="1"/>
    </font>
    <font>
      <sz val="11"/>
      <name val="Times New Roman"/>
      <family val="1"/>
    </font>
    <font>
      <b/>
      <sz val="11"/>
      <color indexed="10"/>
      <name val="Times New Roman"/>
      <family val="1"/>
    </font>
    <font>
      <b/>
      <u/>
      <sz val="11"/>
      <name val="Times New Roman"/>
      <family val="1"/>
    </font>
    <font>
      <b/>
      <sz val="11"/>
      <color indexed="18"/>
      <name val="Times New Roman"/>
      <family val="1"/>
    </font>
    <font>
      <i/>
      <sz val="11"/>
      <name val="Times New Roman"/>
      <family val="1"/>
    </font>
    <font>
      <sz val="10"/>
      <name val="Times New Roman"/>
      <family val="1"/>
    </font>
    <font>
      <sz val="9"/>
      <name val="Times New Roman"/>
      <family val="1"/>
    </font>
    <font>
      <sz val="10"/>
      <name val="Arial"/>
      <family val="2"/>
    </font>
    <font>
      <b/>
      <i/>
      <sz val="11"/>
      <name val="Times New Roman"/>
      <family val="1"/>
    </font>
    <font>
      <b/>
      <sz val="10"/>
      <name val="Times New Roman"/>
      <family val="1"/>
    </font>
    <font>
      <sz val="11"/>
      <color indexed="8"/>
      <name val="Times New Roman"/>
      <family val="2"/>
    </font>
    <font>
      <sz val="10"/>
      <color indexed="8"/>
      <name val="Times New Roman"/>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indexed="3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40">
    <xf numFmtId="0" fontId="0" fillId="0" borderId="0" xfId="0"/>
    <xf numFmtId="0" fontId="2" fillId="0" borderId="1" xfId="0" applyFont="1" applyFill="1" applyBorder="1" applyAlignment="1">
      <alignment horizontal="right" indent="1"/>
    </xf>
    <xf numFmtId="49" fontId="2" fillId="0" borderId="0" xfId="0" applyNumberFormat="1" applyFont="1" applyFill="1" applyBorder="1" applyAlignment="1">
      <alignment horizontal="left" indent="1"/>
    </xf>
    <xf numFmtId="0" fontId="3" fillId="0" borderId="0" xfId="0" applyFont="1" applyBorder="1"/>
    <xf numFmtId="0" fontId="3" fillId="0" borderId="0" xfId="0" applyFont="1" applyFill="1" applyBorder="1"/>
    <xf numFmtId="0" fontId="3" fillId="0" borderId="0" xfId="0" applyFont="1" applyFill="1" applyBorder="1" applyAlignment="1">
      <alignment horizontal="center"/>
    </xf>
    <xf numFmtId="49" fontId="3" fillId="0" borderId="0" xfId="0" applyNumberFormat="1" applyFont="1" applyFill="1" applyBorder="1" applyAlignment="1">
      <alignment horizontal="left" indent="1"/>
    </xf>
    <xf numFmtId="164" fontId="3" fillId="3" borderId="1" xfId="1" applyNumberFormat="1" applyFont="1" applyFill="1" applyBorder="1"/>
    <xf numFmtId="167" fontId="3" fillId="0" borderId="0" xfId="0" applyNumberFormat="1" applyFont="1" applyFill="1" applyBorder="1" applyAlignment="1">
      <alignment horizontal="left" indent="1"/>
    </xf>
    <xf numFmtId="166" fontId="3" fillId="3" borderId="1" xfId="2" applyNumberFormat="1" applyFont="1" applyFill="1" applyBorder="1"/>
    <xf numFmtId="17" fontId="3" fillId="0" borderId="0" xfId="0" applyNumberFormat="1" applyFont="1" applyBorder="1" applyAlignment="1">
      <alignment horizontal="center"/>
    </xf>
    <xf numFmtId="0" fontId="3" fillId="0" borderId="0" xfId="0" applyFont="1" applyBorder="1" applyAlignment="1">
      <alignment horizontal="center"/>
    </xf>
    <xf numFmtId="0" fontId="4" fillId="0" borderId="0" xfId="0" applyFont="1" applyFill="1" applyBorder="1"/>
    <xf numFmtId="0" fontId="5" fillId="0" borderId="0" xfId="0" applyFont="1" applyFill="1" applyBorder="1" applyAlignment="1">
      <alignment horizontal="center"/>
    </xf>
    <xf numFmtId="17" fontId="2" fillId="0" borderId="1" xfId="0" applyNumberFormat="1" applyFont="1" applyBorder="1" applyAlignment="1">
      <alignment horizontal="center"/>
    </xf>
    <xf numFmtId="0" fontId="2" fillId="0" borderId="1" xfId="0" applyFont="1" applyBorder="1" applyAlignment="1">
      <alignment horizontal="center"/>
    </xf>
    <xf numFmtId="0" fontId="3" fillId="0" borderId="0" xfId="0" applyFont="1" applyFill="1" applyBorder="1" applyAlignment="1">
      <alignment horizontal="right" indent="1"/>
    </xf>
    <xf numFmtId="0" fontId="3" fillId="2" borderId="1" xfId="0" applyFont="1" applyFill="1" applyBorder="1"/>
    <xf numFmtId="0" fontId="3" fillId="0" borderId="1" xfId="0" applyFont="1" applyFill="1" applyBorder="1" applyAlignment="1">
      <alignment horizontal="left" indent="1"/>
    </xf>
    <xf numFmtId="164" fontId="3" fillId="0" borderId="1" xfId="1" applyNumberFormat="1" applyFont="1" applyFill="1" applyBorder="1" applyAlignment="1">
      <alignment horizontal="right" indent="1"/>
    </xf>
    <xf numFmtId="0" fontId="3" fillId="3" borderId="0" xfId="0" applyFont="1" applyFill="1" applyBorder="1" applyAlignment="1">
      <alignment horizontal="center"/>
    </xf>
    <xf numFmtId="164" fontId="3" fillId="0" borderId="1" xfId="1" applyNumberFormat="1" applyFont="1" applyFill="1" applyBorder="1"/>
    <xf numFmtId="164" fontId="3" fillId="2" borderId="1" xfId="1" applyNumberFormat="1" applyFont="1" applyFill="1" applyBorder="1"/>
    <xf numFmtId="164" fontId="2" fillId="0" borderId="1" xfId="1" applyNumberFormat="1" applyFont="1" applyFill="1" applyBorder="1" applyAlignment="1">
      <alignment horizontal="right" indent="1"/>
    </xf>
    <xf numFmtId="164" fontId="2" fillId="0" borderId="1" xfId="1" applyNumberFormat="1" applyFont="1" applyFill="1" applyBorder="1"/>
    <xf numFmtId="164" fontId="2" fillId="4" borderId="1" xfId="1" applyNumberFormat="1" applyFont="1" applyFill="1" applyBorder="1"/>
    <xf numFmtId="164" fontId="7" fillId="0" borderId="1" xfId="1" applyNumberFormat="1" applyFont="1" applyFill="1" applyBorder="1"/>
    <xf numFmtId="164" fontId="7" fillId="4" borderId="1" xfId="1" applyNumberFormat="1" applyFont="1" applyFill="1" applyBorder="1"/>
    <xf numFmtId="164" fontId="3" fillId="4" borderId="1" xfId="1" applyNumberFormat="1" applyFont="1" applyFill="1" applyBorder="1"/>
    <xf numFmtId="164" fontId="3" fillId="0" borderId="1" xfId="0" applyNumberFormat="1" applyFont="1" applyFill="1" applyBorder="1"/>
    <xf numFmtId="0" fontId="3" fillId="3" borderId="1" xfId="0" applyFont="1" applyFill="1" applyBorder="1"/>
    <xf numFmtId="166" fontId="2" fillId="0" borderId="1" xfId="2" applyNumberFormat="1" applyFont="1" applyFill="1" applyBorder="1" applyAlignment="1"/>
    <xf numFmtId="166" fontId="2" fillId="0" borderId="1" xfId="0" applyNumberFormat="1" applyFont="1" applyFill="1" applyBorder="1"/>
    <xf numFmtId="166" fontId="2" fillId="0" borderId="1" xfId="2" applyNumberFormat="1" applyFont="1" applyFill="1" applyBorder="1" applyAlignment="1">
      <alignment horizontal="left"/>
    </xf>
    <xf numFmtId="0" fontId="3" fillId="4" borderId="1" xfId="0" applyFont="1" applyFill="1" applyBorder="1"/>
    <xf numFmtId="166" fontId="7" fillId="0" borderId="1" xfId="2" applyNumberFormat="1" applyFont="1" applyFill="1" applyBorder="1" applyAlignment="1">
      <alignment horizontal="right" indent="1"/>
    </xf>
    <xf numFmtId="166" fontId="7" fillId="0" borderId="1" xfId="2" applyNumberFormat="1" applyFont="1" applyFill="1" applyBorder="1"/>
    <xf numFmtId="166" fontId="3" fillId="0" borderId="1" xfId="2" applyNumberFormat="1" applyFont="1" applyFill="1" applyBorder="1"/>
    <xf numFmtId="166" fontId="3" fillId="4" borderId="1" xfId="2" applyNumberFormat="1" applyFont="1" applyFill="1" applyBorder="1"/>
    <xf numFmtId="165" fontId="7" fillId="4" borderId="1" xfId="3" applyNumberFormat="1" applyFont="1" applyFill="1" applyBorder="1" applyAlignment="1">
      <alignment horizontal="right" indent="1"/>
    </xf>
    <xf numFmtId="43" fontId="3" fillId="0" borderId="1" xfId="1" applyFont="1" applyFill="1" applyBorder="1" applyAlignment="1">
      <alignment horizontal="right" indent="1"/>
    </xf>
    <xf numFmtId="0" fontId="3" fillId="0" borderId="0" xfId="0"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0" fontId="7" fillId="0" borderId="0" xfId="0" applyFont="1" applyBorder="1" applyAlignment="1">
      <alignment horizontal="left" indent="2"/>
    </xf>
    <xf numFmtId="0" fontId="9" fillId="0" borderId="0" xfId="0" applyFont="1" applyBorder="1" applyAlignment="1">
      <alignment horizontal="center"/>
    </xf>
    <xf numFmtId="0" fontId="2" fillId="0" borderId="2" xfId="0" applyFont="1" applyFill="1" applyBorder="1" applyAlignment="1">
      <alignment horizontal="right" indent="1"/>
    </xf>
    <xf numFmtId="0" fontId="4" fillId="2" borderId="3" xfId="0" applyFont="1" applyFill="1" applyBorder="1"/>
    <xf numFmtId="166" fontId="7" fillId="0" borderId="1" xfId="2" applyNumberFormat="1" applyFont="1" applyFill="1" applyBorder="1" applyAlignment="1">
      <alignment horizontal="left"/>
    </xf>
    <xf numFmtId="166" fontId="3" fillId="0" borderId="1" xfId="2" applyNumberFormat="1" applyFont="1" applyFill="1" applyBorder="1" applyAlignment="1">
      <alignment horizontal="left"/>
    </xf>
    <xf numFmtId="0" fontId="4" fillId="2" borderId="1" xfId="0" applyFont="1" applyFill="1" applyBorder="1"/>
    <xf numFmtId="164" fontId="7" fillId="0" borderId="1" xfId="1" applyNumberFormat="1" applyFont="1" applyFill="1" applyBorder="1" applyAlignment="1">
      <alignment horizontal="right" indent="1"/>
    </xf>
    <xf numFmtId="164" fontId="3" fillId="0" borderId="0" xfId="1" applyNumberFormat="1" applyFont="1" applyFill="1" applyBorder="1" applyAlignment="1"/>
    <xf numFmtId="164" fontId="3" fillId="0" borderId="0" xfId="1" applyNumberFormat="1" applyFont="1" applyFill="1" applyBorder="1"/>
    <xf numFmtId="164" fontId="3" fillId="3" borderId="0" xfId="1" applyNumberFormat="1" applyFont="1" applyFill="1" applyBorder="1" applyAlignment="1">
      <alignment horizontal="center"/>
    </xf>
    <xf numFmtId="0" fontId="2" fillId="0" borderId="0" xfId="0" applyFont="1" applyBorder="1" applyAlignment="1">
      <alignment horizontal="center"/>
    </xf>
    <xf numFmtId="164" fontId="10" fillId="0" borderId="0" xfId="1" applyNumberFormat="1" applyFont="1" applyFill="1" applyProtection="1"/>
    <xf numFmtId="165" fontId="3" fillId="0" borderId="0" xfId="3" applyNumberFormat="1" applyFont="1" applyFill="1" applyBorder="1"/>
    <xf numFmtId="43" fontId="3" fillId="3" borderId="1" xfId="1" applyFont="1" applyFill="1" applyBorder="1"/>
    <xf numFmtId="0" fontId="4" fillId="4" borderId="1" xfId="0" applyFont="1" applyFill="1" applyBorder="1"/>
    <xf numFmtId="168" fontId="2" fillId="3" borderId="1" xfId="0" applyNumberFormat="1" applyFont="1" applyFill="1" applyBorder="1" applyAlignment="1">
      <alignment horizontal="center"/>
    </xf>
    <xf numFmtId="0" fontId="6" fillId="4" borderId="1" xfId="0" applyFont="1" applyFill="1" applyBorder="1" applyAlignment="1">
      <alignment horizontal="left"/>
    </xf>
    <xf numFmtId="166" fontId="2" fillId="4" borderId="1" xfId="0" applyNumberFormat="1" applyFont="1" applyFill="1" applyBorder="1"/>
    <xf numFmtId="0" fontId="2" fillId="0" borderId="0" xfId="0" applyFont="1" applyBorder="1"/>
    <xf numFmtId="0" fontId="2" fillId="4" borderId="1" xfId="0" applyFont="1" applyFill="1" applyBorder="1"/>
    <xf numFmtId="164" fontId="11" fillId="4" borderId="1" xfId="1" applyNumberFormat="1" applyFont="1" applyFill="1" applyBorder="1"/>
    <xf numFmtId="166" fontId="11" fillId="0" borderId="1" xfId="2" applyNumberFormat="1" applyFont="1" applyFill="1" applyBorder="1"/>
    <xf numFmtId="166" fontId="2" fillId="4" borderId="1" xfId="2" applyNumberFormat="1" applyFont="1" applyFill="1" applyBorder="1"/>
    <xf numFmtId="0" fontId="2" fillId="0" borderId="0" xfId="0" applyFont="1" applyFill="1" applyBorder="1"/>
    <xf numFmtId="0" fontId="2" fillId="0" borderId="0" xfId="0" applyFont="1" applyFill="1" applyBorder="1" applyAlignment="1"/>
    <xf numFmtId="0" fontId="8" fillId="0" borderId="0" xfId="0" applyNumberFormat="1" applyFont="1" applyFill="1" applyBorder="1" applyAlignment="1">
      <alignment wrapText="1"/>
    </xf>
    <xf numFmtId="0" fontId="8" fillId="0" borderId="0" xfId="0" applyNumberFormat="1" applyFont="1" applyFill="1" applyBorder="1" applyAlignment="1"/>
    <xf numFmtId="0" fontId="2" fillId="0" borderId="1" xfId="0" applyFont="1" applyFill="1" applyBorder="1" applyAlignment="1">
      <alignment horizontal="center"/>
    </xf>
    <xf numFmtId="0" fontId="0" fillId="0" borderId="0" xfId="0" applyAlignment="1"/>
    <xf numFmtId="169" fontId="3" fillId="0" borderId="1" xfId="1" applyNumberFormat="1" applyFont="1" applyFill="1" applyBorder="1"/>
    <xf numFmtId="169" fontId="3" fillId="0" borderId="1" xfId="1" applyNumberFormat="1" applyFont="1" applyFill="1" applyBorder="1" applyAlignment="1">
      <alignment horizontal="right" indent="1"/>
    </xf>
    <xf numFmtId="43" fontId="3" fillId="0" borderId="0" xfId="0" applyNumberFormat="1" applyFont="1" applyFill="1" applyBorder="1"/>
    <xf numFmtId="169" fontId="3" fillId="3" borderId="1" xfId="1" applyNumberFormat="1" applyFont="1" applyFill="1" applyBorder="1"/>
    <xf numFmtId="0" fontId="8" fillId="0" borderId="0" xfId="0" applyFont="1" applyFill="1" applyBorder="1" applyAlignment="1"/>
    <xf numFmtId="0" fontId="6" fillId="0" borderId="0" xfId="0" applyFont="1" applyFill="1" applyBorder="1" applyAlignment="1">
      <alignment horizontal="left"/>
    </xf>
    <xf numFmtId="169" fontId="2" fillId="0" borderId="1" xfId="1" applyNumberFormat="1" applyFont="1" applyFill="1" applyBorder="1" applyAlignment="1">
      <alignment horizontal="right" indent="1"/>
    </xf>
    <xf numFmtId="169" fontId="3" fillId="3" borderId="1" xfId="1" applyNumberFormat="1" applyFont="1" applyFill="1" applyBorder="1" applyAlignment="1">
      <alignment horizontal="right" indent="1"/>
    </xf>
    <xf numFmtId="169" fontId="2" fillId="0" borderId="1" xfId="1" applyNumberFormat="1" applyFont="1" applyFill="1" applyBorder="1"/>
    <xf numFmtId="169" fontId="7" fillId="0" borderId="1" xfId="1" applyNumberFormat="1" applyFont="1" applyFill="1" applyBorder="1" applyAlignment="1">
      <alignment horizontal="right" indent="1"/>
    </xf>
    <xf numFmtId="0" fontId="8" fillId="0" borderId="1" xfId="0" applyNumberFormat="1" applyFont="1" applyFill="1" applyBorder="1" applyAlignment="1">
      <alignment horizontal="left" wrapText="1" indent="1"/>
    </xf>
    <xf numFmtId="166" fontId="2" fillId="0" borderId="1" xfId="2" applyNumberFormat="1" applyFont="1" applyFill="1" applyBorder="1"/>
    <xf numFmtId="0" fontId="3" fillId="0" borderId="1" xfId="0" applyFont="1" applyFill="1" applyBorder="1" applyAlignment="1">
      <alignment horizontal="left" indent="2"/>
    </xf>
    <xf numFmtId="0" fontId="7" fillId="0" borderId="1" xfId="0" applyFont="1" applyFill="1" applyBorder="1" applyAlignment="1">
      <alignment horizontal="left" vertical="center" indent="1"/>
    </xf>
    <xf numFmtId="165" fontId="3" fillId="0" borderId="1" xfId="3" applyNumberFormat="1" applyFont="1" applyFill="1" applyBorder="1" applyAlignment="1">
      <alignment horizontal="right" indent="1"/>
    </xf>
    <xf numFmtId="0" fontId="7" fillId="0" borderId="1" xfId="0" applyFont="1" applyFill="1" applyBorder="1" applyAlignment="1">
      <alignment horizontal="left" indent="1"/>
    </xf>
    <xf numFmtId="0" fontId="3" fillId="0" borderId="1" xfId="0" applyFont="1" applyBorder="1" applyAlignment="1">
      <alignment horizontal="left" indent="2"/>
    </xf>
    <xf numFmtId="0" fontId="7" fillId="0" borderId="1" xfId="0" applyFont="1" applyBorder="1" applyAlignment="1">
      <alignment horizontal="left" indent="1"/>
    </xf>
    <xf numFmtId="0" fontId="7" fillId="0" borderId="0" xfId="0" applyFont="1" applyFill="1" applyBorder="1"/>
    <xf numFmtId="0" fontId="7" fillId="0" borderId="0" xfId="0" applyFont="1" applyFill="1" applyBorder="1" applyAlignment="1">
      <alignment horizontal="center"/>
    </xf>
    <xf numFmtId="169" fontId="7" fillId="0" borderId="1" xfId="1" applyNumberFormat="1" applyFont="1" applyFill="1" applyBorder="1"/>
    <xf numFmtId="164" fontId="7" fillId="0" borderId="1" xfId="0" applyNumberFormat="1" applyFont="1" applyFill="1" applyBorder="1"/>
    <xf numFmtId="166" fontId="7" fillId="0" borderId="1" xfId="0" applyNumberFormat="1" applyFont="1" applyFill="1" applyBorder="1"/>
    <xf numFmtId="165" fontId="2" fillId="4" borderId="1" xfId="3" applyNumberFormat="1" applyFont="1" applyFill="1" applyBorder="1" applyAlignment="1">
      <alignment horizontal="right" indent="1"/>
    </xf>
    <xf numFmtId="166" fontId="3" fillId="0" borderId="1" xfId="2" applyNumberFormat="1" applyFont="1" applyFill="1" applyBorder="1" applyAlignment="1"/>
    <xf numFmtId="43" fontId="7" fillId="0" borderId="0" xfId="0" applyNumberFormat="1" applyFont="1" applyFill="1" applyBorder="1"/>
    <xf numFmtId="0" fontId="11" fillId="0" borderId="0" xfId="0" applyFont="1" applyBorder="1" applyAlignment="1">
      <alignment horizontal="center"/>
    </xf>
    <xf numFmtId="166" fontId="3" fillId="0" borderId="1" xfId="2" applyNumberFormat="1" applyFont="1" applyFill="1" applyBorder="1" applyAlignment="1">
      <alignment horizontal="right" indent="1"/>
    </xf>
    <xf numFmtId="166" fontId="2" fillId="0" borderId="1" xfId="2" applyNumberFormat="1" applyFont="1" applyFill="1" applyBorder="1" applyAlignment="1">
      <alignment horizontal="right" indent="1"/>
    </xf>
    <xf numFmtId="165" fontId="3" fillId="4" borderId="1" xfId="3" applyNumberFormat="1" applyFont="1" applyFill="1" applyBorder="1" applyAlignment="1">
      <alignment horizontal="right" indent="1"/>
    </xf>
    <xf numFmtId="0" fontId="3" fillId="4" borderId="1" xfId="0" applyFont="1" applyFill="1" applyBorder="1" applyAlignment="1">
      <alignment horizontal="center"/>
    </xf>
    <xf numFmtId="166" fontId="7" fillId="0" borderId="1" xfId="2" applyNumberFormat="1" applyFont="1" applyFill="1" applyBorder="1" applyAlignment="1"/>
    <xf numFmtId="0" fontId="2" fillId="0" borderId="0" xfId="0" applyFont="1" applyBorder="1" applyAlignment="1">
      <alignment horizontal="center"/>
    </xf>
    <xf numFmtId="49" fontId="2" fillId="5" borderId="1" xfId="0" applyNumberFormat="1" applyFont="1" applyFill="1" applyBorder="1" applyAlignment="1">
      <alignment horizontal="left"/>
    </xf>
    <xf numFmtId="164" fontId="3" fillId="5" borderId="1" xfId="1" applyNumberFormat="1" applyFont="1" applyFill="1" applyBorder="1"/>
    <xf numFmtId="166" fontId="3" fillId="5" borderId="1" xfId="2" applyNumberFormat="1" applyFont="1" applyFill="1" applyBorder="1"/>
    <xf numFmtId="0" fontId="12" fillId="0" borderId="1" xfId="0" applyFont="1" applyFill="1" applyBorder="1" applyAlignment="1">
      <alignment horizontal="right" indent="1"/>
    </xf>
    <xf numFmtId="167" fontId="3" fillId="5" borderId="1" xfId="0" applyNumberFormat="1" applyFont="1" applyFill="1" applyBorder="1" applyAlignment="1">
      <alignment horizontal="left"/>
    </xf>
    <xf numFmtId="167" fontId="3" fillId="5" borderId="2" xfId="0" applyNumberFormat="1" applyFont="1" applyFill="1" applyBorder="1" applyAlignment="1">
      <alignment horizontal="left"/>
    </xf>
    <xf numFmtId="49" fontId="3" fillId="0" borderId="1" xfId="0" applyNumberFormat="1" applyFont="1" applyFill="1" applyBorder="1" applyAlignment="1">
      <alignment horizontal="left"/>
    </xf>
    <xf numFmtId="0" fontId="2" fillId="0" borderId="0" xfId="0" applyFont="1" applyBorder="1" applyAlignment="1">
      <alignment horizontal="center"/>
    </xf>
    <xf numFmtId="0" fontId="2" fillId="0" borderId="0" xfId="0" applyFont="1" applyBorder="1" applyAlignment="1">
      <alignment horizontal="center"/>
    </xf>
    <xf numFmtId="0" fontId="3" fillId="2" borderId="1" xfId="1" applyNumberFormat="1" applyFont="1" applyFill="1" applyBorder="1"/>
    <xf numFmtId="0" fontId="3" fillId="0" borderId="0" xfId="0" applyFont="1"/>
    <xf numFmtId="0" fontId="2" fillId="0" borderId="5" xfId="0" applyFont="1" applyBorder="1" applyAlignment="1">
      <alignment horizontal="center"/>
    </xf>
    <xf numFmtId="166" fontId="3" fillId="0" borderId="6" xfId="2" applyNumberFormat="1" applyFont="1" applyBorder="1"/>
    <xf numFmtId="0" fontId="7" fillId="0" borderId="7" xfId="0" applyFont="1" applyBorder="1" applyAlignment="1">
      <alignment horizontal="center"/>
    </xf>
    <xf numFmtId="166" fontId="3" fillId="0" borderId="10" xfId="2" applyNumberFormat="1" applyFont="1" applyBorder="1"/>
    <xf numFmtId="166" fontId="2" fillId="0" borderId="11" xfId="2" applyNumberFormat="1" applyFont="1" applyBorder="1"/>
    <xf numFmtId="166" fontId="3" fillId="0" borderId="4" xfId="2" applyNumberFormat="1" applyFont="1" applyBorder="1"/>
    <xf numFmtId="0" fontId="7" fillId="0" borderId="15" xfId="0" applyFont="1" applyBorder="1" applyAlignment="1">
      <alignment horizontal="center"/>
    </xf>
    <xf numFmtId="166" fontId="2" fillId="0" borderId="17" xfId="2" applyNumberFormat="1" applyFont="1" applyBorder="1"/>
    <xf numFmtId="17" fontId="3" fillId="0" borderId="6" xfId="0" applyNumberFormat="1" applyFont="1" applyBorder="1" applyAlignment="1">
      <alignment horizontal="right" indent="1"/>
    </xf>
    <xf numFmtId="17" fontId="3" fillId="0" borderId="10" xfId="0" applyNumberFormat="1" applyFont="1" applyBorder="1" applyAlignment="1">
      <alignment horizontal="right" indent="1"/>
    </xf>
    <xf numFmtId="0" fontId="2" fillId="0" borderId="4" xfId="0" applyFont="1" applyBorder="1" applyAlignment="1">
      <alignment horizontal="right" indent="1"/>
    </xf>
    <xf numFmtId="166" fontId="3" fillId="3" borderId="3" xfId="2" applyNumberFormat="1" applyFont="1" applyFill="1" applyBorder="1"/>
    <xf numFmtId="166" fontId="3" fillId="3" borderId="8" xfId="2" applyNumberFormat="1" applyFont="1" applyFill="1" applyBorder="1"/>
    <xf numFmtId="166" fontId="3" fillId="3" borderId="16" xfId="2" applyNumberFormat="1" applyFont="1" applyFill="1" applyBorder="1"/>
    <xf numFmtId="166" fontId="3" fillId="3" borderId="9" xfId="2" applyNumberFormat="1" applyFont="1" applyFill="1" applyBorder="1"/>
    <xf numFmtId="0" fontId="2" fillId="0" borderId="0" xfId="0" applyFont="1" applyBorder="1" applyAlignment="1">
      <alignment horizontal="center"/>
    </xf>
    <xf numFmtId="0" fontId="12" fillId="0" borderId="18" xfId="0" applyFont="1" applyFill="1" applyBorder="1" applyAlignment="1">
      <alignment horizontal="right" indent="1"/>
    </xf>
    <xf numFmtId="166" fontId="3" fillId="0" borderId="18" xfId="2" applyNumberFormat="1" applyFont="1" applyFill="1" applyBorder="1"/>
    <xf numFmtId="0" fontId="12" fillId="0" borderId="0" xfId="0" applyFont="1" applyFill="1" applyBorder="1" applyAlignment="1">
      <alignment horizontal="right" indent="1"/>
    </xf>
    <xf numFmtId="166" fontId="3" fillId="0" borderId="0" xfId="2" applyNumberFormat="1" applyFont="1" applyFill="1" applyBorder="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xf numFmtId="170" fontId="13" fillId="6" borderId="1" xfId="4" applyNumberFormat="1" applyFont="1" applyFill="1" applyBorder="1" applyAlignment="1"/>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3" fontId="3" fillId="3" borderId="1" xfId="1" applyNumberFormat="1" applyFont="1" applyFill="1" applyBorder="1"/>
    <xf numFmtId="0" fontId="2" fillId="0" borderId="19" xfId="0" applyFont="1" applyBorder="1" applyAlignment="1">
      <alignment horizontal="center"/>
    </xf>
    <xf numFmtId="0" fontId="14" fillId="6" borderId="1" xfId="4" applyNumberFormat="1" applyFont="1" applyFill="1" applyBorder="1" applyAlignment="1">
      <alignment horizontal="left" wrapText="1"/>
    </xf>
    <xf numFmtId="0" fontId="1" fillId="0" borderId="20" xfId="4" applyNumberFormat="1" applyFont="1" applyFill="1" applyBorder="1" applyAlignment="1">
      <alignment wrapText="1"/>
    </xf>
    <xf numFmtId="0" fontId="1" fillId="0" borderId="3" xfId="4" applyNumberFormat="1" applyFont="1" applyFill="1" applyBorder="1" applyAlignment="1">
      <alignment wrapText="1"/>
    </xf>
    <xf numFmtId="0" fontId="14" fillId="6" borderId="1" xfId="4" quotePrefix="1" applyNumberFormat="1" applyFont="1" applyFill="1" applyBorder="1" applyAlignment="1">
      <alignment horizontal="left" wrapText="1"/>
    </xf>
    <xf numFmtId="0" fontId="8" fillId="3" borderId="1" xfId="0" applyNumberFormat="1" applyFont="1" applyFill="1" applyBorder="1" applyAlignment="1">
      <alignment horizontal="left" wrapText="1"/>
    </xf>
    <xf numFmtId="0" fontId="8" fillId="3" borderId="1" xfId="0" applyFont="1" applyFill="1" applyBorder="1" applyAlignment="1">
      <alignment horizontal="left" wrapText="1"/>
    </xf>
    <xf numFmtId="0" fontId="2" fillId="0" borderId="0" xfId="0" applyFont="1" applyBorder="1" applyAlignment="1">
      <alignment horizontal="center"/>
    </xf>
    <xf numFmtId="0" fontId="2" fillId="0" borderId="0" xfId="0" applyFont="1" applyFill="1" applyBorder="1" applyAlignment="1">
      <alignment horizontal="left"/>
    </xf>
    <xf numFmtId="0" fontId="2" fillId="0" borderId="19" xfId="0" applyFont="1" applyBorder="1" applyAlignment="1">
      <alignment horizontal="center" wrapText="1"/>
    </xf>
    <xf numFmtId="0" fontId="14" fillId="6" borderId="1" xfId="4" applyNumberFormat="1" applyFont="1" applyFill="1" applyBorder="1" applyAlignment="1">
      <alignment horizontal="left"/>
    </xf>
    <xf numFmtId="0" fontId="8" fillId="3" borderId="1" xfId="0" applyFont="1" applyFill="1" applyBorder="1" applyAlignment="1">
      <alignment horizontal="left"/>
    </xf>
    <xf numFmtId="0" fontId="8" fillId="3" borderId="21" xfId="0" applyFont="1" applyFill="1" applyBorder="1" applyAlignment="1">
      <alignment horizontal="left" wrapText="1"/>
    </xf>
    <xf numFmtId="0" fontId="8" fillId="3" borderId="20" xfId="0" applyFont="1" applyFill="1" applyBorder="1" applyAlignment="1">
      <alignment horizontal="left" wrapText="1"/>
    </xf>
    <xf numFmtId="0" fontId="8" fillId="3" borderId="3" xfId="0" applyFont="1" applyFill="1" applyBorder="1" applyAlignment="1">
      <alignment horizontal="left"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2" fillId="0" borderId="14"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14">
    <cellStyle name="Comma" xfId="1" builtinId="3"/>
    <cellStyle name="Currency" xfId="2" builtinId="4"/>
    <cellStyle name="Currency 4" xfId="7"/>
    <cellStyle name="Normal" xfId="0" builtinId="0"/>
    <cellStyle name="Normal 2" xfId="11"/>
    <cellStyle name="Normal 2 2" xfId="9"/>
    <cellStyle name="Normal 2 3" xfId="10"/>
    <cellStyle name="Normal 2 4" xfId="6"/>
    <cellStyle name="Normal 2 5" xfId="12"/>
    <cellStyle name="Normal 3" xfId="13"/>
    <cellStyle name="Normal 4" xfId="5"/>
    <cellStyle name="Normal 5" xfId="4"/>
    <cellStyle name="Percent" xfId="3" builtinId="5"/>
    <cellStyle name="Percent 4"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ergy%20Efficiency/Program%20Dashboard/Spreadsheets/2013/2013%20Program%20Tracking%20Dashboar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RT"/>
      <sheetName val="Res Electric Summary"/>
      <sheetName val="Res Electric Savings"/>
      <sheetName val="Res Electric Budget"/>
      <sheetName val="Small Comm Electric Summary"/>
      <sheetName val="Small Comm Electric Savings"/>
      <sheetName val="Small Comm Electric Budget"/>
      <sheetName val="Mid-Size Electric Summary"/>
      <sheetName val="SMSB"/>
      <sheetName val="Mid-Size Electric Savings"/>
      <sheetName val="Mid-Size Electric Budget"/>
      <sheetName val="Appliance Recycling Summary"/>
      <sheetName val="Appliance Recycling Savings"/>
      <sheetName val="Appliance Recycling Budget"/>
      <sheetName val="OPOWER Summary"/>
      <sheetName val="OPOWER Savings"/>
      <sheetName val="OPOWER Electric Budget"/>
      <sheetName val="OPOWER Gas Budget"/>
      <sheetName val="Res Gas Summary"/>
      <sheetName val="Res Gas Savings"/>
      <sheetName val="Res Gas Budget"/>
      <sheetName val="Commercial Gas Summary"/>
      <sheetName val="Exp_HVAC SVG"/>
      <sheetName val="Commercial Gas Savings"/>
      <sheetName val="Commercial Gas Budget"/>
    </sheetNames>
    <sheetDataSet>
      <sheetData sheetId="0"/>
      <sheetData sheetId="1"/>
      <sheetData sheetId="2">
        <row r="4">
          <cell r="B4">
            <v>74.180000000000007</v>
          </cell>
          <cell r="C4">
            <v>78.414000000000001</v>
          </cell>
          <cell r="D4">
            <v>48.579000000000001</v>
          </cell>
          <cell r="E4">
            <v>52.4</v>
          </cell>
          <cell r="F4">
            <v>0</v>
          </cell>
          <cell r="G4">
            <v>0</v>
          </cell>
          <cell r="H4">
            <v>0</v>
          </cell>
          <cell r="I4">
            <v>0</v>
          </cell>
          <cell r="J4">
            <v>0</v>
          </cell>
          <cell r="K4">
            <v>0</v>
          </cell>
          <cell r="L4">
            <v>0</v>
          </cell>
          <cell r="M4">
            <v>0</v>
          </cell>
        </row>
        <row r="5">
          <cell r="B5">
            <v>15.03</v>
          </cell>
          <cell r="C5">
            <v>8.0554000000000006</v>
          </cell>
          <cell r="D5">
            <v>16.771000000000001</v>
          </cell>
          <cell r="E5">
            <v>46.36</v>
          </cell>
          <cell r="F5">
            <v>0</v>
          </cell>
          <cell r="G5">
            <v>0</v>
          </cell>
          <cell r="H5">
            <v>0</v>
          </cell>
          <cell r="I5">
            <v>0</v>
          </cell>
          <cell r="J5">
            <v>0</v>
          </cell>
          <cell r="K5">
            <v>0</v>
          </cell>
          <cell r="L5">
            <v>0</v>
          </cell>
          <cell r="M5">
            <v>0</v>
          </cell>
        </row>
        <row r="10">
          <cell r="B10">
            <v>1.34E-2</v>
          </cell>
          <cell r="C10">
            <v>1.38E-2</v>
          </cell>
          <cell r="D10">
            <v>9.8080000000000007E-3</v>
          </cell>
          <cell r="E10">
            <v>1.2E-2</v>
          </cell>
          <cell r="F10">
            <v>0</v>
          </cell>
          <cell r="G10">
            <v>0</v>
          </cell>
          <cell r="H10">
            <v>0</v>
          </cell>
          <cell r="I10">
            <v>0</v>
          </cell>
          <cell r="J10">
            <v>0</v>
          </cell>
          <cell r="K10">
            <v>0</v>
          </cell>
          <cell r="L10">
            <v>0</v>
          </cell>
          <cell r="M10">
            <v>0</v>
          </cell>
        </row>
        <row r="11">
          <cell r="B11">
            <v>3.0000000000000001E-3</v>
          </cell>
          <cell r="C11">
            <v>1.9599999999999999E-3</v>
          </cell>
          <cell r="D11">
            <v>2.7360000000000002E-3</v>
          </cell>
          <cell r="E11">
            <v>1.0710000000000001E-2</v>
          </cell>
          <cell r="F11">
            <v>0</v>
          </cell>
          <cell r="G11">
            <v>0</v>
          </cell>
          <cell r="H11">
            <v>0</v>
          </cell>
          <cell r="I11">
            <v>0</v>
          </cell>
          <cell r="J11">
            <v>0</v>
          </cell>
          <cell r="K11">
            <v>0</v>
          </cell>
          <cell r="L11">
            <v>0</v>
          </cell>
          <cell r="M11">
            <v>0</v>
          </cell>
        </row>
        <row r="15">
          <cell r="B15">
            <v>17425</v>
          </cell>
          <cell r="C15">
            <v>3675</v>
          </cell>
          <cell r="D15">
            <v>5500</v>
          </cell>
          <cell r="E15">
            <v>20900</v>
          </cell>
          <cell r="F15">
            <v>0</v>
          </cell>
          <cell r="G15">
            <v>0</v>
          </cell>
          <cell r="H15">
            <v>0</v>
          </cell>
          <cell r="I15">
            <v>0</v>
          </cell>
          <cell r="J15">
            <v>0</v>
          </cell>
          <cell r="K15">
            <v>0</v>
          </cell>
          <cell r="L15">
            <v>0</v>
          </cell>
          <cell r="M15">
            <v>0</v>
          </cell>
        </row>
        <row r="19">
          <cell r="B19">
            <v>1407</v>
          </cell>
          <cell r="C19">
            <v>1456</v>
          </cell>
          <cell r="D19">
            <v>1496</v>
          </cell>
          <cell r="E19">
            <v>1563</v>
          </cell>
          <cell r="F19">
            <v>0</v>
          </cell>
          <cell r="G19">
            <v>0</v>
          </cell>
          <cell r="H19">
            <v>0</v>
          </cell>
          <cell r="I19">
            <v>0</v>
          </cell>
          <cell r="J19">
            <v>0</v>
          </cell>
          <cell r="K19">
            <v>0</v>
          </cell>
          <cell r="L19">
            <v>0</v>
          </cell>
          <cell r="M19">
            <v>0</v>
          </cell>
        </row>
        <row r="20">
          <cell r="B20">
            <v>1328</v>
          </cell>
          <cell r="C20">
            <v>1385</v>
          </cell>
          <cell r="D20">
            <v>1419</v>
          </cell>
          <cell r="E20">
            <v>1477</v>
          </cell>
          <cell r="F20">
            <v>0</v>
          </cell>
          <cell r="G20">
            <v>0</v>
          </cell>
          <cell r="H20">
            <v>0</v>
          </cell>
          <cell r="I20">
            <v>0</v>
          </cell>
          <cell r="J20">
            <v>0</v>
          </cell>
          <cell r="K20">
            <v>0</v>
          </cell>
          <cell r="L20">
            <v>0</v>
          </cell>
          <cell r="M20">
            <v>0</v>
          </cell>
        </row>
      </sheetData>
      <sheetData sheetId="3">
        <row r="14">
          <cell r="B14">
            <v>1044</v>
          </cell>
          <cell r="C14">
            <v>2494</v>
          </cell>
          <cell r="D14">
            <v>2960</v>
          </cell>
          <cell r="E14">
            <v>2918</v>
          </cell>
          <cell r="F14">
            <v>0</v>
          </cell>
          <cell r="G14">
            <v>0</v>
          </cell>
          <cell r="H14">
            <v>0</v>
          </cell>
          <cell r="I14">
            <v>0</v>
          </cell>
          <cell r="J14">
            <v>0</v>
          </cell>
          <cell r="K14">
            <v>0</v>
          </cell>
          <cell r="L14">
            <v>0</v>
          </cell>
          <cell r="M14">
            <v>0</v>
          </cell>
        </row>
        <row r="15">
          <cell r="B15">
            <v>4961</v>
          </cell>
          <cell r="C15">
            <v>-860</v>
          </cell>
          <cell r="D15">
            <v>1755</v>
          </cell>
          <cell r="E15">
            <v>-847</v>
          </cell>
          <cell r="F15">
            <v>0</v>
          </cell>
          <cell r="G15">
            <v>0</v>
          </cell>
          <cell r="H15">
            <v>0</v>
          </cell>
          <cell r="I15">
            <v>0</v>
          </cell>
          <cell r="J15">
            <v>0</v>
          </cell>
          <cell r="K15">
            <v>0</v>
          </cell>
          <cell r="L15">
            <v>0</v>
          </cell>
          <cell r="M15">
            <v>0</v>
          </cell>
        </row>
        <row r="16">
          <cell r="B16">
            <v>1666</v>
          </cell>
          <cell r="C16">
            <v>1948</v>
          </cell>
          <cell r="D16">
            <v>2386</v>
          </cell>
          <cell r="E16">
            <v>-4684</v>
          </cell>
          <cell r="F16">
            <v>0</v>
          </cell>
          <cell r="G16">
            <v>0</v>
          </cell>
          <cell r="H16">
            <v>0</v>
          </cell>
          <cell r="I16">
            <v>0</v>
          </cell>
          <cell r="J16">
            <v>0</v>
          </cell>
          <cell r="K16">
            <v>0</v>
          </cell>
          <cell r="L16">
            <v>0</v>
          </cell>
          <cell r="M16">
            <v>0</v>
          </cell>
        </row>
        <row r="17">
          <cell r="B17">
            <v>29425</v>
          </cell>
          <cell r="C17">
            <v>51200</v>
          </cell>
          <cell r="D17">
            <v>20525</v>
          </cell>
          <cell r="E17">
            <v>21925</v>
          </cell>
          <cell r="F17">
            <v>0</v>
          </cell>
          <cell r="G17">
            <v>0</v>
          </cell>
          <cell r="H17">
            <v>0</v>
          </cell>
          <cell r="I17">
            <v>0</v>
          </cell>
          <cell r="J17">
            <v>0</v>
          </cell>
          <cell r="K17">
            <v>0</v>
          </cell>
          <cell r="L17">
            <v>0</v>
          </cell>
          <cell r="M17">
            <v>0</v>
          </cell>
        </row>
        <row r="18">
          <cell r="B18">
            <v>47462</v>
          </cell>
          <cell r="C18">
            <v>-8416</v>
          </cell>
          <cell r="D18">
            <v>32765</v>
          </cell>
          <cell r="E18">
            <v>-27542</v>
          </cell>
          <cell r="F18">
            <v>0</v>
          </cell>
          <cell r="G18">
            <v>0</v>
          </cell>
          <cell r="H18">
            <v>0</v>
          </cell>
          <cell r="I18">
            <v>0</v>
          </cell>
          <cell r="J18">
            <v>0</v>
          </cell>
          <cell r="K18">
            <v>0</v>
          </cell>
          <cell r="L18">
            <v>0</v>
          </cell>
          <cell r="M18">
            <v>0</v>
          </cell>
        </row>
        <row r="19">
          <cell r="B19">
            <v>4090</v>
          </cell>
          <cell r="C19">
            <v>1617</v>
          </cell>
          <cell r="D19">
            <v>2409</v>
          </cell>
          <cell r="E19">
            <v>2757</v>
          </cell>
          <cell r="F19">
            <v>0</v>
          </cell>
          <cell r="G19">
            <v>0</v>
          </cell>
          <cell r="H19">
            <v>0</v>
          </cell>
          <cell r="I19">
            <v>0</v>
          </cell>
          <cell r="J19">
            <v>0</v>
          </cell>
          <cell r="K19">
            <v>0</v>
          </cell>
          <cell r="L19">
            <v>0</v>
          </cell>
          <cell r="M19">
            <v>0</v>
          </cell>
        </row>
      </sheetData>
      <sheetData sheetId="4"/>
      <sheetData sheetId="5">
        <row r="4">
          <cell r="B4">
            <v>2255.36</v>
          </cell>
          <cell r="C4">
            <v>1238.3969999999999</v>
          </cell>
          <cell r="D4">
            <v>981.84</v>
          </cell>
          <cell r="E4">
            <v>995.29300000000001</v>
          </cell>
          <cell r="F4">
            <v>0</v>
          </cell>
          <cell r="G4">
            <v>0</v>
          </cell>
          <cell r="H4">
            <v>0</v>
          </cell>
          <cell r="I4">
            <v>0</v>
          </cell>
          <cell r="J4">
            <v>0</v>
          </cell>
          <cell r="K4">
            <v>0</v>
          </cell>
          <cell r="L4">
            <v>0</v>
          </cell>
          <cell r="M4">
            <v>0</v>
          </cell>
        </row>
        <row r="5">
          <cell r="B5">
            <v>3404.24</v>
          </cell>
          <cell r="C5">
            <v>2947.04</v>
          </cell>
          <cell r="D5">
            <v>2811.22</v>
          </cell>
          <cell r="E5">
            <v>2242.48</v>
          </cell>
          <cell r="F5">
            <v>0</v>
          </cell>
          <cell r="G5">
            <v>0</v>
          </cell>
          <cell r="H5">
            <v>0</v>
          </cell>
          <cell r="I5">
            <v>0</v>
          </cell>
          <cell r="J5">
            <v>0</v>
          </cell>
          <cell r="K5">
            <v>0</v>
          </cell>
          <cell r="L5">
            <v>0</v>
          </cell>
          <cell r="M5">
            <v>0</v>
          </cell>
        </row>
        <row r="10">
          <cell r="B10">
            <v>0.48</v>
          </cell>
          <cell r="C10">
            <v>0.35799999999999998</v>
          </cell>
          <cell r="D10">
            <v>0.27982000000000001</v>
          </cell>
          <cell r="E10">
            <v>0.307</v>
          </cell>
          <cell r="F10">
            <v>0</v>
          </cell>
          <cell r="G10">
            <v>0</v>
          </cell>
          <cell r="H10">
            <v>0</v>
          </cell>
          <cell r="I10">
            <v>0</v>
          </cell>
          <cell r="J10">
            <v>0</v>
          </cell>
          <cell r="K10">
            <v>0</v>
          </cell>
          <cell r="L10">
            <v>0</v>
          </cell>
          <cell r="M10">
            <v>0</v>
          </cell>
        </row>
        <row r="11">
          <cell r="B11">
            <v>1.66</v>
          </cell>
          <cell r="C11">
            <v>1.5489999999999999</v>
          </cell>
          <cell r="D11">
            <v>1.55</v>
          </cell>
          <cell r="E11">
            <v>1.3280000000000001</v>
          </cell>
          <cell r="F11">
            <v>0</v>
          </cell>
          <cell r="G11">
            <v>0</v>
          </cell>
          <cell r="H11">
            <v>0</v>
          </cell>
          <cell r="I11">
            <v>0</v>
          </cell>
          <cell r="J11">
            <v>0</v>
          </cell>
          <cell r="K11">
            <v>0</v>
          </cell>
          <cell r="L11">
            <v>0</v>
          </cell>
          <cell r="M11">
            <v>0</v>
          </cell>
        </row>
        <row r="13">
          <cell r="B13">
            <v>1013016</v>
          </cell>
          <cell r="C13">
            <v>606004</v>
          </cell>
          <cell r="D13">
            <v>586155</v>
          </cell>
          <cell r="E13">
            <v>479523.82</v>
          </cell>
          <cell r="F13">
            <v>0</v>
          </cell>
          <cell r="G13">
            <v>0</v>
          </cell>
          <cell r="H13">
            <v>0</v>
          </cell>
          <cell r="I13">
            <v>0</v>
          </cell>
          <cell r="J13">
            <v>0</v>
          </cell>
          <cell r="K13">
            <v>0</v>
          </cell>
          <cell r="L13">
            <v>0</v>
          </cell>
          <cell r="M13">
            <v>0</v>
          </cell>
        </row>
        <row r="17">
          <cell r="B17">
            <v>513</v>
          </cell>
          <cell r="C17">
            <v>588</v>
          </cell>
          <cell r="D17">
            <v>650</v>
          </cell>
          <cell r="E17">
            <v>727</v>
          </cell>
          <cell r="F17">
            <v>727</v>
          </cell>
          <cell r="G17">
            <v>727</v>
          </cell>
          <cell r="H17">
            <v>727</v>
          </cell>
          <cell r="I17">
            <v>727</v>
          </cell>
          <cell r="J17">
            <v>727</v>
          </cell>
          <cell r="K17">
            <v>727</v>
          </cell>
          <cell r="L17">
            <v>727</v>
          </cell>
          <cell r="M17">
            <v>727</v>
          </cell>
        </row>
        <row r="18">
          <cell r="B18">
            <v>513</v>
          </cell>
          <cell r="C18">
            <v>588</v>
          </cell>
          <cell r="D18">
            <v>650</v>
          </cell>
          <cell r="E18">
            <v>727</v>
          </cell>
          <cell r="F18">
            <v>727</v>
          </cell>
          <cell r="G18">
            <v>727</v>
          </cell>
          <cell r="H18">
            <v>727</v>
          </cell>
          <cell r="I18">
            <v>727</v>
          </cell>
          <cell r="J18">
            <v>727</v>
          </cell>
          <cell r="K18">
            <v>727</v>
          </cell>
          <cell r="L18">
            <v>727</v>
          </cell>
          <cell r="M18">
            <v>727</v>
          </cell>
        </row>
      </sheetData>
      <sheetData sheetId="6">
        <row r="14">
          <cell r="B14">
            <v>16611</v>
          </cell>
          <cell r="C14">
            <v>25737</v>
          </cell>
          <cell r="D14">
            <v>18489</v>
          </cell>
          <cell r="E14">
            <v>17303</v>
          </cell>
          <cell r="F14">
            <v>0</v>
          </cell>
          <cell r="G14">
            <v>0</v>
          </cell>
          <cell r="H14">
            <v>0</v>
          </cell>
          <cell r="I14">
            <v>0</v>
          </cell>
          <cell r="J14">
            <v>0</v>
          </cell>
          <cell r="K14">
            <v>0</v>
          </cell>
          <cell r="L14">
            <v>0</v>
          </cell>
          <cell r="M14">
            <v>0</v>
          </cell>
        </row>
        <row r="15">
          <cell r="B15">
            <v>-4515</v>
          </cell>
          <cell r="C15">
            <v>0</v>
          </cell>
          <cell r="D15">
            <v>100</v>
          </cell>
          <cell r="E15">
            <v>0</v>
          </cell>
          <cell r="F15">
            <v>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423703</v>
          </cell>
          <cell r="C17">
            <v>234202.49</v>
          </cell>
          <cell r="D17">
            <v>184975.03</v>
          </cell>
          <cell r="E17">
            <v>187751.7</v>
          </cell>
          <cell r="F17">
            <v>0</v>
          </cell>
          <cell r="G17">
            <v>0</v>
          </cell>
          <cell r="H17">
            <v>0</v>
          </cell>
          <cell r="I17">
            <v>0</v>
          </cell>
          <cell r="J17">
            <v>0</v>
          </cell>
          <cell r="K17">
            <v>0</v>
          </cell>
          <cell r="L17">
            <v>0</v>
          </cell>
          <cell r="M17">
            <v>0</v>
          </cell>
        </row>
        <row r="18">
          <cell r="B18">
            <v>7698</v>
          </cell>
          <cell r="C18">
            <v>-1175</v>
          </cell>
          <cell r="D18">
            <v>3171</v>
          </cell>
          <cell r="E18">
            <v>-2289</v>
          </cell>
          <cell r="F18">
            <v>0</v>
          </cell>
          <cell r="G18">
            <v>0</v>
          </cell>
          <cell r="H18">
            <v>0</v>
          </cell>
          <cell r="I18">
            <v>0</v>
          </cell>
          <cell r="J18">
            <v>0</v>
          </cell>
          <cell r="K18">
            <v>0</v>
          </cell>
          <cell r="L18">
            <v>0</v>
          </cell>
          <cell r="M18">
            <v>0</v>
          </cell>
        </row>
        <row r="19">
          <cell r="B19">
            <v>16402</v>
          </cell>
          <cell r="C19">
            <v>8805</v>
          </cell>
          <cell r="D19">
            <v>13402</v>
          </cell>
          <cell r="E19">
            <v>15343</v>
          </cell>
          <cell r="F19">
            <v>0</v>
          </cell>
          <cell r="G19">
            <v>0</v>
          </cell>
          <cell r="H19">
            <v>0</v>
          </cell>
          <cell r="I19">
            <v>0</v>
          </cell>
          <cell r="J19">
            <v>0</v>
          </cell>
          <cell r="K19">
            <v>0</v>
          </cell>
          <cell r="L19">
            <v>0</v>
          </cell>
          <cell r="M19">
            <v>0</v>
          </cell>
        </row>
      </sheetData>
      <sheetData sheetId="7"/>
      <sheetData sheetId="8"/>
      <sheetData sheetId="9">
        <row r="4">
          <cell r="B4">
            <v>0</v>
          </cell>
          <cell r="C4">
            <v>145.03399999999999</v>
          </cell>
          <cell r="D4">
            <v>111.928</v>
          </cell>
          <cell r="E4">
            <v>575.24199999999996</v>
          </cell>
          <cell r="F4">
            <v>0</v>
          </cell>
          <cell r="G4">
            <v>0</v>
          </cell>
          <cell r="H4">
            <v>0</v>
          </cell>
          <cell r="I4">
            <v>0</v>
          </cell>
          <cell r="J4">
            <v>0</v>
          </cell>
          <cell r="K4">
            <v>0</v>
          </cell>
          <cell r="L4">
            <v>0</v>
          </cell>
          <cell r="M4">
            <v>0</v>
          </cell>
        </row>
        <row r="5">
          <cell r="B5">
            <v>1628.57</v>
          </cell>
          <cell r="C5">
            <v>1483.53</v>
          </cell>
          <cell r="D5">
            <v>1486.08</v>
          </cell>
          <cell r="E5">
            <v>927.86</v>
          </cell>
          <cell r="F5">
            <v>0</v>
          </cell>
          <cell r="G5">
            <v>0</v>
          </cell>
          <cell r="H5">
            <v>0</v>
          </cell>
          <cell r="I5">
            <v>0</v>
          </cell>
          <cell r="J5">
            <v>0</v>
          </cell>
          <cell r="K5">
            <v>0</v>
          </cell>
          <cell r="L5">
            <v>0</v>
          </cell>
          <cell r="M5">
            <v>0</v>
          </cell>
        </row>
        <row r="10">
          <cell r="B10">
            <v>0</v>
          </cell>
          <cell r="C10">
            <v>6.0560000000000003E-2</v>
          </cell>
          <cell r="D10">
            <v>2.2613000000000001E-2</v>
          </cell>
          <cell r="E10">
            <v>0.14552300000000001</v>
          </cell>
          <cell r="F10">
            <v>0</v>
          </cell>
          <cell r="G10">
            <v>0</v>
          </cell>
          <cell r="H10">
            <v>0</v>
          </cell>
          <cell r="I10">
            <v>0</v>
          </cell>
          <cell r="J10">
            <v>0</v>
          </cell>
          <cell r="K10">
            <v>0</v>
          </cell>
          <cell r="L10">
            <v>0</v>
          </cell>
          <cell r="M10">
            <v>0</v>
          </cell>
        </row>
        <row r="11">
          <cell r="B11">
            <v>0.53600000000000003</v>
          </cell>
          <cell r="C11">
            <v>0.47499999999999998</v>
          </cell>
          <cell r="D11">
            <v>0.47699999999999998</v>
          </cell>
          <cell r="E11">
            <v>0.375</v>
          </cell>
          <cell r="F11">
            <v>0</v>
          </cell>
          <cell r="G11">
            <v>0</v>
          </cell>
          <cell r="H11">
            <v>0</v>
          </cell>
          <cell r="I11">
            <v>0</v>
          </cell>
          <cell r="J11">
            <v>0</v>
          </cell>
          <cell r="K11">
            <v>0</v>
          </cell>
          <cell r="L11">
            <v>0</v>
          </cell>
          <cell r="M11">
            <v>0</v>
          </cell>
        </row>
        <row r="13">
          <cell r="B13">
            <v>347780</v>
          </cell>
          <cell r="C13">
            <v>317110.99</v>
          </cell>
          <cell r="D13">
            <v>324258.48</v>
          </cell>
          <cell r="E13">
            <v>210234.03</v>
          </cell>
          <cell r="F13">
            <v>0</v>
          </cell>
          <cell r="G13">
            <v>0</v>
          </cell>
          <cell r="H13">
            <v>0</v>
          </cell>
          <cell r="I13">
            <v>0</v>
          </cell>
          <cell r="J13">
            <v>0</v>
          </cell>
          <cell r="K13">
            <v>0</v>
          </cell>
          <cell r="L13">
            <v>0</v>
          </cell>
          <cell r="M13">
            <v>0</v>
          </cell>
        </row>
        <row r="17">
          <cell r="B17">
            <v>20</v>
          </cell>
          <cell r="C17">
            <v>22</v>
          </cell>
          <cell r="D17">
            <v>24</v>
          </cell>
          <cell r="E17">
            <v>28</v>
          </cell>
          <cell r="F17">
            <v>28</v>
          </cell>
          <cell r="G17">
            <v>28</v>
          </cell>
          <cell r="H17">
            <v>28</v>
          </cell>
          <cell r="I17">
            <v>28</v>
          </cell>
          <cell r="J17">
            <v>28</v>
          </cell>
          <cell r="K17">
            <v>28</v>
          </cell>
          <cell r="L17">
            <v>28</v>
          </cell>
          <cell r="M17">
            <v>28</v>
          </cell>
        </row>
        <row r="18">
          <cell r="B18">
            <v>20</v>
          </cell>
          <cell r="C18">
            <v>22</v>
          </cell>
          <cell r="D18">
            <v>46</v>
          </cell>
          <cell r="E18">
            <v>74</v>
          </cell>
          <cell r="F18">
            <v>102</v>
          </cell>
          <cell r="G18">
            <v>130</v>
          </cell>
          <cell r="H18">
            <v>158</v>
          </cell>
          <cell r="I18">
            <v>186</v>
          </cell>
          <cell r="J18">
            <v>214</v>
          </cell>
          <cell r="K18">
            <v>242</v>
          </cell>
          <cell r="L18">
            <v>270</v>
          </cell>
          <cell r="M18">
            <v>298</v>
          </cell>
        </row>
      </sheetData>
      <sheetData sheetId="10">
        <row r="14">
          <cell r="B14">
            <v>3915</v>
          </cell>
          <cell r="C14">
            <v>7240</v>
          </cell>
          <cell r="D14">
            <v>7380</v>
          </cell>
          <cell r="E14">
            <v>7097</v>
          </cell>
          <cell r="F14">
            <v>0</v>
          </cell>
          <cell r="G14">
            <v>0</v>
          </cell>
          <cell r="H14">
            <v>0</v>
          </cell>
          <cell r="I14">
            <v>0</v>
          </cell>
          <cell r="J14">
            <v>0</v>
          </cell>
          <cell r="K14">
            <v>0</v>
          </cell>
          <cell r="L14">
            <v>0</v>
          </cell>
          <cell r="M14">
            <v>0</v>
          </cell>
        </row>
        <row r="15">
          <cell r="B15">
            <v>0</v>
          </cell>
          <cell r="C15">
            <v>0</v>
          </cell>
          <cell r="D15">
            <v>0</v>
          </cell>
          <cell r="E15">
            <v>0</v>
          </cell>
          <cell r="F15">
            <v>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0</v>
          </cell>
          <cell r="C17">
            <v>30668.83</v>
          </cell>
          <cell r="D17">
            <v>17580.16</v>
          </cell>
          <cell r="E17">
            <v>116879.26</v>
          </cell>
          <cell r="F17">
            <v>0</v>
          </cell>
          <cell r="G17">
            <v>0</v>
          </cell>
          <cell r="H17">
            <v>0</v>
          </cell>
          <cell r="I17">
            <v>0</v>
          </cell>
          <cell r="J17">
            <v>0</v>
          </cell>
          <cell r="K17">
            <v>0</v>
          </cell>
          <cell r="L17">
            <v>0</v>
          </cell>
          <cell r="M17">
            <v>0</v>
          </cell>
        </row>
        <row r="18">
          <cell r="B18">
            <v>2332</v>
          </cell>
          <cell r="C18">
            <v>-158</v>
          </cell>
          <cell r="D18">
            <v>1003</v>
          </cell>
          <cell r="E18">
            <v>-763</v>
          </cell>
          <cell r="F18">
            <v>0</v>
          </cell>
          <cell r="G18">
            <v>0</v>
          </cell>
          <cell r="H18">
            <v>0</v>
          </cell>
          <cell r="I18">
            <v>0</v>
          </cell>
          <cell r="J18">
            <v>0</v>
          </cell>
          <cell r="K18">
            <v>0</v>
          </cell>
          <cell r="L18">
            <v>0</v>
          </cell>
          <cell r="M18">
            <v>0</v>
          </cell>
        </row>
        <row r="19">
          <cell r="B19">
            <v>6877</v>
          </cell>
          <cell r="C19">
            <v>2281</v>
          </cell>
          <cell r="D19">
            <v>2814</v>
          </cell>
          <cell r="E19">
            <v>3221</v>
          </cell>
          <cell r="F19">
            <v>0</v>
          </cell>
          <cell r="G19">
            <v>0</v>
          </cell>
          <cell r="H19">
            <v>0</v>
          </cell>
          <cell r="I19">
            <v>0</v>
          </cell>
          <cell r="J19">
            <v>0</v>
          </cell>
          <cell r="K19">
            <v>0</v>
          </cell>
          <cell r="L19">
            <v>0</v>
          </cell>
          <cell r="M19">
            <v>0</v>
          </cell>
        </row>
      </sheetData>
      <sheetData sheetId="11"/>
      <sheetData sheetId="12">
        <row r="4">
          <cell r="B4">
            <v>99.61</v>
          </cell>
          <cell r="C4">
            <v>122.008</v>
          </cell>
          <cell r="D4">
            <v>104.73699999999999</v>
          </cell>
          <cell r="E4">
            <v>148.00299999999999</v>
          </cell>
          <cell r="F4">
            <v>0</v>
          </cell>
          <cell r="G4">
            <v>0</v>
          </cell>
          <cell r="H4">
            <v>0</v>
          </cell>
          <cell r="I4">
            <v>0</v>
          </cell>
          <cell r="J4">
            <v>0</v>
          </cell>
          <cell r="K4">
            <v>0</v>
          </cell>
          <cell r="L4">
            <v>0</v>
          </cell>
          <cell r="M4">
            <v>0</v>
          </cell>
        </row>
        <row r="5">
          <cell r="B5">
            <v>41.4</v>
          </cell>
          <cell r="C5">
            <v>39.213000000000001</v>
          </cell>
          <cell r="D5">
            <v>38.046999999999997</v>
          </cell>
          <cell r="E5">
            <v>175.02099999999999</v>
          </cell>
          <cell r="F5">
            <v>0</v>
          </cell>
          <cell r="G5">
            <v>0</v>
          </cell>
          <cell r="H5">
            <v>0</v>
          </cell>
          <cell r="I5">
            <v>0</v>
          </cell>
          <cell r="J5">
            <v>0</v>
          </cell>
          <cell r="K5">
            <v>0</v>
          </cell>
          <cell r="L5">
            <v>0</v>
          </cell>
          <cell r="M5">
            <v>0</v>
          </cell>
        </row>
        <row r="11">
          <cell r="B11">
            <v>2.8E-3</v>
          </cell>
          <cell r="C11">
            <v>3.3999999999999998E-3</v>
          </cell>
          <cell r="D11">
            <v>2.9177999999999999E-3</v>
          </cell>
          <cell r="E11">
            <v>4.8256000000000002E-3</v>
          </cell>
          <cell r="F11">
            <v>0</v>
          </cell>
          <cell r="G11">
            <v>0</v>
          </cell>
          <cell r="H11">
            <v>0</v>
          </cell>
          <cell r="I11">
            <v>0</v>
          </cell>
          <cell r="J11">
            <v>0</v>
          </cell>
          <cell r="K11">
            <v>0</v>
          </cell>
          <cell r="L11">
            <v>0</v>
          </cell>
          <cell r="M11">
            <v>0</v>
          </cell>
        </row>
        <row r="12">
          <cell r="B12">
            <v>1.1000000000000001E-3</v>
          </cell>
          <cell r="C12">
            <v>1.1000000000000001E-3</v>
          </cell>
          <cell r="D12">
            <v>2.4561700000000001E-3</v>
          </cell>
          <cell r="E12">
            <v>6.2817999999999997E-3</v>
          </cell>
          <cell r="F12">
            <v>0</v>
          </cell>
          <cell r="G12">
            <v>0</v>
          </cell>
          <cell r="H12">
            <v>0</v>
          </cell>
          <cell r="I12">
            <v>0</v>
          </cell>
          <cell r="J12">
            <v>0</v>
          </cell>
          <cell r="K12">
            <v>0</v>
          </cell>
          <cell r="L12">
            <v>0</v>
          </cell>
          <cell r="M12">
            <v>0</v>
          </cell>
        </row>
        <row r="14">
          <cell r="B14">
            <v>1433.6</v>
          </cell>
          <cell r="C14">
            <v>1451.29</v>
          </cell>
          <cell r="D14">
            <v>1518.94</v>
          </cell>
          <cell r="E14">
            <v>6350</v>
          </cell>
          <cell r="F14">
            <v>0</v>
          </cell>
          <cell r="G14">
            <v>0</v>
          </cell>
          <cell r="H14">
            <v>0</v>
          </cell>
          <cell r="I14">
            <v>0</v>
          </cell>
          <cell r="J14">
            <v>0</v>
          </cell>
          <cell r="K14">
            <v>0</v>
          </cell>
          <cell r="L14">
            <v>0</v>
          </cell>
          <cell r="M14">
            <v>0</v>
          </cell>
        </row>
        <row r="18">
          <cell r="B18">
            <v>2105</v>
          </cell>
          <cell r="C18">
            <v>2222</v>
          </cell>
          <cell r="D18">
            <v>2323</v>
          </cell>
          <cell r="E18">
            <v>2556</v>
          </cell>
          <cell r="F18">
            <v>2556</v>
          </cell>
          <cell r="G18">
            <v>2556</v>
          </cell>
          <cell r="H18">
            <v>2556</v>
          </cell>
          <cell r="I18">
            <v>2556</v>
          </cell>
          <cell r="J18">
            <v>2556</v>
          </cell>
          <cell r="K18">
            <v>2556</v>
          </cell>
          <cell r="L18">
            <v>2556</v>
          </cell>
          <cell r="M18">
            <v>2556</v>
          </cell>
        </row>
        <row r="19">
          <cell r="B19">
            <v>1826</v>
          </cell>
          <cell r="C19">
            <v>1941</v>
          </cell>
          <cell r="D19">
            <v>2041</v>
          </cell>
          <cell r="E19">
            <v>2273</v>
          </cell>
          <cell r="F19">
            <v>2273</v>
          </cell>
          <cell r="G19">
            <v>2273</v>
          </cell>
          <cell r="H19">
            <v>2273</v>
          </cell>
          <cell r="I19">
            <v>2273</v>
          </cell>
          <cell r="J19">
            <v>2273</v>
          </cell>
          <cell r="K19">
            <v>2273</v>
          </cell>
          <cell r="L19">
            <v>2273</v>
          </cell>
          <cell r="M19">
            <v>2273</v>
          </cell>
        </row>
      </sheetData>
      <sheetData sheetId="13">
        <row r="14">
          <cell r="B14">
            <v>4339</v>
          </cell>
          <cell r="C14">
            <v>6160</v>
          </cell>
          <cell r="D14">
            <v>7405</v>
          </cell>
          <cell r="E14">
            <v>7025</v>
          </cell>
          <cell r="F14">
            <v>0</v>
          </cell>
          <cell r="G14">
            <v>0</v>
          </cell>
          <cell r="H14">
            <v>0</v>
          </cell>
          <cell r="I14">
            <v>0</v>
          </cell>
          <cell r="J14">
            <v>0</v>
          </cell>
          <cell r="K14">
            <v>0</v>
          </cell>
          <cell r="L14">
            <v>0</v>
          </cell>
          <cell r="M14">
            <v>0</v>
          </cell>
        </row>
        <row r="15">
          <cell r="B15">
            <v>0</v>
          </cell>
          <cell r="C15">
            <v>6925</v>
          </cell>
          <cell r="D15">
            <v>-5632</v>
          </cell>
          <cell r="E15">
            <v>0</v>
          </cell>
          <cell r="F15">
            <v>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3500</v>
          </cell>
          <cell r="C17">
            <v>4300</v>
          </cell>
          <cell r="D17">
            <v>3600</v>
          </cell>
          <cell r="E17">
            <v>5300</v>
          </cell>
          <cell r="F17">
            <v>0</v>
          </cell>
          <cell r="G17">
            <v>0</v>
          </cell>
          <cell r="H17">
            <v>0</v>
          </cell>
          <cell r="I17">
            <v>0</v>
          </cell>
          <cell r="J17">
            <v>0</v>
          </cell>
          <cell r="K17">
            <v>0</v>
          </cell>
          <cell r="L17">
            <v>0</v>
          </cell>
          <cell r="M17">
            <v>0</v>
          </cell>
        </row>
        <row r="18">
          <cell r="B18">
            <v>6738</v>
          </cell>
          <cell r="C18">
            <v>8252</v>
          </cell>
          <cell r="D18">
            <v>6498</v>
          </cell>
          <cell r="E18">
            <v>1530</v>
          </cell>
          <cell r="F18">
            <v>0</v>
          </cell>
          <cell r="G18">
            <v>0</v>
          </cell>
          <cell r="H18">
            <v>0</v>
          </cell>
          <cell r="I18">
            <v>0</v>
          </cell>
          <cell r="J18">
            <v>0</v>
          </cell>
          <cell r="K18">
            <v>0</v>
          </cell>
          <cell r="L18">
            <v>0</v>
          </cell>
          <cell r="M18">
            <v>0</v>
          </cell>
        </row>
        <row r="19">
          <cell r="B19">
            <v>3960</v>
          </cell>
          <cell r="C19">
            <v>1979</v>
          </cell>
          <cell r="D19">
            <v>2944</v>
          </cell>
          <cell r="E19">
            <v>3370</v>
          </cell>
          <cell r="F19">
            <v>0</v>
          </cell>
          <cell r="G19">
            <v>0</v>
          </cell>
          <cell r="H19">
            <v>0</v>
          </cell>
          <cell r="I19">
            <v>0</v>
          </cell>
          <cell r="J19">
            <v>0</v>
          </cell>
          <cell r="K19">
            <v>0</v>
          </cell>
          <cell r="L19">
            <v>0</v>
          </cell>
          <cell r="M19">
            <v>0</v>
          </cell>
        </row>
      </sheetData>
      <sheetData sheetId="14"/>
      <sheetData sheetId="15">
        <row r="5">
          <cell r="D5">
            <v>4486.6099999999997</v>
          </cell>
        </row>
        <row r="22">
          <cell r="D22">
            <v>7492.62</v>
          </cell>
        </row>
      </sheetData>
      <sheetData sheetId="16">
        <row r="14">
          <cell r="B14">
            <v>7728</v>
          </cell>
          <cell r="C14">
            <v>7709</v>
          </cell>
          <cell r="D14">
            <v>1486</v>
          </cell>
          <cell r="E14">
            <v>1475</v>
          </cell>
          <cell r="F14">
            <v>0</v>
          </cell>
          <cell r="G14">
            <v>0</v>
          </cell>
          <cell r="H14">
            <v>0</v>
          </cell>
          <cell r="I14">
            <v>0</v>
          </cell>
          <cell r="J14">
            <v>0</v>
          </cell>
          <cell r="K14">
            <v>0</v>
          </cell>
          <cell r="L14">
            <v>0</v>
          </cell>
          <cell r="M14">
            <v>0</v>
          </cell>
        </row>
        <row r="15">
          <cell r="B15">
            <v>0</v>
          </cell>
          <cell r="C15">
            <v>0</v>
          </cell>
          <cell r="D15">
            <v>0</v>
          </cell>
          <cell r="E15">
            <v>0</v>
          </cell>
          <cell r="F15">
            <v>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0</v>
          </cell>
          <cell r="C17">
            <v>0</v>
          </cell>
          <cell r="D17">
            <v>0</v>
          </cell>
          <cell r="E17">
            <v>0</v>
          </cell>
          <cell r="F17">
            <v>0</v>
          </cell>
          <cell r="G17">
            <v>0</v>
          </cell>
          <cell r="H17">
            <v>0</v>
          </cell>
          <cell r="I17">
            <v>0</v>
          </cell>
          <cell r="J17">
            <v>0</v>
          </cell>
          <cell r="K17">
            <v>0</v>
          </cell>
          <cell r="L17">
            <v>0</v>
          </cell>
          <cell r="M17">
            <v>0</v>
          </cell>
        </row>
        <row r="18">
          <cell r="B18">
            <v>0</v>
          </cell>
          <cell r="C18">
            <v>0</v>
          </cell>
          <cell r="D18">
            <v>0</v>
          </cell>
          <cell r="E18">
            <v>181469</v>
          </cell>
          <cell r="F18">
            <v>0</v>
          </cell>
          <cell r="G18">
            <v>0</v>
          </cell>
          <cell r="H18">
            <v>0</v>
          </cell>
          <cell r="I18">
            <v>0</v>
          </cell>
          <cell r="J18">
            <v>0</v>
          </cell>
          <cell r="K18">
            <v>0</v>
          </cell>
          <cell r="L18">
            <v>0</v>
          </cell>
          <cell r="M18">
            <v>0</v>
          </cell>
        </row>
        <row r="19">
          <cell r="B19">
            <v>1484</v>
          </cell>
          <cell r="C19">
            <v>986</v>
          </cell>
          <cell r="D19">
            <v>3741</v>
          </cell>
          <cell r="E19">
            <v>4283</v>
          </cell>
          <cell r="F19">
            <v>0</v>
          </cell>
          <cell r="G19">
            <v>0</v>
          </cell>
          <cell r="H19">
            <v>0</v>
          </cell>
          <cell r="I19">
            <v>0</v>
          </cell>
          <cell r="J19">
            <v>0</v>
          </cell>
          <cell r="K19">
            <v>0</v>
          </cell>
          <cell r="L19">
            <v>0</v>
          </cell>
          <cell r="M19">
            <v>0</v>
          </cell>
        </row>
      </sheetData>
      <sheetData sheetId="17">
        <row r="14">
          <cell r="B14">
            <v>442</v>
          </cell>
          <cell r="C14">
            <v>883</v>
          </cell>
          <cell r="D14">
            <v>735</v>
          </cell>
          <cell r="E14">
            <v>749</v>
          </cell>
          <cell r="F14">
            <v>0</v>
          </cell>
          <cell r="G14">
            <v>0</v>
          </cell>
          <cell r="H14">
            <v>0</v>
          </cell>
          <cell r="I14">
            <v>0</v>
          </cell>
          <cell r="J14">
            <v>0</v>
          </cell>
          <cell r="K14">
            <v>0</v>
          </cell>
          <cell r="L14">
            <v>0</v>
          </cell>
          <cell r="M14">
            <v>0</v>
          </cell>
        </row>
        <row r="15">
          <cell r="B15">
            <v>0</v>
          </cell>
          <cell r="C15">
            <v>0</v>
          </cell>
          <cell r="D15">
            <v>0</v>
          </cell>
          <cell r="E15">
            <v>0</v>
          </cell>
          <cell r="F15">
            <v>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0</v>
          </cell>
          <cell r="C17">
            <v>0</v>
          </cell>
          <cell r="D17">
            <v>0</v>
          </cell>
          <cell r="E17">
            <v>0</v>
          </cell>
          <cell r="F17">
            <v>0</v>
          </cell>
          <cell r="G17">
            <v>0</v>
          </cell>
          <cell r="H17">
            <v>0</v>
          </cell>
          <cell r="I17">
            <v>0</v>
          </cell>
          <cell r="J17">
            <v>0</v>
          </cell>
          <cell r="K17">
            <v>0</v>
          </cell>
          <cell r="L17">
            <v>0</v>
          </cell>
          <cell r="M17">
            <v>0</v>
          </cell>
        </row>
        <row r="18">
          <cell r="B18">
            <v>0</v>
          </cell>
          <cell r="C18">
            <v>0</v>
          </cell>
          <cell r="D18">
            <v>0</v>
          </cell>
          <cell r="E18">
            <v>60490</v>
          </cell>
          <cell r="F18">
            <v>0</v>
          </cell>
          <cell r="G18">
            <v>0</v>
          </cell>
          <cell r="H18">
            <v>0</v>
          </cell>
          <cell r="I18">
            <v>0</v>
          </cell>
          <cell r="J18">
            <v>0</v>
          </cell>
          <cell r="K18">
            <v>0</v>
          </cell>
          <cell r="L18">
            <v>0</v>
          </cell>
          <cell r="M18">
            <v>0</v>
          </cell>
        </row>
        <row r="19">
          <cell r="B19">
            <v>1127</v>
          </cell>
          <cell r="C19">
            <v>293</v>
          </cell>
          <cell r="D19">
            <v>1325</v>
          </cell>
          <cell r="E19">
            <v>1516</v>
          </cell>
          <cell r="F19">
            <v>0</v>
          </cell>
          <cell r="G19">
            <v>0</v>
          </cell>
          <cell r="H19">
            <v>0</v>
          </cell>
          <cell r="I19">
            <v>0</v>
          </cell>
          <cell r="J19">
            <v>0</v>
          </cell>
          <cell r="K19">
            <v>0</v>
          </cell>
          <cell r="L19">
            <v>0</v>
          </cell>
          <cell r="M19">
            <v>0</v>
          </cell>
        </row>
      </sheetData>
      <sheetData sheetId="18"/>
      <sheetData sheetId="19">
        <row r="4">
          <cell r="B4">
            <v>609.24</v>
          </cell>
          <cell r="C4">
            <v>806.80200000000002</v>
          </cell>
          <cell r="D4">
            <v>597.47360000000003</v>
          </cell>
          <cell r="E4">
            <v>850.5</v>
          </cell>
          <cell r="F4">
            <v>0</v>
          </cell>
          <cell r="G4">
            <v>0</v>
          </cell>
          <cell r="H4">
            <v>0</v>
          </cell>
          <cell r="I4">
            <v>0</v>
          </cell>
          <cell r="J4">
            <v>0</v>
          </cell>
          <cell r="K4">
            <v>0</v>
          </cell>
          <cell r="L4">
            <v>0</v>
          </cell>
          <cell r="M4">
            <v>0</v>
          </cell>
        </row>
        <row r="5">
          <cell r="B5">
            <v>130.65</v>
          </cell>
          <cell r="C5">
            <v>213.25200000000001</v>
          </cell>
          <cell r="D5">
            <v>319.91000000000003</v>
          </cell>
          <cell r="E5">
            <v>327.07600000000002</v>
          </cell>
          <cell r="F5">
            <v>0</v>
          </cell>
          <cell r="G5">
            <v>0</v>
          </cell>
          <cell r="H5">
            <v>0</v>
          </cell>
          <cell r="I5">
            <v>0</v>
          </cell>
          <cell r="J5">
            <v>0</v>
          </cell>
          <cell r="K5">
            <v>0</v>
          </cell>
          <cell r="L5">
            <v>0</v>
          </cell>
          <cell r="M5">
            <v>0</v>
          </cell>
        </row>
        <row r="11">
          <cell r="B11">
            <v>3362</v>
          </cell>
          <cell r="C11">
            <v>3660</v>
          </cell>
          <cell r="D11">
            <v>6336</v>
          </cell>
          <cell r="E11">
            <v>9680</v>
          </cell>
          <cell r="F11">
            <v>0</v>
          </cell>
          <cell r="G11">
            <v>0</v>
          </cell>
          <cell r="H11">
            <v>0</v>
          </cell>
          <cell r="I11">
            <v>0</v>
          </cell>
          <cell r="J11">
            <v>0</v>
          </cell>
          <cell r="K11">
            <v>0</v>
          </cell>
          <cell r="L11">
            <v>0</v>
          </cell>
          <cell r="M11">
            <v>0</v>
          </cell>
        </row>
        <row r="15">
          <cell r="B15">
            <v>1111</v>
          </cell>
          <cell r="C15">
            <v>1145</v>
          </cell>
          <cell r="D15">
            <v>1170</v>
          </cell>
          <cell r="E15">
            <v>1212</v>
          </cell>
          <cell r="F15">
            <v>0</v>
          </cell>
          <cell r="G15">
            <v>0</v>
          </cell>
          <cell r="H15">
            <v>0</v>
          </cell>
          <cell r="I15">
            <v>0</v>
          </cell>
          <cell r="J15">
            <v>0</v>
          </cell>
          <cell r="K15">
            <v>0</v>
          </cell>
          <cell r="L15">
            <v>0</v>
          </cell>
          <cell r="M15">
            <v>0</v>
          </cell>
        </row>
        <row r="16">
          <cell r="B16">
            <v>1053</v>
          </cell>
          <cell r="C16">
            <v>1086</v>
          </cell>
          <cell r="D16">
            <v>1113</v>
          </cell>
          <cell r="E16">
            <v>1157</v>
          </cell>
          <cell r="F16">
            <v>0</v>
          </cell>
          <cell r="G16">
            <v>0</v>
          </cell>
          <cell r="H16">
            <v>0</v>
          </cell>
          <cell r="I16">
            <v>0</v>
          </cell>
          <cell r="J16">
            <v>0</v>
          </cell>
          <cell r="K16">
            <v>0</v>
          </cell>
          <cell r="L16">
            <v>0</v>
          </cell>
          <cell r="M16">
            <v>0</v>
          </cell>
        </row>
      </sheetData>
      <sheetData sheetId="20">
        <row r="14">
          <cell r="B14">
            <v>366</v>
          </cell>
          <cell r="C14">
            <v>833</v>
          </cell>
          <cell r="D14">
            <v>805</v>
          </cell>
          <cell r="E14">
            <v>878</v>
          </cell>
          <cell r="F14">
            <v>0</v>
          </cell>
          <cell r="G14">
            <v>0</v>
          </cell>
          <cell r="H14">
            <v>0</v>
          </cell>
          <cell r="I14">
            <v>0</v>
          </cell>
          <cell r="J14">
            <v>0</v>
          </cell>
          <cell r="K14">
            <v>0</v>
          </cell>
          <cell r="L14">
            <v>0</v>
          </cell>
          <cell r="M14">
            <v>0</v>
          </cell>
        </row>
        <row r="15">
          <cell r="B15">
            <v>3765</v>
          </cell>
          <cell r="C15">
            <v>5726</v>
          </cell>
          <cell r="D15">
            <v>-4971</v>
          </cell>
          <cell r="E15">
            <v>-653</v>
          </cell>
          <cell r="F15">
            <v>0</v>
          </cell>
          <cell r="G15">
            <v>0</v>
          </cell>
          <cell r="H15">
            <v>0</v>
          </cell>
          <cell r="I15">
            <v>0</v>
          </cell>
          <cell r="J15">
            <v>0</v>
          </cell>
          <cell r="K15">
            <v>0</v>
          </cell>
          <cell r="L15">
            <v>0</v>
          </cell>
          <cell r="M15">
            <v>0</v>
          </cell>
        </row>
        <row r="16">
          <cell r="B16">
            <v>224</v>
          </cell>
          <cell r="C16">
            <v>439</v>
          </cell>
          <cell r="D16">
            <v>415</v>
          </cell>
          <cell r="E16">
            <v>-816</v>
          </cell>
          <cell r="F16">
            <v>0</v>
          </cell>
          <cell r="G16">
            <v>0</v>
          </cell>
          <cell r="H16">
            <v>0</v>
          </cell>
          <cell r="I16">
            <v>0</v>
          </cell>
          <cell r="J16">
            <v>0</v>
          </cell>
          <cell r="K16">
            <v>0</v>
          </cell>
          <cell r="L16">
            <v>0</v>
          </cell>
          <cell r="M16">
            <v>0</v>
          </cell>
        </row>
        <row r="17">
          <cell r="B17">
            <v>17052</v>
          </cell>
          <cell r="C17">
            <v>19448</v>
          </cell>
          <cell r="D17">
            <v>13500</v>
          </cell>
          <cell r="E17">
            <v>20428</v>
          </cell>
          <cell r="F17">
            <v>0</v>
          </cell>
          <cell r="G17">
            <v>0</v>
          </cell>
          <cell r="H17">
            <v>0</v>
          </cell>
          <cell r="I17">
            <v>0</v>
          </cell>
          <cell r="J17">
            <v>0</v>
          </cell>
          <cell r="K17">
            <v>0</v>
          </cell>
          <cell r="L17">
            <v>0</v>
          </cell>
          <cell r="M17">
            <v>0</v>
          </cell>
        </row>
        <row r="18">
          <cell r="B18">
            <v>9253</v>
          </cell>
          <cell r="C18">
            <v>-1078</v>
          </cell>
          <cell r="D18">
            <v>4058</v>
          </cell>
          <cell r="E18">
            <v>-3352</v>
          </cell>
          <cell r="F18">
            <v>0</v>
          </cell>
          <cell r="G18">
            <v>0</v>
          </cell>
          <cell r="H18">
            <v>0</v>
          </cell>
          <cell r="I18">
            <v>0</v>
          </cell>
          <cell r="J18">
            <v>0</v>
          </cell>
          <cell r="K18">
            <v>0</v>
          </cell>
          <cell r="L18">
            <v>0</v>
          </cell>
          <cell r="M18">
            <v>0</v>
          </cell>
        </row>
        <row r="19">
          <cell r="B19">
            <v>0</v>
          </cell>
          <cell r="C19">
            <v>0</v>
          </cell>
          <cell r="D19">
            <v>0</v>
          </cell>
          <cell r="E19">
            <v>0</v>
          </cell>
          <cell r="F19">
            <v>0</v>
          </cell>
          <cell r="G19">
            <v>0</v>
          </cell>
          <cell r="H19">
            <v>0</v>
          </cell>
          <cell r="I19">
            <v>0</v>
          </cell>
          <cell r="J19">
            <v>0</v>
          </cell>
          <cell r="K19">
            <v>0</v>
          </cell>
          <cell r="L19">
            <v>0</v>
          </cell>
          <cell r="M19">
            <v>0</v>
          </cell>
        </row>
      </sheetData>
      <sheetData sheetId="21"/>
      <sheetData sheetId="22"/>
      <sheetData sheetId="23">
        <row r="4">
          <cell r="B4">
            <v>96.691999999999993</v>
          </cell>
          <cell r="C4">
            <v>160.285</v>
          </cell>
          <cell r="D4">
            <v>134.93600000000001</v>
          </cell>
          <cell r="E4">
            <v>237.29669999999999</v>
          </cell>
          <cell r="F4">
            <v>0</v>
          </cell>
          <cell r="G4">
            <v>0</v>
          </cell>
          <cell r="H4">
            <v>0</v>
          </cell>
          <cell r="I4">
            <v>0</v>
          </cell>
          <cell r="J4">
            <v>0</v>
          </cell>
          <cell r="K4">
            <v>0</v>
          </cell>
          <cell r="L4">
            <v>0</v>
          </cell>
          <cell r="M4">
            <v>0</v>
          </cell>
        </row>
        <row r="5">
          <cell r="B5">
            <v>0</v>
          </cell>
          <cell r="C5">
            <v>13.667400000000001</v>
          </cell>
          <cell r="D5">
            <v>35.085900000000002</v>
          </cell>
          <cell r="E5">
            <v>0</v>
          </cell>
          <cell r="F5">
            <v>0</v>
          </cell>
          <cell r="G5">
            <v>0</v>
          </cell>
          <cell r="H5">
            <v>0</v>
          </cell>
          <cell r="I5">
            <v>0</v>
          </cell>
          <cell r="J5">
            <v>0</v>
          </cell>
          <cell r="K5">
            <v>0</v>
          </cell>
          <cell r="L5">
            <v>0</v>
          </cell>
          <cell r="M5">
            <v>0</v>
          </cell>
        </row>
        <row r="9">
          <cell r="B9">
            <v>0.48699999999999999</v>
          </cell>
          <cell r="C9">
            <v>2.9220000000000002</v>
          </cell>
          <cell r="D9">
            <v>3.4079999999999999</v>
          </cell>
          <cell r="E9">
            <v>0</v>
          </cell>
          <cell r="F9">
            <v>0</v>
          </cell>
          <cell r="G9">
            <v>0</v>
          </cell>
          <cell r="H9">
            <v>0</v>
          </cell>
          <cell r="I9">
            <v>0</v>
          </cell>
          <cell r="J9">
            <v>0</v>
          </cell>
          <cell r="K9">
            <v>0</v>
          </cell>
          <cell r="L9">
            <v>0</v>
          </cell>
          <cell r="M9">
            <v>0</v>
          </cell>
        </row>
        <row r="10">
          <cell r="B10">
            <v>0</v>
          </cell>
          <cell r="C10">
            <v>0.40460000000000002</v>
          </cell>
          <cell r="D10">
            <v>0</v>
          </cell>
          <cell r="E10">
            <v>0</v>
          </cell>
          <cell r="F10">
            <v>0</v>
          </cell>
          <cell r="G10">
            <v>0</v>
          </cell>
          <cell r="H10">
            <v>0</v>
          </cell>
          <cell r="I10">
            <v>0</v>
          </cell>
          <cell r="J10">
            <v>0</v>
          </cell>
          <cell r="K10">
            <v>0</v>
          </cell>
          <cell r="L10">
            <v>0</v>
          </cell>
          <cell r="M10">
            <v>0</v>
          </cell>
        </row>
        <row r="13">
          <cell r="B13">
            <v>0</v>
          </cell>
          <cell r="C13">
            <v>925</v>
          </cell>
          <cell r="D13">
            <v>2000</v>
          </cell>
          <cell r="E13">
            <v>0</v>
          </cell>
          <cell r="F13">
            <v>0</v>
          </cell>
          <cell r="G13">
            <v>0</v>
          </cell>
          <cell r="H13">
            <v>0</v>
          </cell>
          <cell r="I13">
            <v>0</v>
          </cell>
          <cell r="J13">
            <v>0</v>
          </cell>
          <cell r="K13">
            <v>0</v>
          </cell>
          <cell r="L13">
            <v>0</v>
          </cell>
          <cell r="M13">
            <v>0</v>
          </cell>
        </row>
        <row r="17">
          <cell r="B17">
            <v>146</v>
          </cell>
          <cell r="C17">
            <v>150</v>
          </cell>
          <cell r="D17">
            <v>158</v>
          </cell>
          <cell r="E17">
            <v>159</v>
          </cell>
          <cell r="F17">
            <v>0</v>
          </cell>
          <cell r="G17">
            <v>0</v>
          </cell>
          <cell r="H17">
            <v>0</v>
          </cell>
          <cell r="I17">
            <v>0</v>
          </cell>
          <cell r="J17">
            <v>0</v>
          </cell>
          <cell r="K17">
            <v>0</v>
          </cell>
          <cell r="L17">
            <v>0</v>
          </cell>
          <cell r="M17">
            <v>0</v>
          </cell>
        </row>
        <row r="18">
          <cell r="B18">
            <v>89</v>
          </cell>
          <cell r="C18">
            <v>94</v>
          </cell>
          <cell r="D18">
            <v>96</v>
          </cell>
          <cell r="E18">
            <v>100</v>
          </cell>
          <cell r="F18">
            <v>0</v>
          </cell>
          <cell r="G18">
            <v>0</v>
          </cell>
          <cell r="H18">
            <v>0</v>
          </cell>
          <cell r="I18">
            <v>0</v>
          </cell>
          <cell r="J18">
            <v>0</v>
          </cell>
          <cell r="K18">
            <v>0</v>
          </cell>
          <cell r="L18">
            <v>0</v>
          </cell>
          <cell r="M18">
            <v>0</v>
          </cell>
        </row>
      </sheetData>
      <sheetData sheetId="24">
        <row r="14">
          <cell r="B14">
            <v>299</v>
          </cell>
          <cell r="C14">
            <v>823</v>
          </cell>
          <cell r="D14">
            <v>906</v>
          </cell>
          <cell r="E14">
            <v>914</v>
          </cell>
          <cell r="F14">
            <v>0</v>
          </cell>
          <cell r="G14">
            <v>0</v>
          </cell>
          <cell r="H14">
            <v>0</v>
          </cell>
          <cell r="I14">
            <v>0</v>
          </cell>
          <cell r="J14">
            <v>0</v>
          </cell>
          <cell r="K14">
            <v>0</v>
          </cell>
          <cell r="L14">
            <v>0</v>
          </cell>
          <cell r="M14">
            <v>0</v>
          </cell>
        </row>
        <row r="15">
          <cell r="B15">
            <v>-1711</v>
          </cell>
          <cell r="C15">
            <v>-668</v>
          </cell>
          <cell r="D15">
            <v>797</v>
          </cell>
          <cell r="E15">
            <v>-74</v>
          </cell>
          <cell r="F15">
            <v>0</v>
          </cell>
          <cell r="G15">
            <v>0</v>
          </cell>
          <cell r="H15">
            <v>0</v>
          </cell>
          <cell r="I15">
            <v>0</v>
          </cell>
          <cell r="J15">
            <v>0</v>
          </cell>
          <cell r="K15">
            <v>0</v>
          </cell>
          <cell r="L15">
            <v>0</v>
          </cell>
          <cell r="M15">
            <v>0</v>
          </cell>
        </row>
        <row r="16">
          <cell r="B16">
            <v>3570</v>
          </cell>
          <cell r="C16">
            <v>-705</v>
          </cell>
          <cell r="D16">
            <v>1623</v>
          </cell>
          <cell r="E16">
            <v>-738</v>
          </cell>
          <cell r="F16">
            <v>0</v>
          </cell>
          <cell r="G16">
            <v>0</v>
          </cell>
          <cell r="H16">
            <v>0</v>
          </cell>
          <cell r="I16">
            <v>0</v>
          </cell>
          <cell r="J16">
            <v>0</v>
          </cell>
          <cell r="K16">
            <v>0</v>
          </cell>
          <cell r="L16">
            <v>0</v>
          </cell>
          <cell r="M16">
            <v>0</v>
          </cell>
        </row>
        <row r="17">
          <cell r="B17">
            <v>6400</v>
          </cell>
          <cell r="C17">
            <v>9150</v>
          </cell>
          <cell r="D17">
            <v>6450</v>
          </cell>
          <cell r="E17">
            <v>8225</v>
          </cell>
          <cell r="F17">
            <v>0</v>
          </cell>
          <cell r="G17">
            <v>0</v>
          </cell>
          <cell r="H17">
            <v>0</v>
          </cell>
          <cell r="I17">
            <v>0</v>
          </cell>
          <cell r="J17">
            <v>0</v>
          </cell>
          <cell r="K17">
            <v>0</v>
          </cell>
          <cell r="L17">
            <v>0</v>
          </cell>
          <cell r="M17">
            <v>0</v>
          </cell>
        </row>
        <row r="18">
          <cell r="B18">
            <v>16997</v>
          </cell>
          <cell r="C18">
            <v>-3378</v>
          </cell>
          <cell r="D18">
            <v>8951</v>
          </cell>
          <cell r="E18">
            <v>-2323</v>
          </cell>
          <cell r="F18">
            <v>0</v>
          </cell>
          <cell r="G18">
            <v>0</v>
          </cell>
          <cell r="H18">
            <v>0</v>
          </cell>
          <cell r="I18">
            <v>0</v>
          </cell>
          <cell r="J18">
            <v>0</v>
          </cell>
          <cell r="K18">
            <v>0</v>
          </cell>
          <cell r="L18">
            <v>0</v>
          </cell>
          <cell r="M18">
            <v>0</v>
          </cell>
        </row>
        <row r="19">
          <cell r="B19">
            <v>1191</v>
          </cell>
          <cell r="C19">
            <v>254</v>
          </cell>
          <cell r="D19">
            <v>262</v>
          </cell>
          <cell r="E19">
            <v>299</v>
          </cell>
          <cell r="F19">
            <v>0</v>
          </cell>
          <cell r="G19">
            <v>0</v>
          </cell>
          <cell r="H19">
            <v>0</v>
          </cell>
          <cell r="I19">
            <v>0</v>
          </cell>
          <cell r="J19">
            <v>0</v>
          </cell>
          <cell r="K19">
            <v>0</v>
          </cell>
          <cell r="L19">
            <v>0</v>
          </cell>
          <cell r="M1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F111"/>
  <sheetViews>
    <sheetView windowProtection="1" tabSelected="1" zoomScaleNormal="100" workbookViewId="0">
      <pane xSplit="1" topLeftCell="R1" activePane="topRight" state="frozen"/>
      <selection pane="topRight" activeCell="R12" sqref="R12"/>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c r="A1" s="1" t="s">
        <v>3</v>
      </c>
      <c r="B1" s="107" t="s">
        <v>116</v>
      </c>
      <c r="C1" s="2"/>
      <c r="D1" s="228" t="s">
        <v>23</v>
      </c>
      <c r="E1" s="228"/>
      <c r="F1" s="228"/>
    </row>
    <row r="2" spans="1:31">
      <c r="A2" s="1" t="s">
        <v>4</v>
      </c>
      <c r="B2" s="107" t="s">
        <v>117</v>
      </c>
      <c r="C2" s="2"/>
      <c r="E2" s="5"/>
      <c r="F2" s="100">
        <v>2012</v>
      </c>
      <c r="G2" s="100">
        <v>2013</v>
      </c>
      <c r="H2" s="100">
        <v>2014</v>
      </c>
      <c r="I2" s="100">
        <v>2015</v>
      </c>
    </row>
    <row r="3" spans="1:31">
      <c r="A3" s="1" t="s">
        <v>5</v>
      </c>
      <c r="B3" s="113" t="s">
        <v>97</v>
      </c>
      <c r="C3" s="6"/>
      <c r="E3" s="110" t="s">
        <v>119</v>
      </c>
      <c r="F3" s="108">
        <v>951</v>
      </c>
      <c r="G3" s="108">
        <v>951</v>
      </c>
      <c r="H3" s="108">
        <v>728</v>
      </c>
      <c r="I3" s="108">
        <v>728</v>
      </c>
    </row>
    <row r="4" spans="1:31">
      <c r="A4" s="1" t="s">
        <v>7</v>
      </c>
      <c r="B4" s="111" t="s">
        <v>118</v>
      </c>
      <c r="C4" s="8"/>
      <c r="E4" s="110" t="s">
        <v>62</v>
      </c>
      <c r="F4" s="109">
        <v>949113</v>
      </c>
      <c r="G4" s="109">
        <v>949113</v>
      </c>
      <c r="H4" s="109">
        <v>847456</v>
      </c>
      <c r="I4" s="109">
        <v>847456</v>
      </c>
      <c r="J4" s="10"/>
      <c r="K4" s="10"/>
      <c r="L4" s="10"/>
      <c r="M4" s="10"/>
      <c r="N4" s="10"/>
      <c r="O4" s="10"/>
      <c r="P4" s="10"/>
      <c r="Q4" s="10"/>
      <c r="R4" s="10"/>
      <c r="S4" s="10"/>
      <c r="T4" s="10"/>
      <c r="U4" s="10"/>
      <c r="V4" s="10"/>
      <c r="W4" s="10"/>
      <c r="X4" s="10"/>
      <c r="Y4" s="10"/>
      <c r="Z4" s="10"/>
      <c r="AA4" s="10"/>
      <c r="AB4" s="10"/>
      <c r="AC4" s="10"/>
      <c r="AD4" s="55"/>
    </row>
    <row r="5" spans="1:31">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55"/>
    </row>
    <row r="6" spans="1:31">
      <c r="A6" s="1" t="s">
        <v>86</v>
      </c>
      <c r="B6" s="111">
        <v>40909</v>
      </c>
      <c r="C6" s="8"/>
      <c r="E6" s="136"/>
      <c r="F6" s="137"/>
      <c r="G6" s="10"/>
      <c r="H6" s="10"/>
      <c r="I6" s="10"/>
      <c r="J6" s="10"/>
      <c r="K6" s="10"/>
      <c r="L6" s="10"/>
      <c r="M6" s="10"/>
      <c r="N6" s="10"/>
      <c r="O6" s="10"/>
      <c r="P6" s="10"/>
      <c r="Q6" s="10"/>
      <c r="R6" s="10"/>
      <c r="S6" s="10"/>
      <c r="T6" s="10"/>
      <c r="U6" s="10"/>
      <c r="V6" s="10"/>
      <c r="W6" s="10"/>
      <c r="X6" s="10"/>
      <c r="Y6" s="10"/>
      <c r="Z6" s="10"/>
      <c r="AA6" s="10"/>
      <c r="AB6" s="10"/>
      <c r="AC6" s="10"/>
      <c r="AD6" s="106"/>
    </row>
    <row r="7" spans="1:31">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55"/>
      <c r="AE7" s="45" t="s">
        <v>33</v>
      </c>
    </row>
    <row r="8" spans="1:31" ht="15" customHeight="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ht="15" customHeight="1">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c r="A11" s="18" t="s">
        <v>20</v>
      </c>
      <c r="B11" s="19">
        <f>HLOOKUP($B$7,$F$8:$AC$75,AE11,FALSE)</f>
        <v>0</v>
      </c>
      <c r="E11" s="20" t="s">
        <v>24</v>
      </c>
      <c r="F11" s="138">
        <v>161.946</v>
      </c>
      <c r="G11" s="138">
        <v>146</v>
      </c>
      <c r="H11" s="138">
        <v>43.45</v>
      </c>
      <c r="I11" s="138">
        <v>98</v>
      </c>
      <c r="J11" s="138">
        <v>94</v>
      </c>
      <c r="K11" s="138">
        <v>158</v>
      </c>
      <c r="L11" s="138">
        <v>0</v>
      </c>
      <c r="M11" s="138">
        <v>67.5</v>
      </c>
      <c r="N11" s="138">
        <v>194</v>
      </c>
      <c r="O11" s="138">
        <v>115.301</v>
      </c>
      <c r="P11" s="138">
        <v>165.32</v>
      </c>
      <c r="Q11" s="138">
        <v>175.95</v>
      </c>
      <c r="R11" s="7">
        <f>'[1]Res Electric Savings'!B4</f>
        <v>74.180000000000007</v>
      </c>
      <c r="S11" s="7">
        <f>'[1]Res Electric Savings'!C4</f>
        <v>78.414000000000001</v>
      </c>
      <c r="T11" s="7">
        <f>'[1]Res Electric Savings'!D4</f>
        <v>48.579000000000001</v>
      </c>
      <c r="U11" s="7">
        <f>'[1]Res Electric Savings'!E4</f>
        <v>52.4</v>
      </c>
      <c r="V11" s="7">
        <f>'[1]Res Electric Savings'!F4</f>
        <v>0</v>
      </c>
      <c r="W11" s="7">
        <f>'[1]Res Electric Savings'!G4</f>
        <v>0</v>
      </c>
      <c r="X11" s="7">
        <f>'[1]Res Electric Savings'!H4</f>
        <v>0</v>
      </c>
      <c r="Y11" s="7">
        <f>'[1]Res Electric Savings'!I4</f>
        <v>0</v>
      </c>
      <c r="Z11" s="7">
        <f>'[1]Res Electric Savings'!J4</f>
        <v>0</v>
      </c>
      <c r="AA11" s="7">
        <f>'[1]Res Electric Savings'!K4</f>
        <v>0</v>
      </c>
      <c r="AB11" s="7">
        <f>'[1]Res Electric Savings'!L4</f>
        <v>0</v>
      </c>
      <c r="AC11" s="7">
        <f>'[1]Res Electric Savings'!M4</f>
        <v>0</v>
      </c>
      <c r="AD11" s="24">
        <f>SUM(F11:AC11)</f>
        <v>1673.04</v>
      </c>
      <c r="AE11" s="4">
        <v>4</v>
      </c>
    </row>
    <row r="12" spans="1:31">
      <c r="A12" s="18" t="s">
        <v>96</v>
      </c>
      <c r="B12" s="75">
        <f>HLOOKUP($B$7,$F$8:$AC$75,AE12,FALSE)</f>
        <v>0</v>
      </c>
      <c r="E12" s="20" t="s">
        <v>24</v>
      </c>
      <c r="F12" s="139">
        <v>2.8000000000000001E-2</v>
      </c>
      <c r="G12" s="139">
        <v>2.46E-2</v>
      </c>
      <c r="H12" s="139">
        <v>7.9019999999999993E-3</v>
      </c>
      <c r="I12" s="139">
        <v>0.02</v>
      </c>
      <c r="J12" s="139">
        <v>2.5999999999999999E-2</v>
      </c>
      <c r="K12" s="139">
        <v>4.2999999999999997E-2</v>
      </c>
      <c r="L12" s="139">
        <v>0</v>
      </c>
      <c r="M12" s="139">
        <v>1.8610000000000002E-2</v>
      </c>
      <c r="N12" s="139">
        <v>6.7799999999999999E-2</v>
      </c>
      <c r="O12" s="139">
        <v>2.4289999999999999E-2</v>
      </c>
      <c r="P12" s="139">
        <v>3.49E-2</v>
      </c>
      <c r="Q12" s="139">
        <v>3.5000000000000003E-2</v>
      </c>
      <c r="R12" s="81">
        <f>+'[1]Res Electric Savings'!B10</f>
        <v>1.34E-2</v>
      </c>
      <c r="S12" s="81">
        <f>+'[1]Res Electric Savings'!C10</f>
        <v>1.38E-2</v>
      </c>
      <c r="T12" s="81">
        <f>+'[1]Res Electric Savings'!D10</f>
        <v>9.8080000000000007E-3</v>
      </c>
      <c r="U12" s="81">
        <f>+'[1]Res Electric Savings'!E10</f>
        <v>1.2E-2</v>
      </c>
      <c r="V12" s="81">
        <f>+'[1]Res Electric Savings'!F10</f>
        <v>0</v>
      </c>
      <c r="W12" s="81">
        <f>+'[1]Res Electric Savings'!G10</f>
        <v>0</v>
      </c>
      <c r="X12" s="81">
        <f>+'[1]Res Electric Savings'!H10</f>
        <v>0</v>
      </c>
      <c r="Y12" s="81">
        <f>+'[1]Res Electric Savings'!I10</f>
        <v>0</v>
      </c>
      <c r="Z12" s="81">
        <f>+'[1]Res Electric Savings'!J10</f>
        <v>0</v>
      </c>
      <c r="AA12" s="81">
        <f>+'[1]Res Electric Savings'!K10</f>
        <v>0</v>
      </c>
      <c r="AB12" s="81">
        <f>+'[1]Res Electric Savings'!L10</f>
        <v>0</v>
      </c>
      <c r="AC12" s="81">
        <f>+'[1]Res Electric Savings'!M10</f>
        <v>0</v>
      </c>
      <c r="AD12" s="80">
        <f>SUM(F12:AC12)</f>
        <v>0.37911</v>
      </c>
      <c r="AE12" s="4">
        <v>5</v>
      </c>
    </row>
    <row r="13" spans="1:31">
      <c r="A13" s="18" t="s">
        <v>21</v>
      </c>
      <c r="B13" s="19">
        <f>HLOOKUP($B$7,$F$8:$AC$75,AE13,FALSE)</f>
        <v>0</v>
      </c>
      <c r="E13" s="20" t="s">
        <v>24</v>
      </c>
      <c r="F13" s="138">
        <v>0</v>
      </c>
      <c r="G13" s="138">
        <v>0</v>
      </c>
      <c r="H13" s="138">
        <v>0</v>
      </c>
      <c r="I13" s="138">
        <v>0</v>
      </c>
      <c r="J13" s="138">
        <v>0</v>
      </c>
      <c r="K13" s="138">
        <v>0</v>
      </c>
      <c r="L13" s="138">
        <v>0</v>
      </c>
      <c r="M13" s="138">
        <v>0</v>
      </c>
      <c r="N13" s="138"/>
      <c r="O13" s="138"/>
      <c r="P13" s="138"/>
      <c r="Q13" s="138"/>
      <c r="R13" s="7"/>
      <c r="S13" s="7"/>
      <c r="T13" s="7"/>
      <c r="U13" s="7"/>
      <c r="V13" s="7"/>
      <c r="W13" s="7"/>
      <c r="X13" s="7"/>
      <c r="Y13" s="7"/>
      <c r="Z13" s="7"/>
      <c r="AA13" s="7"/>
      <c r="AB13" s="7"/>
      <c r="AC13" s="7"/>
      <c r="AD13" s="24">
        <f>SUM(F13:AC13)</f>
        <v>0</v>
      </c>
      <c r="AE13" s="4">
        <v>6</v>
      </c>
    </row>
    <row r="14" spans="1:31">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c r="A15" s="1" t="s">
        <v>75</v>
      </c>
      <c r="B15" s="23">
        <f>HLOOKUP($B$7,$F$8:$AC$75,AE15,FALSE)</f>
        <v>951</v>
      </c>
      <c r="E15" s="5"/>
      <c r="F15" s="24">
        <f>$F$3</f>
        <v>951</v>
      </c>
      <c r="G15" s="24">
        <f>$F$3</f>
        <v>951</v>
      </c>
      <c r="H15" s="24">
        <f t="shared" ref="H15:Q15" si="0">$F$3</f>
        <v>951</v>
      </c>
      <c r="I15" s="24">
        <f t="shared" si="0"/>
        <v>951</v>
      </c>
      <c r="J15" s="24">
        <f t="shared" si="0"/>
        <v>951</v>
      </c>
      <c r="K15" s="24">
        <f t="shared" si="0"/>
        <v>951</v>
      </c>
      <c r="L15" s="24">
        <f t="shared" si="0"/>
        <v>951</v>
      </c>
      <c r="M15" s="24">
        <f t="shared" si="0"/>
        <v>951</v>
      </c>
      <c r="N15" s="24">
        <f t="shared" si="0"/>
        <v>951</v>
      </c>
      <c r="O15" s="24">
        <f t="shared" si="0"/>
        <v>951</v>
      </c>
      <c r="P15" s="24">
        <f t="shared" si="0"/>
        <v>951</v>
      </c>
      <c r="Q15" s="24">
        <f t="shared" si="0"/>
        <v>951</v>
      </c>
      <c r="R15" s="24">
        <f>$G$3</f>
        <v>951</v>
      </c>
      <c r="S15" s="24">
        <f t="shared" ref="S15:AC15" si="1">$G$3</f>
        <v>951</v>
      </c>
      <c r="T15" s="24">
        <f t="shared" si="1"/>
        <v>951</v>
      </c>
      <c r="U15" s="24">
        <f t="shared" si="1"/>
        <v>951</v>
      </c>
      <c r="V15" s="24">
        <f t="shared" si="1"/>
        <v>951</v>
      </c>
      <c r="W15" s="24">
        <f t="shared" si="1"/>
        <v>951</v>
      </c>
      <c r="X15" s="24">
        <f t="shared" si="1"/>
        <v>951</v>
      </c>
      <c r="Y15" s="24">
        <f t="shared" si="1"/>
        <v>951</v>
      </c>
      <c r="Z15" s="24">
        <f t="shared" si="1"/>
        <v>951</v>
      </c>
      <c r="AA15" s="24">
        <f t="shared" si="1"/>
        <v>951</v>
      </c>
      <c r="AB15" s="24">
        <f t="shared" si="1"/>
        <v>951</v>
      </c>
      <c r="AC15" s="24">
        <f t="shared" si="1"/>
        <v>951</v>
      </c>
      <c r="AD15" s="25"/>
      <c r="AE15" s="4">
        <v>8</v>
      </c>
    </row>
    <row r="16" spans="1:31">
      <c r="A16" s="1" t="s">
        <v>77</v>
      </c>
      <c r="B16" s="23">
        <f>HLOOKUP($B$7,$F$8:$AC$75,AE16,FALSE)</f>
        <v>396.25</v>
      </c>
      <c r="E16" s="5"/>
      <c r="F16" s="24">
        <f>F15*(F9/12)</f>
        <v>79.25</v>
      </c>
      <c r="G16" s="24">
        <f t="shared" ref="G16:Q16" si="2">G15*(G9/12)</f>
        <v>158.5</v>
      </c>
      <c r="H16" s="24">
        <f t="shared" si="2"/>
        <v>237.75</v>
      </c>
      <c r="I16" s="24">
        <f t="shared" si="2"/>
        <v>317</v>
      </c>
      <c r="J16" s="24">
        <f t="shared" si="2"/>
        <v>396.25</v>
      </c>
      <c r="K16" s="24">
        <f t="shared" si="2"/>
        <v>475.5</v>
      </c>
      <c r="L16" s="24">
        <f t="shared" si="2"/>
        <v>554.75</v>
      </c>
      <c r="M16" s="24">
        <f t="shared" si="2"/>
        <v>634</v>
      </c>
      <c r="N16" s="24">
        <f t="shared" si="2"/>
        <v>713.25</v>
      </c>
      <c r="O16" s="24">
        <f t="shared" si="2"/>
        <v>792.5</v>
      </c>
      <c r="P16" s="24">
        <f t="shared" si="2"/>
        <v>871.75</v>
      </c>
      <c r="Q16" s="24">
        <f t="shared" si="2"/>
        <v>951</v>
      </c>
      <c r="R16" s="24">
        <f>R15*(R9/12)</f>
        <v>79.25</v>
      </c>
      <c r="S16" s="24">
        <f t="shared" ref="S16:AC16" si="3">S15*(S9/12)</f>
        <v>158.5</v>
      </c>
      <c r="T16" s="24">
        <f t="shared" si="3"/>
        <v>237.75</v>
      </c>
      <c r="U16" s="24">
        <f t="shared" si="3"/>
        <v>317</v>
      </c>
      <c r="V16" s="24">
        <f t="shared" si="3"/>
        <v>396.25</v>
      </c>
      <c r="W16" s="24">
        <f t="shared" si="3"/>
        <v>475.5</v>
      </c>
      <c r="X16" s="24">
        <f t="shared" si="3"/>
        <v>554.75</v>
      </c>
      <c r="Y16" s="24">
        <f t="shared" si="3"/>
        <v>634</v>
      </c>
      <c r="Z16" s="24">
        <f t="shared" si="3"/>
        <v>713.25</v>
      </c>
      <c r="AA16" s="24">
        <f t="shared" si="3"/>
        <v>792.5</v>
      </c>
      <c r="AB16" s="24">
        <f t="shared" si="3"/>
        <v>871.75</v>
      </c>
      <c r="AC16" s="24">
        <f t="shared" si="3"/>
        <v>951</v>
      </c>
      <c r="AD16" s="25"/>
      <c r="AE16" s="4">
        <v>9</v>
      </c>
    </row>
    <row r="17" spans="1:31">
      <c r="A17" s="86" t="s">
        <v>70</v>
      </c>
      <c r="B17" s="19">
        <f>HLOOKUP($B$7,$F$8:$AC$75,AE17,FALSE)</f>
        <v>253.57300000000001</v>
      </c>
      <c r="E17" s="5"/>
      <c r="F17" s="21">
        <f>F11</f>
        <v>161.946</v>
      </c>
      <c r="G17" s="21">
        <f>F17+G11</f>
        <v>307.94600000000003</v>
      </c>
      <c r="H17" s="21">
        <f t="shared" ref="H17:Q17" si="4">G17+H11</f>
        <v>351.39600000000002</v>
      </c>
      <c r="I17" s="21">
        <f t="shared" si="4"/>
        <v>449.39600000000002</v>
      </c>
      <c r="J17" s="21">
        <f t="shared" si="4"/>
        <v>543.39599999999996</v>
      </c>
      <c r="K17" s="21">
        <f t="shared" si="4"/>
        <v>701.39599999999996</v>
      </c>
      <c r="L17" s="21">
        <f t="shared" si="4"/>
        <v>701.39599999999996</v>
      </c>
      <c r="M17" s="21">
        <f t="shared" si="4"/>
        <v>768.89599999999996</v>
      </c>
      <c r="N17" s="21">
        <f t="shared" si="4"/>
        <v>962.89599999999996</v>
      </c>
      <c r="O17" s="21">
        <f t="shared" si="4"/>
        <v>1078.1969999999999</v>
      </c>
      <c r="P17" s="21">
        <f t="shared" si="4"/>
        <v>1243.5169999999998</v>
      </c>
      <c r="Q17" s="21">
        <f t="shared" si="4"/>
        <v>1419.4669999999999</v>
      </c>
      <c r="R17" s="21">
        <f>R11</f>
        <v>74.180000000000007</v>
      </c>
      <c r="S17" s="21">
        <f t="shared" ref="S17" si="5">R17+S11</f>
        <v>152.59399999999999</v>
      </c>
      <c r="T17" s="21">
        <f>S17+T11</f>
        <v>201.173</v>
      </c>
      <c r="U17" s="21">
        <f t="shared" ref="U17" si="6">T17+U11</f>
        <v>253.57300000000001</v>
      </c>
      <c r="V17" s="21">
        <f t="shared" ref="V17" si="7">U17+V11</f>
        <v>253.57300000000001</v>
      </c>
      <c r="W17" s="21">
        <f t="shared" ref="W17" si="8">V17+W11</f>
        <v>253.57300000000001</v>
      </c>
      <c r="X17" s="21">
        <f t="shared" ref="X17" si="9">W17+X11</f>
        <v>253.57300000000001</v>
      </c>
      <c r="Y17" s="21">
        <f t="shared" ref="Y17" si="10">X17+Y11</f>
        <v>253.57300000000001</v>
      </c>
      <c r="Z17" s="21">
        <f t="shared" ref="Z17" si="11">Y17+Z11</f>
        <v>253.57300000000001</v>
      </c>
      <c r="AA17" s="21">
        <f t="shared" ref="AA17" si="12">Z17+AA11</f>
        <v>253.57300000000001</v>
      </c>
      <c r="AB17" s="21">
        <f t="shared" ref="AB17" si="13">AA17+AB11</f>
        <v>253.57300000000001</v>
      </c>
      <c r="AC17" s="21">
        <f t="shared" ref="AC17" si="14">AB17+AC11</f>
        <v>253.57300000000001</v>
      </c>
      <c r="AD17" s="65"/>
      <c r="AE17" s="4">
        <v>10</v>
      </c>
    </row>
    <row r="18" spans="1:31">
      <c r="A18" s="86" t="s">
        <v>12</v>
      </c>
      <c r="B18" s="19">
        <f>HLOOKUP($B$7,$F$8:$AC$75,AE18,FALSE)</f>
        <v>0</v>
      </c>
      <c r="E18" s="20" t="s">
        <v>110</v>
      </c>
      <c r="F18" s="140">
        <v>179.297</v>
      </c>
      <c r="G18" s="140">
        <v>78</v>
      </c>
      <c r="H18" s="140">
        <v>76</v>
      </c>
      <c r="I18" s="140">
        <v>69</v>
      </c>
      <c r="J18" s="140">
        <v>109</v>
      </c>
      <c r="K18" s="140">
        <v>133</v>
      </c>
      <c r="L18" s="140">
        <v>0</v>
      </c>
      <c r="M18" s="140">
        <v>63</v>
      </c>
      <c r="N18" s="140">
        <v>88</v>
      </c>
      <c r="O18" s="140">
        <v>25.07</v>
      </c>
      <c r="P18" s="140">
        <v>32.253999999999998</v>
      </c>
      <c r="Q18" s="140">
        <v>65.069999999999993</v>
      </c>
      <c r="R18" s="7">
        <f>'[1]Res Electric Savings'!B5</f>
        <v>15.03</v>
      </c>
      <c r="S18" s="7">
        <f>'[1]Res Electric Savings'!C5</f>
        <v>8.0554000000000006</v>
      </c>
      <c r="T18" s="7">
        <f>'[1]Res Electric Savings'!D5</f>
        <v>16.771000000000001</v>
      </c>
      <c r="U18" s="7">
        <f>'[1]Res Electric Savings'!E5</f>
        <v>46.36</v>
      </c>
      <c r="V18" s="7">
        <f>'[1]Res Electric Savings'!F5</f>
        <v>0</v>
      </c>
      <c r="W18" s="7">
        <f>'[1]Res Electric Savings'!G5</f>
        <v>0</v>
      </c>
      <c r="X18" s="7">
        <f>'[1]Res Electric Savings'!H5</f>
        <v>0</v>
      </c>
      <c r="Y18" s="7">
        <f>'[1]Res Electric Savings'!I5</f>
        <v>0</v>
      </c>
      <c r="Z18" s="7">
        <f>'[1]Res Electric Savings'!J5</f>
        <v>0</v>
      </c>
      <c r="AA18" s="7">
        <f>'[1]Res Electric Savings'!K5</f>
        <v>0</v>
      </c>
      <c r="AB18" s="7">
        <f>'[1]Res Electric Savings'!L5</f>
        <v>0</v>
      </c>
      <c r="AC18" s="7">
        <f>'[1]Res Electric Savings'!M5</f>
        <v>0</v>
      </c>
      <c r="AD18" s="65"/>
      <c r="AE18" s="4">
        <v>11</v>
      </c>
    </row>
    <row r="19" spans="1:31">
      <c r="A19" s="87" t="s">
        <v>39</v>
      </c>
      <c r="B19" s="51">
        <f>HLOOKUP($B$7,$F$8:$AC$75,AE19,FALSE)</f>
        <v>253.57300000000001</v>
      </c>
      <c r="C19" s="92"/>
      <c r="D19" s="92"/>
      <c r="E19" s="92"/>
      <c r="F19" s="26">
        <f>F17+F18</f>
        <v>341.24299999999999</v>
      </c>
      <c r="G19" s="26">
        <f t="shared" ref="G19:Q19" si="15">G17+G18</f>
        <v>385.94600000000003</v>
      </c>
      <c r="H19" s="26">
        <f t="shared" si="15"/>
        <v>427.39600000000002</v>
      </c>
      <c r="I19" s="26">
        <f t="shared" si="15"/>
        <v>518.39599999999996</v>
      </c>
      <c r="J19" s="26">
        <f t="shared" si="15"/>
        <v>652.39599999999996</v>
      </c>
      <c r="K19" s="26">
        <f t="shared" si="15"/>
        <v>834.39599999999996</v>
      </c>
      <c r="L19" s="26">
        <f t="shared" si="15"/>
        <v>701.39599999999996</v>
      </c>
      <c r="M19" s="26">
        <f t="shared" si="15"/>
        <v>831.89599999999996</v>
      </c>
      <c r="N19" s="26">
        <f t="shared" si="15"/>
        <v>1050.896</v>
      </c>
      <c r="O19" s="26">
        <f t="shared" si="15"/>
        <v>1103.2669999999998</v>
      </c>
      <c r="P19" s="26">
        <f t="shared" si="15"/>
        <v>1275.7709999999997</v>
      </c>
      <c r="Q19" s="26">
        <f t="shared" si="15"/>
        <v>1484.5369999999998</v>
      </c>
      <c r="R19" s="26">
        <f>R17+R18</f>
        <v>89.210000000000008</v>
      </c>
      <c r="S19" s="26">
        <f t="shared" ref="S19:AC19" si="16">S17+S18</f>
        <v>160.64939999999999</v>
      </c>
      <c r="T19" s="26">
        <f t="shared" si="16"/>
        <v>217.94400000000002</v>
      </c>
      <c r="U19" s="26">
        <f t="shared" si="16"/>
        <v>299.93299999999999</v>
      </c>
      <c r="V19" s="26">
        <f t="shared" si="16"/>
        <v>253.57300000000001</v>
      </c>
      <c r="W19" s="26">
        <f t="shared" si="16"/>
        <v>253.57300000000001</v>
      </c>
      <c r="X19" s="26">
        <f t="shared" si="16"/>
        <v>253.57300000000001</v>
      </c>
      <c r="Y19" s="26">
        <f t="shared" si="16"/>
        <v>253.57300000000001</v>
      </c>
      <c r="Z19" s="26">
        <f t="shared" si="16"/>
        <v>253.57300000000001</v>
      </c>
      <c r="AA19" s="26">
        <f t="shared" si="16"/>
        <v>253.57300000000001</v>
      </c>
      <c r="AB19" s="26">
        <f t="shared" si="16"/>
        <v>253.57300000000001</v>
      </c>
      <c r="AC19" s="26">
        <f t="shared" si="16"/>
        <v>253.57300000000001</v>
      </c>
      <c r="AD19" s="25"/>
      <c r="AE19" s="4">
        <v>12</v>
      </c>
    </row>
    <row r="20" spans="1:31">
      <c r="A20" s="86" t="s">
        <v>105</v>
      </c>
      <c r="B20" s="88">
        <f>IFERROR(HLOOKUP($B$7,$F$8:$AC$75,AE20,FALSE),"-  ")</f>
        <v>0.26663827549947422</v>
      </c>
      <c r="F20" s="88">
        <f>IFERROR(F17/F15,"-  ")</f>
        <v>0.17029022082018927</v>
      </c>
      <c r="G20" s="88">
        <f t="shared" ref="G20:Q20" si="17">IFERROR(G17/G15,"-  ")</f>
        <v>0.32381282860147215</v>
      </c>
      <c r="H20" s="88">
        <f t="shared" si="17"/>
        <v>0.36950157728706629</v>
      </c>
      <c r="I20" s="88">
        <f t="shared" si="17"/>
        <v>0.4725509989484753</v>
      </c>
      <c r="J20" s="88">
        <f t="shared" si="17"/>
        <v>0.57139432176656146</v>
      </c>
      <c r="K20" s="88">
        <f t="shared" si="17"/>
        <v>0.73753522607781274</v>
      </c>
      <c r="L20" s="88">
        <f t="shared" si="17"/>
        <v>0.73753522607781274</v>
      </c>
      <c r="M20" s="88">
        <f t="shared" si="17"/>
        <v>0.8085131440588853</v>
      </c>
      <c r="N20" s="88">
        <f t="shared" si="17"/>
        <v>1.012508937960042</v>
      </c>
      <c r="O20" s="88">
        <f t="shared" si="17"/>
        <v>1.133750788643533</v>
      </c>
      <c r="P20" s="88">
        <f t="shared" si="17"/>
        <v>1.3075888538380651</v>
      </c>
      <c r="Q20" s="88">
        <f t="shared" si="17"/>
        <v>1.4926046267087276</v>
      </c>
      <c r="R20" s="88">
        <f>IFERROR(R17/R15,"-  ")</f>
        <v>7.8002103049421664E-2</v>
      </c>
      <c r="S20" s="88">
        <f t="shared" ref="S20:AC20" si="18">IFERROR(S17/S15,"-  ")</f>
        <v>0.16045636172450051</v>
      </c>
      <c r="T20" s="88">
        <f t="shared" si="18"/>
        <v>0.21153838065194533</v>
      </c>
      <c r="U20" s="88">
        <f t="shared" si="18"/>
        <v>0.26663827549947422</v>
      </c>
      <c r="V20" s="88">
        <f t="shared" si="18"/>
        <v>0.26663827549947422</v>
      </c>
      <c r="W20" s="88">
        <f t="shared" si="18"/>
        <v>0.26663827549947422</v>
      </c>
      <c r="X20" s="88">
        <f t="shared" si="18"/>
        <v>0.26663827549947422</v>
      </c>
      <c r="Y20" s="88">
        <f t="shared" si="18"/>
        <v>0.26663827549947422</v>
      </c>
      <c r="Z20" s="88">
        <f t="shared" si="18"/>
        <v>0.26663827549947422</v>
      </c>
      <c r="AA20" s="88">
        <f t="shared" si="18"/>
        <v>0.26663827549947422</v>
      </c>
      <c r="AB20" s="88">
        <f t="shared" si="18"/>
        <v>0.26663827549947422</v>
      </c>
      <c r="AC20" s="88">
        <f t="shared" si="18"/>
        <v>0.26663827549947422</v>
      </c>
      <c r="AD20" s="97"/>
      <c r="AE20" s="4">
        <v>13</v>
      </c>
    </row>
    <row r="21" spans="1:31">
      <c r="A21" s="86" t="s">
        <v>106</v>
      </c>
      <c r="B21" s="88">
        <f>IFERROR(HLOOKUP($B$7,$F$8:$AC$75,AE21,FALSE),"-  ")</f>
        <v>0.26663827549947422</v>
      </c>
      <c r="F21" s="88">
        <f>IFERROR(F19/F15,"-  ")</f>
        <v>0.35882544689800211</v>
      </c>
      <c r="G21" s="88">
        <f t="shared" ref="G21:Q21" si="19">IFERROR(G19/G15,"-  ")</f>
        <v>0.40583175604626709</v>
      </c>
      <c r="H21" s="88">
        <f t="shared" si="19"/>
        <v>0.44941745531019983</v>
      </c>
      <c r="I21" s="88">
        <f t="shared" si="19"/>
        <v>0.5451062039957939</v>
      </c>
      <c r="J21" s="88">
        <f t="shared" si="19"/>
        <v>0.68601051524710821</v>
      </c>
      <c r="K21" s="88">
        <f t="shared" si="19"/>
        <v>0.87738801261829646</v>
      </c>
      <c r="L21" s="88">
        <f t="shared" si="19"/>
        <v>0.73753522607781274</v>
      </c>
      <c r="M21" s="88">
        <f t="shared" si="19"/>
        <v>0.87475920084121972</v>
      </c>
      <c r="N21" s="88">
        <f t="shared" si="19"/>
        <v>1.1050431125131439</v>
      </c>
      <c r="O21" s="88">
        <f t="shared" si="19"/>
        <v>1.1601125131440586</v>
      </c>
      <c r="P21" s="88">
        <f t="shared" si="19"/>
        <v>1.3415047318611986</v>
      </c>
      <c r="Q21" s="88">
        <f t="shared" si="19"/>
        <v>1.5610273396424814</v>
      </c>
      <c r="R21" s="88">
        <f>IFERROR(R19/R15,"-  ")</f>
        <v>9.3806519453207157E-2</v>
      </c>
      <c r="S21" s="88">
        <f t="shared" ref="S21:AC21" si="20">IFERROR(S19/S15,"-  ")</f>
        <v>0.16892681388012618</v>
      </c>
      <c r="T21" s="88">
        <f t="shared" si="20"/>
        <v>0.22917350157728708</v>
      </c>
      <c r="U21" s="88">
        <f t="shared" si="20"/>
        <v>0.31538696109358572</v>
      </c>
      <c r="V21" s="88">
        <f t="shared" si="20"/>
        <v>0.26663827549947422</v>
      </c>
      <c r="W21" s="88">
        <f t="shared" si="20"/>
        <v>0.26663827549947422</v>
      </c>
      <c r="X21" s="88">
        <f t="shared" si="20"/>
        <v>0.26663827549947422</v>
      </c>
      <c r="Y21" s="88">
        <f t="shared" si="20"/>
        <v>0.26663827549947422</v>
      </c>
      <c r="Z21" s="88">
        <f t="shared" si="20"/>
        <v>0.26663827549947422</v>
      </c>
      <c r="AA21" s="88">
        <f t="shared" si="20"/>
        <v>0.26663827549947422</v>
      </c>
      <c r="AB21" s="88">
        <f t="shared" si="20"/>
        <v>0.26663827549947422</v>
      </c>
      <c r="AC21" s="88">
        <f t="shared" si="20"/>
        <v>0.26663827549947422</v>
      </c>
      <c r="AD21" s="97"/>
      <c r="AE21" s="4">
        <v>14</v>
      </c>
    </row>
    <row r="22" spans="1:31">
      <c r="A22" s="86" t="s">
        <v>107</v>
      </c>
      <c r="B22" s="88">
        <f>IFERROR(HLOOKUP($B$7,$F$8:$AC$75,AE22,FALSE),"-  ")</f>
        <v>0.63993186119873824</v>
      </c>
      <c r="F22" s="88">
        <f>IFERROR(F17/F16,"-  ")</f>
        <v>2.0434826498422711</v>
      </c>
      <c r="G22" s="88">
        <f t="shared" ref="G22:Q22" si="21">IFERROR(G17/G16,"-  ")</f>
        <v>1.942876971608833</v>
      </c>
      <c r="H22" s="88">
        <f t="shared" si="21"/>
        <v>1.4780063091482651</v>
      </c>
      <c r="I22" s="88">
        <f t="shared" si="21"/>
        <v>1.4176529968454259</v>
      </c>
      <c r="J22" s="88">
        <f t="shared" si="21"/>
        <v>1.3713463722397474</v>
      </c>
      <c r="K22" s="88">
        <f t="shared" si="21"/>
        <v>1.4750704521556255</v>
      </c>
      <c r="L22" s="88">
        <f t="shared" si="21"/>
        <v>1.2643461018476791</v>
      </c>
      <c r="M22" s="88">
        <f t="shared" si="21"/>
        <v>1.212769716088328</v>
      </c>
      <c r="N22" s="88">
        <f t="shared" si="21"/>
        <v>1.350011917280056</v>
      </c>
      <c r="O22" s="88">
        <f t="shared" si="21"/>
        <v>1.3605009463722395</v>
      </c>
      <c r="P22" s="88">
        <f t="shared" si="21"/>
        <v>1.4264605678233437</v>
      </c>
      <c r="Q22" s="88">
        <f t="shared" si="21"/>
        <v>1.4926046267087276</v>
      </c>
      <c r="R22" s="88">
        <f>IFERROR(R17/R16,"-  ")</f>
        <v>0.93602523659306003</v>
      </c>
      <c r="S22" s="88">
        <f t="shared" ref="S22:AC22" si="22">IFERROR(S17/S16,"-  ")</f>
        <v>0.96273817034700315</v>
      </c>
      <c r="T22" s="88">
        <f t="shared" si="22"/>
        <v>0.84615352260778132</v>
      </c>
      <c r="U22" s="88">
        <f t="shared" si="22"/>
        <v>0.79991482649842272</v>
      </c>
      <c r="V22" s="88">
        <f t="shared" si="22"/>
        <v>0.63993186119873824</v>
      </c>
      <c r="W22" s="88">
        <f t="shared" si="22"/>
        <v>0.53327655099894844</v>
      </c>
      <c r="X22" s="88">
        <f t="shared" si="22"/>
        <v>0.45709418657052731</v>
      </c>
      <c r="Y22" s="88">
        <f t="shared" si="22"/>
        <v>0.39995741324921136</v>
      </c>
      <c r="Z22" s="88">
        <f t="shared" si="22"/>
        <v>0.35551770066596566</v>
      </c>
      <c r="AA22" s="88">
        <f t="shared" si="22"/>
        <v>0.31996593059936912</v>
      </c>
      <c r="AB22" s="88">
        <f t="shared" si="22"/>
        <v>0.29087811872669916</v>
      </c>
      <c r="AC22" s="88">
        <f t="shared" si="22"/>
        <v>0.26663827549947422</v>
      </c>
      <c r="AD22" s="97"/>
      <c r="AE22" s="4">
        <v>15</v>
      </c>
    </row>
    <row r="23" spans="1:31">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c r="A24" s="86" t="s">
        <v>71</v>
      </c>
      <c r="B24" s="75">
        <f>HLOOKUP($B$7,$F$8:$AC$75,AE24,FALSE)</f>
        <v>4.9007999999999996E-2</v>
      </c>
      <c r="E24" s="76"/>
      <c r="F24" s="75">
        <f>F12</f>
        <v>2.8000000000000001E-2</v>
      </c>
      <c r="G24" s="75">
        <f t="shared" ref="G24:Q24" si="23">F24+G12</f>
        <v>5.2600000000000001E-2</v>
      </c>
      <c r="H24" s="75">
        <f t="shared" si="23"/>
        <v>6.0502E-2</v>
      </c>
      <c r="I24" s="75">
        <f t="shared" si="23"/>
        <v>8.0502000000000004E-2</v>
      </c>
      <c r="J24" s="75">
        <f t="shared" si="23"/>
        <v>0.106502</v>
      </c>
      <c r="K24" s="75">
        <f t="shared" si="23"/>
        <v>0.149502</v>
      </c>
      <c r="L24" s="75">
        <f t="shared" si="23"/>
        <v>0.149502</v>
      </c>
      <c r="M24" s="75">
        <f t="shared" si="23"/>
        <v>0.16811199999999998</v>
      </c>
      <c r="N24" s="75">
        <f t="shared" si="23"/>
        <v>0.23591199999999998</v>
      </c>
      <c r="O24" s="75">
        <f t="shared" si="23"/>
        <v>0.26020199999999999</v>
      </c>
      <c r="P24" s="75">
        <f t="shared" si="23"/>
        <v>0.29510199999999998</v>
      </c>
      <c r="Q24" s="75">
        <f t="shared" si="23"/>
        <v>0.33010200000000001</v>
      </c>
      <c r="R24" s="75">
        <f>R12</f>
        <v>1.34E-2</v>
      </c>
      <c r="S24" s="75">
        <f t="shared" ref="S24" si="24">R24+S12</f>
        <v>2.7200000000000002E-2</v>
      </c>
      <c r="T24" s="75">
        <f t="shared" ref="T24" si="25">S24+T12</f>
        <v>3.7007999999999999E-2</v>
      </c>
      <c r="U24" s="75">
        <f t="shared" ref="U24" si="26">T24+U12</f>
        <v>4.9007999999999996E-2</v>
      </c>
      <c r="V24" s="75">
        <f t="shared" ref="V24" si="27">U24+V12</f>
        <v>4.9007999999999996E-2</v>
      </c>
      <c r="W24" s="75">
        <f t="shared" ref="W24" si="28">V24+W12</f>
        <v>4.9007999999999996E-2</v>
      </c>
      <c r="X24" s="75">
        <f t="shared" ref="X24" si="29">W24+X12</f>
        <v>4.9007999999999996E-2</v>
      </c>
      <c r="Y24" s="75">
        <f t="shared" ref="Y24" si="30">X24+Y12</f>
        <v>4.9007999999999996E-2</v>
      </c>
      <c r="Z24" s="75">
        <f t="shared" ref="Z24" si="31">Y24+Z12</f>
        <v>4.9007999999999996E-2</v>
      </c>
      <c r="AA24" s="75">
        <f t="shared" ref="AA24" si="32">Z24+AA12</f>
        <v>4.9007999999999996E-2</v>
      </c>
      <c r="AB24" s="75">
        <f t="shared" ref="AB24" si="33">AA24+AB12</f>
        <v>4.9007999999999996E-2</v>
      </c>
      <c r="AC24" s="75">
        <f t="shared" ref="AC24" si="34">AB24+AC12</f>
        <v>4.9007999999999996E-2</v>
      </c>
      <c r="AD24" s="25"/>
      <c r="AE24" s="4">
        <v>17</v>
      </c>
    </row>
    <row r="25" spans="1:31">
      <c r="A25" s="86" t="s">
        <v>13</v>
      </c>
      <c r="B25" s="75">
        <f>HLOOKUP($B$7,$F$8:$AC$75,AE25,FALSE)</f>
        <v>0</v>
      </c>
      <c r="E25" s="20" t="s">
        <v>110</v>
      </c>
      <c r="F25" s="141">
        <v>31.377500000000001</v>
      </c>
      <c r="G25" s="141">
        <v>13.247999999999999</v>
      </c>
      <c r="H25" s="141">
        <v>1.38724E-2</v>
      </c>
      <c r="I25" s="141">
        <v>1.5800000000000002E-2</v>
      </c>
      <c r="J25" s="141">
        <v>3.0200000000000001E-2</v>
      </c>
      <c r="K25" s="141">
        <v>3.5000000000000003E-2</v>
      </c>
      <c r="L25" s="141">
        <v>0</v>
      </c>
      <c r="M25" s="141">
        <v>2.2606000000000001E-2</v>
      </c>
      <c r="N25" s="141">
        <v>1.7000000000000001E-2</v>
      </c>
      <c r="O25" s="141">
        <v>6.7369999999999999E-3</v>
      </c>
      <c r="P25" s="141">
        <v>7.0419999999999996E-3</v>
      </c>
      <c r="Q25" s="141">
        <v>1.6999999999999999E-3</v>
      </c>
      <c r="R25" s="81">
        <f>'[1]Res Electric Savings'!B11</f>
        <v>3.0000000000000001E-3</v>
      </c>
      <c r="S25" s="81">
        <f>'[1]Res Electric Savings'!C11</f>
        <v>1.9599999999999999E-3</v>
      </c>
      <c r="T25" s="81">
        <f>'[1]Res Electric Savings'!D11</f>
        <v>2.7360000000000002E-3</v>
      </c>
      <c r="U25" s="81">
        <f>'[1]Res Electric Savings'!E11</f>
        <v>1.0710000000000001E-2</v>
      </c>
      <c r="V25" s="81">
        <f>'[1]Res Electric Savings'!F11</f>
        <v>0</v>
      </c>
      <c r="W25" s="81">
        <f>'[1]Res Electric Savings'!G11</f>
        <v>0</v>
      </c>
      <c r="X25" s="81">
        <f>'[1]Res Electric Savings'!H11</f>
        <v>0</v>
      </c>
      <c r="Y25" s="81">
        <f>'[1]Res Electric Savings'!I11</f>
        <v>0</v>
      </c>
      <c r="Z25" s="81">
        <f>'[1]Res Electric Savings'!J11</f>
        <v>0</v>
      </c>
      <c r="AA25" s="81">
        <f>'[1]Res Electric Savings'!K11</f>
        <v>0</v>
      </c>
      <c r="AB25" s="81">
        <f>'[1]Res Electric Savings'!L11</f>
        <v>0</v>
      </c>
      <c r="AC25" s="81">
        <f>'[1]Res Electric Savings'!M11</f>
        <v>0</v>
      </c>
      <c r="AD25" s="25"/>
      <c r="AE25" s="4">
        <v>18</v>
      </c>
    </row>
    <row r="26" spans="1:31">
      <c r="A26" s="89" t="s">
        <v>22</v>
      </c>
      <c r="B26" s="83">
        <f>HLOOKUP($B$7,$F$8:$AC$75,AE26,FALSE)</f>
        <v>4.9007999999999996E-2</v>
      </c>
      <c r="C26" s="92"/>
      <c r="D26" s="92"/>
      <c r="E26" s="99"/>
      <c r="F26" s="83">
        <f>F24+F25</f>
        <v>31.4055</v>
      </c>
      <c r="G26" s="83">
        <f>G24+G25</f>
        <v>13.300599999999999</v>
      </c>
      <c r="H26" s="83">
        <f t="shared" ref="H26:Q26" si="35">H24+H25</f>
        <v>7.4374400000000007E-2</v>
      </c>
      <c r="I26" s="83">
        <f>I24+I25</f>
        <v>9.6301999999999999E-2</v>
      </c>
      <c r="J26" s="83">
        <f t="shared" si="35"/>
        <v>0.13670199999999999</v>
      </c>
      <c r="K26" s="83">
        <f t="shared" si="35"/>
        <v>0.184502</v>
      </c>
      <c r="L26" s="83">
        <f t="shared" si="35"/>
        <v>0.149502</v>
      </c>
      <c r="M26" s="83">
        <f t="shared" si="35"/>
        <v>0.190718</v>
      </c>
      <c r="N26" s="83">
        <f t="shared" si="35"/>
        <v>0.25291199999999997</v>
      </c>
      <c r="O26" s="83">
        <f t="shared" si="35"/>
        <v>0.26693899999999998</v>
      </c>
      <c r="P26" s="83">
        <f t="shared" si="35"/>
        <v>0.30214399999999997</v>
      </c>
      <c r="Q26" s="83">
        <f t="shared" si="35"/>
        <v>0.33180199999999999</v>
      </c>
      <c r="R26" s="83">
        <f>R24+R25</f>
        <v>1.6400000000000001E-2</v>
      </c>
      <c r="S26" s="83">
        <f>S24+S25</f>
        <v>2.9160000000000002E-2</v>
      </c>
      <c r="T26" s="83">
        <f t="shared" ref="T26" si="36">T24+T25</f>
        <v>3.9744000000000002E-2</v>
      </c>
      <c r="U26" s="83">
        <f>U24+U25</f>
        <v>5.9717999999999993E-2</v>
      </c>
      <c r="V26" s="83">
        <f t="shared" ref="V26:AC26" si="37">V24+V25</f>
        <v>4.9007999999999996E-2</v>
      </c>
      <c r="W26" s="83">
        <f t="shared" si="37"/>
        <v>4.9007999999999996E-2</v>
      </c>
      <c r="X26" s="83">
        <f t="shared" si="37"/>
        <v>4.9007999999999996E-2</v>
      </c>
      <c r="Y26" s="83">
        <f t="shared" si="37"/>
        <v>4.9007999999999996E-2</v>
      </c>
      <c r="Z26" s="83">
        <f t="shared" si="37"/>
        <v>4.9007999999999996E-2</v>
      </c>
      <c r="AA26" s="83">
        <f t="shared" si="37"/>
        <v>4.9007999999999996E-2</v>
      </c>
      <c r="AB26" s="83">
        <f t="shared" si="37"/>
        <v>4.9007999999999996E-2</v>
      </c>
      <c r="AC26" s="83">
        <f t="shared" si="37"/>
        <v>4.9007999999999996E-2</v>
      </c>
      <c r="AD26" s="25"/>
      <c r="AE26" s="4">
        <v>19</v>
      </c>
    </row>
    <row r="27" spans="1:31">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c r="A28" s="86" t="s">
        <v>67</v>
      </c>
      <c r="B28" s="19">
        <f>HLOOKUP($B$7,$F$8:$AC$75,AE28,FALSE)</f>
        <v>0</v>
      </c>
      <c r="F28" s="29">
        <f>F13</f>
        <v>0</v>
      </c>
      <c r="G28" s="29">
        <f t="shared" ref="G28:Q28" si="38">F28+G13</f>
        <v>0</v>
      </c>
      <c r="H28" s="29">
        <f t="shared" si="38"/>
        <v>0</v>
      </c>
      <c r="I28" s="29">
        <f t="shared" si="38"/>
        <v>0</v>
      </c>
      <c r="J28" s="29">
        <f t="shared" si="38"/>
        <v>0</v>
      </c>
      <c r="K28" s="29">
        <f t="shared" si="38"/>
        <v>0</v>
      </c>
      <c r="L28" s="29">
        <f t="shared" si="38"/>
        <v>0</v>
      </c>
      <c r="M28" s="29">
        <f t="shared" si="38"/>
        <v>0</v>
      </c>
      <c r="N28" s="29">
        <f t="shared" si="38"/>
        <v>0</v>
      </c>
      <c r="O28" s="29">
        <f t="shared" si="38"/>
        <v>0</v>
      </c>
      <c r="P28" s="29">
        <f t="shared" si="38"/>
        <v>0</v>
      </c>
      <c r="Q28" s="29">
        <f t="shared" si="38"/>
        <v>0</v>
      </c>
      <c r="R28" s="29">
        <f>R13</f>
        <v>0</v>
      </c>
      <c r="S28" s="29">
        <f t="shared" ref="S28" si="39">R28+S13</f>
        <v>0</v>
      </c>
      <c r="T28" s="29">
        <f t="shared" ref="T28" si="40">S28+T13</f>
        <v>0</v>
      </c>
      <c r="U28" s="29">
        <f t="shared" ref="U28" si="41">T28+U13</f>
        <v>0</v>
      </c>
      <c r="V28" s="29">
        <f t="shared" ref="V28" si="42">U28+V13</f>
        <v>0</v>
      </c>
      <c r="W28" s="29">
        <f t="shared" ref="W28" si="43">V28+W13</f>
        <v>0</v>
      </c>
      <c r="X28" s="29">
        <f t="shared" ref="X28" si="44">W28+X13</f>
        <v>0</v>
      </c>
      <c r="Y28" s="29">
        <f t="shared" ref="Y28" si="45">X28+Y13</f>
        <v>0</v>
      </c>
      <c r="Z28" s="29">
        <f t="shared" ref="Z28" si="46">Y28+Z13</f>
        <v>0</v>
      </c>
      <c r="AA28" s="29">
        <f t="shared" ref="AA28" si="47">Z28+AA13</f>
        <v>0</v>
      </c>
      <c r="AB28" s="29">
        <f t="shared" ref="AB28" si="48">AA28+AB13</f>
        <v>0</v>
      </c>
      <c r="AC28" s="29">
        <f t="shared" ref="AC28" si="49">AB28+AC13</f>
        <v>0</v>
      </c>
      <c r="AD28" s="64"/>
      <c r="AE28" s="4">
        <v>21</v>
      </c>
    </row>
    <row r="29" spans="1:31">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c r="A30" s="89" t="s">
        <v>38</v>
      </c>
      <c r="B30" s="51">
        <f>HLOOKUP($B$7,$F$8:$AC$75,AE30,FALSE)</f>
        <v>0</v>
      </c>
      <c r="C30" s="92"/>
      <c r="D30" s="92"/>
      <c r="E30" s="92"/>
      <c r="F30" s="95">
        <f>F28+F29</f>
        <v>0</v>
      </c>
      <c r="G30" s="95">
        <f t="shared" ref="G30:P30" si="50">G28+G29</f>
        <v>0</v>
      </c>
      <c r="H30" s="95">
        <f t="shared" si="50"/>
        <v>0</v>
      </c>
      <c r="I30" s="95">
        <f t="shared" si="50"/>
        <v>0</v>
      </c>
      <c r="J30" s="95">
        <f t="shared" si="50"/>
        <v>0</v>
      </c>
      <c r="K30" s="95">
        <f t="shared" si="50"/>
        <v>0</v>
      </c>
      <c r="L30" s="95">
        <f t="shared" si="50"/>
        <v>0</v>
      </c>
      <c r="M30" s="95">
        <f t="shared" si="50"/>
        <v>0</v>
      </c>
      <c r="N30" s="95">
        <f t="shared" si="50"/>
        <v>0</v>
      </c>
      <c r="O30" s="95">
        <f t="shared" si="50"/>
        <v>0</v>
      </c>
      <c r="P30" s="95">
        <f t="shared" si="50"/>
        <v>0</v>
      </c>
      <c r="Q30" s="95">
        <f>Q28+Q29</f>
        <v>0</v>
      </c>
      <c r="R30" s="95">
        <f>R28+R29</f>
        <v>0</v>
      </c>
      <c r="S30" s="95">
        <f t="shared" ref="S30:AB30" si="51">S28+S29</f>
        <v>0</v>
      </c>
      <c r="T30" s="95">
        <f t="shared" si="51"/>
        <v>0</v>
      </c>
      <c r="U30" s="95">
        <f t="shared" si="51"/>
        <v>0</v>
      </c>
      <c r="V30" s="95">
        <f t="shared" si="51"/>
        <v>0</v>
      </c>
      <c r="W30" s="95">
        <f t="shared" si="51"/>
        <v>0</v>
      </c>
      <c r="X30" s="95">
        <f t="shared" si="51"/>
        <v>0</v>
      </c>
      <c r="Y30" s="95">
        <f t="shared" si="51"/>
        <v>0</v>
      </c>
      <c r="Z30" s="95">
        <f t="shared" si="51"/>
        <v>0</v>
      </c>
      <c r="AA30" s="95">
        <f t="shared" si="51"/>
        <v>0</v>
      </c>
      <c r="AB30" s="95">
        <f t="shared" si="51"/>
        <v>0</v>
      </c>
      <c r="AC30" s="95">
        <f>AC28+AC29</f>
        <v>0</v>
      </c>
      <c r="AD30" s="64"/>
      <c r="AE30" s="4">
        <v>23</v>
      </c>
    </row>
    <row r="31" spans="1:31">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c r="A32" s="90" t="s">
        <v>40</v>
      </c>
      <c r="B32" s="49">
        <f t="shared" ref="B32:B40" si="52">HLOOKUP($B$7,$F$8:$AC$75,AE32,FALSE)</f>
        <v>0</v>
      </c>
      <c r="E32" s="20" t="s">
        <v>24</v>
      </c>
      <c r="F32" s="142">
        <v>9205</v>
      </c>
      <c r="G32" s="142">
        <v>11491</v>
      </c>
      <c r="H32" s="142">
        <v>10636</v>
      </c>
      <c r="I32" s="142">
        <v>10742</v>
      </c>
      <c r="J32" s="142">
        <v>12514</v>
      </c>
      <c r="K32" s="142">
        <v>4378</v>
      </c>
      <c r="L32" s="142">
        <v>1440</v>
      </c>
      <c r="M32" s="142">
        <v>1437</v>
      </c>
      <c r="N32" s="142">
        <v>1491</v>
      </c>
      <c r="O32" s="142">
        <v>1564</v>
      </c>
      <c r="P32" s="142">
        <v>1321</v>
      </c>
      <c r="Q32" s="142">
        <v>994</v>
      </c>
      <c r="R32" s="9">
        <f>'[1]Res Electric Budget'!B14</f>
        <v>1044</v>
      </c>
      <c r="S32" s="9">
        <f>'[1]Res Electric Budget'!C14</f>
        <v>2494</v>
      </c>
      <c r="T32" s="9">
        <f>'[1]Res Electric Budget'!D14</f>
        <v>2960</v>
      </c>
      <c r="U32" s="9">
        <f>'[1]Res Electric Budget'!E14</f>
        <v>2918</v>
      </c>
      <c r="V32" s="9">
        <f>'[1]Res Electric Budget'!F14</f>
        <v>0</v>
      </c>
      <c r="W32" s="9">
        <f>'[1]Res Electric Budget'!G14</f>
        <v>0</v>
      </c>
      <c r="X32" s="9">
        <f>'[1]Res Electric Budget'!H14</f>
        <v>0</v>
      </c>
      <c r="Y32" s="9">
        <f>'[1]Res Electric Budget'!I14</f>
        <v>0</v>
      </c>
      <c r="Z32" s="9">
        <f>'[1]Res Electric Budget'!J14</f>
        <v>0</v>
      </c>
      <c r="AA32" s="9">
        <f>'[1]Res Electric Budget'!K14</f>
        <v>0</v>
      </c>
      <c r="AB32" s="9">
        <f>'[1]Res Electric Budget'!L14</f>
        <v>0</v>
      </c>
      <c r="AC32" s="9">
        <f>'[1]Res Electric Budget'!M14</f>
        <v>0</v>
      </c>
      <c r="AD32" s="85">
        <f t="shared" ref="AD32:AD39" si="53">SUM(F32:AC32)</f>
        <v>76629</v>
      </c>
      <c r="AE32" s="4">
        <v>25</v>
      </c>
    </row>
    <row r="33" spans="1:31">
      <c r="A33" s="90" t="s">
        <v>41</v>
      </c>
      <c r="B33" s="49">
        <f t="shared" si="52"/>
        <v>0</v>
      </c>
      <c r="E33" s="20" t="s">
        <v>24</v>
      </c>
      <c r="F33" s="142">
        <v>0</v>
      </c>
      <c r="G33" s="142">
        <v>0</v>
      </c>
      <c r="H33" s="142">
        <v>0</v>
      </c>
      <c r="I33" s="142">
        <v>0</v>
      </c>
      <c r="J33" s="142">
        <v>0</v>
      </c>
      <c r="K33" s="142">
        <v>0</v>
      </c>
      <c r="L33" s="142">
        <v>0</v>
      </c>
      <c r="M33" s="142">
        <v>0</v>
      </c>
      <c r="N33" s="142">
        <v>0</v>
      </c>
      <c r="O33" s="142">
        <v>0</v>
      </c>
      <c r="P33" s="142">
        <v>0</v>
      </c>
      <c r="Q33" s="142">
        <v>0</v>
      </c>
      <c r="R33" s="9">
        <v>0</v>
      </c>
      <c r="S33" s="9"/>
      <c r="T33" s="9"/>
      <c r="U33" s="9"/>
      <c r="V33" s="9"/>
      <c r="W33" s="9"/>
      <c r="X33" s="9"/>
      <c r="Y33" s="9"/>
      <c r="Z33" s="9"/>
      <c r="AA33" s="9"/>
      <c r="AB33" s="9"/>
      <c r="AC33" s="9"/>
      <c r="AD33" s="85">
        <f t="shared" si="53"/>
        <v>0</v>
      </c>
      <c r="AE33" s="4">
        <v>26</v>
      </c>
    </row>
    <row r="34" spans="1:31">
      <c r="A34" s="90" t="s">
        <v>42</v>
      </c>
      <c r="B34" s="49">
        <f t="shared" si="52"/>
        <v>0</v>
      </c>
      <c r="E34" s="20" t="s">
        <v>24</v>
      </c>
      <c r="F34" s="142">
        <v>12040</v>
      </c>
      <c r="G34" s="142">
        <v>282</v>
      </c>
      <c r="H34" s="142">
        <v>491</v>
      </c>
      <c r="I34" s="142">
        <v>-8187</v>
      </c>
      <c r="J34" s="142">
        <v>573</v>
      </c>
      <c r="K34" s="142">
        <v>436</v>
      </c>
      <c r="L34" s="142">
        <v>436</v>
      </c>
      <c r="M34" s="142">
        <v>8115</v>
      </c>
      <c r="N34" s="142">
        <v>2720</v>
      </c>
      <c r="O34" s="142">
        <v>1883</v>
      </c>
      <c r="P34" s="142">
        <v>3629</v>
      </c>
      <c r="Q34" s="142">
        <v>13588</v>
      </c>
      <c r="R34" s="9">
        <f>'[1]Res Electric Budget'!B15</f>
        <v>4961</v>
      </c>
      <c r="S34" s="9">
        <f>'[1]Res Electric Budget'!C15</f>
        <v>-860</v>
      </c>
      <c r="T34" s="9">
        <f>'[1]Res Electric Budget'!D15</f>
        <v>1755</v>
      </c>
      <c r="U34" s="9">
        <f>'[1]Res Electric Budget'!E15</f>
        <v>-847</v>
      </c>
      <c r="V34" s="9">
        <f>'[1]Res Electric Budget'!F15</f>
        <v>0</v>
      </c>
      <c r="W34" s="9">
        <f>'[1]Res Electric Budget'!G15</f>
        <v>0</v>
      </c>
      <c r="X34" s="9">
        <f>'[1]Res Electric Budget'!H15</f>
        <v>0</v>
      </c>
      <c r="Y34" s="9">
        <f>'[1]Res Electric Budget'!I15</f>
        <v>0</v>
      </c>
      <c r="Z34" s="9">
        <f>'[1]Res Electric Budget'!J15</f>
        <v>0</v>
      </c>
      <c r="AA34" s="9">
        <f>'[1]Res Electric Budget'!K15</f>
        <v>0</v>
      </c>
      <c r="AB34" s="9">
        <f>'[1]Res Electric Budget'!L15</f>
        <v>0</v>
      </c>
      <c r="AC34" s="9">
        <f>'[1]Res Electric Budget'!M15</f>
        <v>0</v>
      </c>
      <c r="AD34" s="85">
        <f t="shared" si="53"/>
        <v>41015</v>
      </c>
      <c r="AE34" s="4">
        <v>27</v>
      </c>
    </row>
    <row r="35" spans="1:31">
      <c r="A35" s="90" t="s">
        <v>43</v>
      </c>
      <c r="B35" s="49">
        <f t="shared" si="52"/>
        <v>0</v>
      </c>
      <c r="E35" s="20" t="s">
        <v>24</v>
      </c>
      <c r="F35" s="142">
        <v>7887</v>
      </c>
      <c r="G35" s="142">
        <v>8615</v>
      </c>
      <c r="H35" s="142">
        <v>7824</v>
      </c>
      <c r="I35" s="142">
        <v>8890</v>
      </c>
      <c r="J35" s="142">
        <v>1561</v>
      </c>
      <c r="K35" s="142">
        <v>1431</v>
      </c>
      <c r="L35" s="142">
        <v>1423</v>
      </c>
      <c r="M35" s="142">
        <v>317</v>
      </c>
      <c r="N35" s="142">
        <v>1076</v>
      </c>
      <c r="O35" s="142">
        <v>-464</v>
      </c>
      <c r="P35" s="142">
        <v>438</v>
      </c>
      <c r="Q35" s="142">
        <v>1550</v>
      </c>
      <c r="R35" s="9">
        <f>+'[1]Res Electric Budget'!B16</f>
        <v>1666</v>
      </c>
      <c r="S35" s="9">
        <f>+'[1]Res Electric Budget'!C16</f>
        <v>1948</v>
      </c>
      <c r="T35" s="9">
        <f>+'[1]Res Electric Budget'!D16</f>
        <v>2386</v>
      </c>
      <c r="U35" s="9">
        <f>+'[1]Res Electric Budget'!E16</f>
        <v>-4684</v>
      </c>
      <c r="V35" s="9">
        <f>+'[1]Res Electric Budget'!F16</f>
        <v>0</v>
      </c>
      <c r="W35" s="9">
        <f>+'[1]Res Electric Budget'!G16</f>
        <v>0</v>
      </c>
      <c r="X35" s="9">
        <f>+'[1]Res Electric Budget'!H16</f>
        <v>0</v>
      </c>
      <c r="Y35" s="9">
        <f>+'[1]Res Electric Budget'!I16</f>
        <v>0</v>
      </c>
      <c r="Z35" s="9">
        <f>+'[1]Res Electric Budget'!J16</f>
        <v>0</v>
      </c>
      <c r="AA35" s="9">
        <f>+'[1]Res Electric Budget'!K16</f>
        <v>0</v>
      </c>
      <c r="AB35" s="9">
        <f>+'[1]Res Electric Budget'!L16</f>
        <v>0</v>
      </c>
      <c r="AC35" s="9">
        <f>+'[1]Res Electric Budget'!M16</f>
        <v>0</v>
      </c>
      <c r="AD35" s="85">
        <f t="shared" si="53"/>
        <v>41864</v>
      </c>
      <c r="AE35" s="4">
        <v>28</v>
      </c>
    </row>
    <row r="36" spans="1:31">
      <c r="A36" s="90" t="s">
        <v>44</v>
      </c>
      <c r="B36" s="49">
        <f t="shared" si="52"/>
        <v>0</v>
      </c>
      <c r="E36" s="20" t="s">
        <v>24</v>
      </c>
      <c r="F36" s="142">
        <v>38975</v>
      </c>
      <c r="G36" s="142">
        <v>34875</v>
      </c>
      <c r="H36" s="142">
        <v>14925</v>
      </c>
      <c r="I36" s="142">
        <v>40150</v>
      </c>
      <c r="J36" s="142">
        <v>46700</v>
      </c>
      <c r="K36" s="142">
        <v>84325</v>
      </c>
      <c r="L36" s="142">
        <v>0</v>
      </c>
      <c r="M36" s="142">
        <v>29450</v>
      </c>
      <c r="N36" s="142">
        <v>136375</v>
      </c>
      <c r="O36" s="142">
        <v>36650</v>
      </c>
      <c r="P36" s="142">
        <v>63675</v>
      </c>
      <c r="Q36" s="142">
        <v>69400</v>
      </c>
      <c r="R36" s="9">
        <f>+'[1]Res Electric Budget'!B17</f>
        <v>29425</v>
      </c>
      <c r="S36" s="9">
        <f>+'[1]Res Electric Budget'!C17</f>
        <v>51200</v>
      </c>
      <c r="T36" s="9">
        <f>+'[1]Res Electric Budget'!D17</f>
        <v>20525</v>
      </c>
      <c r="U36" s="9">
        <f>+'[1]Res Electric Budget'!E17</f>
        <v>21925</v>
      </c>
      <c r="V36" s="9">
        <f>+'[1]Res Electric Budget'!F17</f>
        <v>0</v>
      </c>
      <c r="W36" s="9">
        <f>+'[1]Res Electric Budget'!G17</f>
        <v>0</v>
      </c>
      <c r="X36" s="9">
        <f>+'[1]Res Electric Budget'!H17</f>
        <v>0</v>
      </c>
      <c r="Y36" s="9">
        <f>+'[1]Res Electric Budget'!I17</f>
        <v>0</v>
      </c>
      <c r="Z36" s="9">
        <f>+'[1]Res Electric Budget'!J17</f>
        <v>0</v>
      </c>
      <c r="AA36" s="9">
        <f>+'[1]Res Electric Budget'!K17</f>
        <v>0</v>
      </c>
      <c r="AB36" s="9">
        <f>+'[1]Res Electric Budget'!L17</f>
        <v>0</v>
      </c>
      <c r="AC36" s="9">
        <f>+'[1]Res Electric Budget'!M17</f>
        <v>0</v>
      </c>
      <c r="AD36" s="85">
        <f t="shared" si="53"/>
        <v>718575</v>
      </c>
      <c r="AE36" s="4">
        <v>29</v>
      </c>
    </row>
    <row r="37" spans="1:31">
      <c r="A37" s="90" t="s">
        <v>45</v>
      </c>
      <c r="B37" s="49">
        <f t="shared" si="52"/>
        <v>0</v>
      </c>
      <c r="E37" s="20" t="s">
        <v>24</v>
      </c>
      <c r="F37" s="142">
        <v>17556</v>
      </c>
      <c r="G37" s="142">
        <v>19174</v>
      </c>
      <c r="H37" s="142">
        <v>17415</v>
      </c>
      <c r="I37" s="142">
        <v>19786</v>
      </c>
      <c r="J37" s="142">
        <v>26818</v>
      </c>
      <c r="K37" s="142">
        <v>24579</v>
      </c>
      <c r="L37" s="142">
        <v>24444</v>
      </c>
      <c r="M37" s="142">
        <v>44285</v>
      </c>
      <c r="N37" s="142">
        <v>1618</v>
      </c>
      <c r="O37" s="142">
        <v>11800</v>
      </c>
      <c r="P37" s="142">
        <v>42770</v>
      </c>
      <c r="Q37" s="142">
        <v>40610</v>
      </c>
      <c r="R37" s="9">
        <f>+'[1]Res Electric Budget'!B18</f>
        <v>47462</v>
      </c>
      <c r="S37" s="9">
        <f>+'[1]Res Electric Budget'!C18</f>
        <v>-8416</v>
      </c>
      <c r="T37" s="9">
        <f>+'[1]Res Electric Budget'!D18</f>
        <v>32765</v>
      </c>
      <c r="U37" s="9">
        <f>+'[1]Res Electric Budget'!E18</f>
        <v>-27542</v>
      </c>
      <c r="V37" s="9">
        <f>+'[1]Res Electric Budget'!F18</f>
        <v>0</v>
      </c>
      <c r="W37" s="9">
        <f>+'[1]Res Electric Budget'!G18</f>
        <v>0</v>
      </c>
      <c r="X37" s="9">
        <f>+'[1]Res Electric Budget'!H18</f>
        <v>0</v>
      </c>
      <c r="Y37" s="9">
        <f>+'[1]Res Electric Budget'!I18</f>
        <v>0</v>
      </c>
      <c r="Z37" s="9">
        <f>+'[1]Res Electric Budget'!J18</f>
        <v>0</v>
      </c>
      <c r="AA37" s="9">
        <f>+'[1]Res Electric Budget'!K18</f>
        <v>0</v>
      </c>
      <c r="AB37" s="9">
        <f>+'[1]Res Electric Budget'!L18</f>
        <v>0</v>
      </c>
      <c r="AC37" s="9">
        <f>+'[1]Res Electric Budget'!M18</f>
        <v>0</v>
      </c>
      <c r="AD37" s="85">
        <f t="shared" si="53"/>
        <v>335124</v>
      </c>
      <c r="AE37" s="4">
        <v>30</v>
      </c>
    </row>
    <row r="38" spans="1:31">
      <c r="A38" s="90" t="s">
        <v>46</v>
      </c>
      <c r="B38" s="49">
        <f t="shared" si="52"/>
        <v>0</v>
      </c>
      <c r="E38" s="20" t="s">
        <v>24</v>
      </c>
      <c r="F38" s="142">
        <v>3700</v>
      </c>
      <c r="G38" s="142">
        <v>3000</v>
      </c>
      <c r="H38" s="142">
        <v>536</v>
      </c>
      <c r="I38" s="142">
        <v>1740</v>
      </c>
      <c r="J38" s="142">
        <v>4715</v>
      </c>
      <c r="K38" s="142">
        <v>3455</v>
      </c>
      <c r="L38" s="142">
        <v>5505</v>
      </c>
      <c r="M38" s="142">
        <v>-3008</v>
      </c>
      <c r="N38" s="142">
        <v>1128</v>
      </c>
      <c r="O38" s="142">
        <v>1898</v>
      </c>
      <c r="P38" s="142">
        <v>2305</v>
      </c>
      <c r="Q38" s="142">
        <v>2999</v>
      </c>
      <c r="R38" s="9">
        <f>+'[1]Res Electric Budget'!B19</f>
        <v>4090</v>
      </c>
      <c r="S38" s="9">
        <f>+'[1]Res Electric Budget'!C19</f>
        <v>1617</v>
      </c>
      <c r="T38" s="9">
        <f>+'[1]Res Electric Budget'!D19</f>
        <v>2409</v>
      </c>
      <c r="U38" s="9">
        <f>+'[1]Res Electric Budget'!E19</f>
        <v>2757</v>
      </c>
      <c r="V38" s="9">
        <f>+'[1]Res Electric Budget'!F19</f>
        <v>0</v>
      </c>
      <c r="W38" s="9">
        <f>+'[1]Res Electric Budget'!G19</f>
        <v>0</v>
      </c>
      <c r="X38" s="9">
        <f>+'[1]Res Electric Budget'!H19</f>
        <v>0</v>
      </c>
      <c r="Y38" s="9">
        <f>+'[1]Res Electric Budget'!I19</f>
        <v>0</v>
      </c>
      <c r="Z38" s="9">
        <f>+'[1]Res Electric Budget'!J19</f>
        <v>0</v>
      </c>
      <c r="AA38" s="9">
        <f>+'[1]Res Electric Budget'!K19</f>
        <v>0</v>
      </c>
      <c r="AB38" s="9">
        <f>+'[1]Res Electric Budget'!L19</f>
        <v>0</v>
      </c>
      <c r="AC38" s="9">
        <f>+'[1]Res Electric Budget'!M19</f>
        <v>0</v>
      </c>
      <c r="AD38" s="85">
        <f t="shared" si="53"/>
        <v>38846</v>
      </c>
      <c r="AE38" s="4">
        <v>31</v>
      </c>
    </row>
    <row r="39" spans="1:31">
      <c r="A39" s="90" t="s">
        <v>82</v>
      </c>
      <c r="B39" s="49">
        <f t="shared" si="52"/>
        <v>0</v>
      </c>
      <c r="E39" s="20" t="s">
        <v>24</v>
      </c>
      <c r="F39" s="142"/>
      <c r="G39" s="142"/>
      <c r="H39" s="142"/>
      <c r="I39" s="142"/>
      <c r="J39" s="142"/>
      <c r="K39" s="142"/>
      <c r="L39" s="142"/>
      <c r="M39" s="142"/>
      <c r="N39" s="142"/>
      <c r="O39" s="142"/>
      <c r="P39" s="142"/>
      <c r="Q39" s="142"/>
      <c r="R39" s="9"/>
      <c r="S39" s="9"/>
      <c r="T39" s="9"/>
      <c r="U39" s="9"/>
      <c r="V39" s="9"/>
      <c r="W39" s="9"/>
      <c r="X39" s="9"/>
      <c r="Y39" s="9"/>
      <c r="Z39" s="9"/>
      <c r="AA39" s="9"/>
      <c r="AB39" s="9"/>
      <c r="AC39" s="9"/>
      <c r="AD39" s="85">
        <f t="shared" si="53"/>
        <v>0</v>
      </c>
      <c r="AE39" s="4">
        <v>32</v>
      </c>
    </row>
    <row r="40" spans="1:31">
      <c r="A40" s="89" t="s">
        <v>47</v>
      </c>
      <c r="B40" s="35">
        <f t="shared" si="52"/>
        <v>0</v>
      </c>
      <c r="C40" s="92"/>
      <c r="D40" s="92"/>
      <c r="E40" s="92"/>
      <c r="F40" s="96">
        <f>SUM(F32:F39)</f>
        <v>89363</v>
      </c>
      <c r="G40" s="96">
        <f>SUM(G32:G39)</f>
        <v>77437</v>
      </c>
      <c r="H40" s="96">
        <f t="shared" ref="H40:Q40" si="54">SUM(H32:H39)</f>
        <v>51827</v>
      </c>
      <c r="I40" s="96">
        <f t="shared" si="54"/>
        <v>73121</v>
      </c>
      <c r="J40" s="96">
        <f t="shared" si="54"/>
        <v>92881</v>
      </c>
      <c r="K40" s="96">
        <f t="shared" si="54"/>
        <v>118604</v>
      </c>
      <c r="L40" s="96">
        <f t="shared" si="54"/>
        <v>33248</v>
      </c>
      <c r="M40" s="96">
        <f t="shared" si="54"/>
        <v>80596</v>
      </c>
      <c r="N40" s="96">
        <f t="shared" si="54"/>
        <v>144408</v>
      </c>
      <c r="O40" s="96">
        <f t="shared" si="54"/>
        <v>53331</v>
      </c>
      <c r="P40" s="96">
        <f t="shared" si="54"/>
        <v>114138</v>
      </c>
      <c r="Q40" s="96">
        <f t="shared" si="54"/>
        <v>129141</v>
      </c>
      <c r="R40" s="96">
        <f>SUM(R32:R39)</f>
        <v>88648</v>
      </c>
      <c r="S40" s="96">
        <f>SUM(S32:S39)</f>
        <v>47983</v>
      </c>
      <c r="T40" s="96">
        <f t="shared" ref="T40:AC40" si="55">SUM(T32:T39)</f>
        <v>62800</v>
      </c>
      <c r="U40" s="96">
        <f t="shared" si="55"/>
        <v>-5473</v>
      </c>
      <c r="V40" s="96">
        <f t="shared" si="55"/>
        <v>0</v>
      </c>
      <c r="W40" s="96">
        <f t="shared" si="55"/>
        <v>0</v>
      </c>
      <c r="X40" s="96">
        <f t="shared" si="55"/>
        <v>0</v>
      </c>
      <c r="Y40" s="96">
        <f t="shared" si="55"/>
        <v>0</v>
      </c>
      <c r="Z40" s="96">
        <f t="shared" si="55"/>
        <v>0</v>
      </c>
      <c r="AA40" s="96">
        <f t="shared" si="55"/>
        <v>0</v>
      </c>
      <c r="AB40" s="96">
        <f t="shared" si="55"/>
        <v>0</v>
      </c>
      <c r="AC40" s="96">
        <f t="shared" si="55"/>
        <v>0</v>
      </c>
      <c r="AD40" s="66">
        <f>SUM(F40:AC40)</f>
        <v>1252053</v>
      </c>
      <c r="AE40" s="4">
        <v>33</v>
      </c>
    </row>
    <row r="41" spans="1:31">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c r="A42" s="90" t="s">
        <v>87</v>
      </c>
      <c r="B42" s="98">
        <f t="shared" ref="B42:B49" si="56">HLOOKUP($B$7,$F$8:$AC$75,AE42,FALSE)</f>
        <v>0</v>
      </c>
      <c r="E42" s="20" t="s">
        <v>110</v>
      </c>
      <c r="F42" s="143">
        <v>0</v>
      </c>
      <c r="G42" s="143">
        <v>0</v>
      </c>
      <c r="H42" s="143"/>
      <c r="I42" s="143"/>
      <c r="J42" s="143"/>
      <c r="K42" s="143"/>
      <c r="L42" s="143"/>
      <c r="M42" s="143"/>
      <c r="N42" s="143"/>
      <c r="O42" s="143"/>
      <c r="P42" s="143"/>
      <c r="Q42" s="143"/>
      <c r="R42" s="9"/>
      <c r="S42" s="9"/>
      <c r="T42" s="9"/>
      <c r="U42" s="9"/>
      <c r="V42" s="9"/>
      <c r="W42" s="9"/>
      <c r="X42" s="9"/>
      <c r="Y42" s="9"/>
      <c r="Z42" s="9"/>
      <c r="AA42" s="9"/>
      <c r="AB42" s="9"/>
      <c r="AC42" s="9"/>
      <c r="AD42" s="25"/>
      <c r="AE42" s="4">
        <v>35</v>
      </c>
    </row>
    <row r="43" spans="1:31">
      <c r="A43" s="90" t="s">
        <v>88</v>
      </c>
      <c r="B43" s="98">
        <f t="shared" si="56"/>
        <v>0</v>
      </c>
      <c r="E43" s="20" t="s">
        <v>110</v>
      </c>
      <c r="F43" s="143">
        <v>0</v>
      </c>
      <c r="G43" s="143">
        <v>0</v>
      </c>
      <c r="H43" s="143"/>
      <c r="I43" s="143"/>
      <c r="J43" s="143"/>
      <c r="K43" s="143"/>
      <c r="L43" s="143"/>
      <c r="M43" s="143"/>
      <c r="N43" s="143"/>
      <c r="O43" s="143"/>
      <c r="P43" s="143"/>
      <c r="Q43" s="143"/>
      <c r="R43" s="9"/>
      <c r="S43" s="9"/>
      <c r="T43" s="9"/>
      <c r="U43" s="9"/>
      <c r="V43" s="9"/>
      <c r="W43" s="9"/>
      <c r="X43" s="9"/>
      <c r="Y43" s="9"/>
      <c r="Z43" s="9"/>
      <c r="AA43" s="9"/>
      <c r="AB43" s="9"/>
      <c r="AC43" s="9"/>
      <c r="AD43" s="25"/>
      <c r="AE43" s="4">
        <v>36</v>
      </c>
    </row>
    <row r="44" spans="1:31">
      <c r="A44" s="90" t="s">
        <v>89</v>
      </c>
      <c r="B44" s="98">
        <f t="shared" si="56"/>
        <v>0</v>
      </c>
      <c r="E44" s="20" t="s">
        <v>110</v>
      </c>
      <c r="F44" s="143">
        <v>0</v>
      </c>
      <c r="G44" s="143">
        <v>0</v>
      </c>
      <c r="H44" s="143"/>
      <c r="I44" s="143"/>
      <c r="J44" s="143"/>
      <c r="K44" s="143"/>
      <c r="L44" s="143"/>
      <c r="M44" s="143"/>
      <c r="N44" s="143"/>
      <c r="O44" s="143"/>
      <c r="P44" s="143"/>
      <c r="Q44" s="143"/>
      <c r="R44" s="9"/>
      <c r="S44" s="9"/>
      <c r="T44" s="9"/>
      <c r="U44" s="9"/>
      <c r="V44" s="9"/>
      <c r="W44" s="9"/>
      <c r="X44" s="9"/>
      <c r="Y44" s="9"/>
      <c r="Z44" s="9"/>
      <c r="AA44" s="9"/>
      <c r="AB44" s="9"/>
      <c r="AC44" s="9"/>
      <c r="AD44" s="25"/>
      <c r="AE44" s="4">
        <v>37</v>
      </c>
    </row>
    <row r="45" spans="1:31">
      <c r="A45" s="90" t="s">
        <v>90</v>
      </c>
      <c r="B45" s="98">
        <f t="shared" si="56"/>
        <v>0</v>
      </c>
      <c r="E45" s="20" t="s">
        <v>110</v>
      </c>
      <c r="F45" s="143">
        <v>0</v>
      </c>
      <c r="G45" s="143">
        <v>0</v>
      </c>
      <c r="H45" s="143"/>
      <c r="I45" s="143"/>
      <c r="J45" s="143"/>
      <c r="K45" s="143"/>
      <c r="L45" s="143"/>
      <c r="M45" s="143"/>
      <c r="N45" s="143"/>
      <c r="O45" s="143"/>
      <c r="P45" s="143"/>
      <c r="Q45" s="143"/>
      <c r="R45" s="9"/>
      <c r="S45" s="9"/>
      <c r="T45" s="9"/>
      <c r="U45" s="9"/>
      <c r="V45" s="9"/>
      <c r="W45" s="9"/>
      <c r="X45" s="9"/>
      <c r="Y45" s="9"/>
      <c r="Z45" s="9"/>
      <c r="AA45" s="9"/>
      <c r="AB45" s="9"/>
      <c r="AC45" s="9"/>
      <c r="AD45" s="25"/>
      <c r="AE45" s="4">
        <v>38</v>
      </c>
    </row>
    <row r="46" spans="1:31">
      <c r="A46" s="90" t="s">
        <v>91</v>
      </c>
      <c r="B46" s="98">
        <f t="shared" si="56"/>
        <v>0</v>
      </c>
      <c r="E46" s="20" t="s">
        <v>110</v>
      </c>
      <c r="F46" s="143">
        <v>24225</v>
      </c>
      <c r="G46" s="143">
        <v>8075</v>
      </c>
      <c r="H46" s="143">
        <v>18750</v>
      </c>
      <c r="I46" s="143">
        <v>9725</v>
      </c>
      <c r="J46" s="143">
        <v>53325</v>
      </c>
      <c r="K46" s="143">
        <v>3275</v>
      </c>
      <c r="L46" s="143">
        <v>0</v>
      </c>
      <c r="M46" s="143">
        <v>41925</v>
      </c>
      <c r="N46" s="143">
        <v>26625</v>
      </c>
      <c r="O46" s="143">
        <v>13975</v>
      </c>
      <c r="P46" s="143">
        <v>12550</v>
      </c>
      <c r="Q46" s="143">
        <v>5450</v>
      </c>
      <c r="R46" s="9">
        <f>'[1]Res Electric Savings'!B15</f>
        <v>17425</v>
      </c>
      <c r="S46" s="9">
        <f>'[1]Res Electric Savings'!C15</f>
        <v>3675</v>
      </c>
      <c r="T46" s="9">
        <f>'[1]Res Electric Savings'!D15</f>
        <v>5500</v>
      </c>
      <c r="U46" s="9">
        <f>'[1]Res Electric Savings'!E15</f>
        <v>20900</v>
      </c>
      <c r="V46" s="9">
        <f>'[1]Res Electric Savings'!F15</f>
        <v>0</v>
      </c>
      <c r="W46" s="9">
        <f>'[1]Res Electric Savings'!G15</f>
        <v>0</v>
      </c>
      <c r="X46" s="9">
        <f>'[1]Res Electric Savings'!H15</f>
        <v>0</v>
      </c>
      <c r="Y46" s="9">
        <f>'[1]Res Electric Savings'!I15</f>
        <v>0</v>
      </c>
      <c r="Z46" s="9">
        <f>'[1]Res Electric Savings'!J15</f>
        <v>0</v>
      </c>
      <c r="AA46" s="9">
        <f>'[1]Res Electric Savings'!K15</f>
        <v>0</v>
      </c>
      <c r="AB46" s="9">
        <f>'[1]Res Electric Savings'!L15</f>
        <v>0</v>
      </c>
      <c r="AC46" s="9">
        <f>'[1]Res Electric Savings'!M15</f>
        <v>0</v>
      </c>
      <c r="AD46" s="25"/>
      <c r="AE46" s="4">
        <v>39</v>
      </c>
    </row>
    <row r="47" spans="1:31">
      <c r="A47" s="90" t="s">
        <v>92</v>
      </c>
      <c r="B47" s="98">
        <f t="shared" si="56"/>
        <v>0</v>
      </c>
      <c r="E47" s="20" t="s">
        <v>110</v>
      </c>
      <c r="F47" s="143">
        <v>0</v>
      </c>
      <c r="G47" s="143">
        <v>0</v>
      </c>
      <c r="H47" s="143"/>
      <c r="I47" s="143"/>
      <c r="J47" s="143"/>
      <c r="K47" s="143"/>
      <c r="L47" s="143"/>
      <c r="M47" s="143"/>
      <c r="N47" s="143"/>
      <c r="O47" s="143"/>
      <c r="P47" s="143"/>
      <c r="Q47" s="143"/>
      <c r="R47" s="9"/>
      <c r="S47" s="9"/>
      <c r="T47" s="9"/>
      <c r="U47" s="9"/>
      <c r="V47" s="9"/>
      <c r="W47" s="9"/>
      <c r="X47" s="9"/>
      <c r="Y47" s="9"/>
      <c r="Z47" s="9"/>
      <c r="AA47" s="9"/>
      <c r="AB47" s="9"/>
      <c r="AC47" s="9"/>
      <c r="AD47" s="25"/>
      <c r="AE47" s="4">
        <v>40</v>
      </c>
    </row>
    <row r="48" spans="1:31">
      <c r="A48" s="90" t="s">
        <v>93</v>
      </c>
      <c r="B48" s="98">
        <f t="shared" si="56"/>
        <v>0</v>
      </c>
      <c r="E48" s="20" t="s">
        <v>110</v>
      </c>
      <c r="F48" s="143">
        <v>0</v>
      </c>
      <c r="G48" s="143">
        <v>0</v>
      </c>
      <c r="H48" s="143"/>
      <c r="I48" s="143"/>
      <c r="J48" s="143"/>
      <c r="K48" s="143"/>
      <c r="L48" s="143"/>
      <c r="M48" s="143"/>
      <c r="N48" s="143"/>
      <c r="O48" s="143"/>
      <c r="P48" s="143"/>
      <c r="Q48" s="143"/>
      <c r="R48" s="9"/>
      <c r="S48" s="9"/>
      <c r="T48" s="9"/>
      <c r="U48" s="9"/>
      <c r="V48" s="9"/>
      <c r="W48" s="9"/>
      <c r="X48" s="9"/>
      <c r="Y48" s="9"/>
      <c r="Z48" s="9"/>
      <c r="AA48" s="9"/>
      <c r="AB48" s="9"/>
      <c r="AC48" s="9"/>
      <c r="AD48" s="25"/>
      <c r="AE48" s="4">
        <v>41</v>
      </c>
    </row>
    <row r="49" spans="1:31">
      <c r="A49" s="90" t="s">
        <v>94</v>
      </c>
      <c r="B49" s="98">
        <f t="shared" si="56"/>
        <v>0</v>
      </c>
      <c r="E49" s="20" t="s">
        <v>110</v>
      </c>
      <c r="F49" s="143">
        <v>0</v>
      </c>
      <c r="G49" s="143">
        <v>0</v>
      </c>
      <c r="H49" s="143"/>
      <c r="I49" s="143"/>
      <c r="J49" s="143"/>
      <c r="K49" s="143"/>
      <c r="L49" s="143"/>
      <c r="M49" s="143"/>
      <c r="N49" s="143"/>
      <c r="O49" s="143"/>
      <c r="P49" s="143"/>
      <c r="Q49" s="143"/>
      <c r="R49" s="9"/>
      <c r="S49" s="9"/>
      <c r="T49" s="9"/>
      <c r="U49" s="9"/>
      <c r="V49" s="9"/>
      <c r="W49" s="9"/>
      <c r="X49" s="9"/>
      <c r="Y49" s="9"/>
      <c r="Z49" s="9"/>
      <c r="AA49" s="9"/>
      <c r="AB49" s="9"/>
      <c r="AC49" s="9"/>
      <c r="AD49" s="25"/>
      <c r="AE49" s="4">
        <v>42</v>
      </c>
    </row>
    <row r="50" spans="1:31">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c r="A51" s="1" t="s">
        <v>59</v>
      </c>
      <c r="B51" s="31">
        <f>HLOOKUP($B$7,$F$8:$AC$75,AE51,FALSE)</f>
        <v>949113</v>
      </c>
      <c r="F51" s="32">
        <f>$F$4</f>
        <v>949113</v>
      </c>
      <c r="G51" s="32">
        <f t="shared" ref="G51:Q51" si="57">$F$4</f>
        <v>949113</v>
      </c>
      <c r="H51" s="32">
        <f t="shared" si="57"/>
        <v>949113</v>
      </c>
      <c r="I51" s="32">
        <f t="shared" si="57"/>
        <v>949113</v>
      </c>
      <c r="J51" s="32">
        <f t="shared" si="57"/>
        <v>949113</v>
      </c>
      <c r="K51" s="32">
        <f t="shared" si="57"/>
        <v>949113</v>
      </c>
      <c r="L51" s="32">
        <f t="shared" si="57"/>
        <v>949113</v>
      </c>
      <c r="M51" s="32">
        <f t="shared" si="57"/>
        <v>949113</v>
      </c>
      <c r="N51" s="32">
        <f t="shared" si="57"/>
        <v>949113</v>
      </c>
      <c r="O51" s="32">
        <f t="shared" si="57"/>
        <v>949113</v>
      </c>
      <c r="P51" s="32">
        <f t="shared" si="57"/>
        <v>949113</v>
      </c>
      <c r="Q51" s="32">
        <f t="shared" si="57"/>
        <v>949113</v>
      </c>
      <c r="R51" s="32">
        <f>$G$4</f>
        <v>949113</v>
      </c>
      <c r="S51" s="32">
        <f t="shared" ref="S51:AC51" si="58">$G$4</f>
        <v>949113</v>
      </c>
      <c r="T51" s="32">
        <f t="shared" si="58"/>
        <v>949113</v>
      </c>
      <c r="U51" s="32">
        <f t="shared" si="58"/>
        <v>949113</v>
      </c>
      <c r="V51" s="32">
        <f t="shared" si="58"/>
        <v>949113</v>
      </c>
      <c r="W51" s="32">
        <f t="shared" si="58"/>
        <v>949113</v>
      </c>
      <c r="X51" s="32">
        <f t="shared" si="58"/>
        <v>949113</v>
      </c>
      <c r="Y51" s="32">
        <f t="shared" si="58"/>
        <v>949113</v>
      </c>
      <c r="Z51" s="32">
        <f t="shared" si="58"/>
        <v>949113</v>
      </c>
      <c r="AA51" s="32">
        <f t="shared" si="58"/>
        <v>949113</v>
      </c>
      <c r="AB51" s="32">
        <f t="shared" si="58"/>
        <v>949113</v>
      </c>
      <c r="AC51" s="32">
        <f t="shared" si="58"/>
        <v>949113</v>
      </c>
      <c r="AD51" s="62"/>
      <c r="AE51" s="4">
        <v>44</v>
      </c>
    </row>
    <row r="52" spans="1:31">
      <c r="A52" s="1" t="s">
        <v>60</v>
      </c>
      <c r="B52" s="31">
        <f>HLOOKUP($B$7,$F$8:$AC$75,AE52,FALSE)</f>
        <v>395463.75</v>
      </c>
      <c r="F52" s="33">
        <f t="shared" ref="F52:Q52" si="59">F51*(F9/12)</f>
        <v>79092.75</v>
      </c>
      <c r="G52" s="33">
        <f t="shared" si="59"/>
        <v>158185.5</v>
      </c>
      <c r="H52" s="33">
        <f t="shared" si="59"/>
        <v>237278.25</v>
      </c>
      <c r="I52" s="33">
        <f t="shared" si="59"/>
        <v>316371</v>
      </c>
      <c r="J52" s="33">
        <f t="shared" si="59"/>
        <v>395463.75</v>
      </c>
      <c r="K52" s="33">
        <f t="shared" si="59"/>
        <v>474556.5</v>
      </c>
      <c r="L52" s="33">
        <f t="shared" si="59"/>
        <v>553649.25</v>
      </c>
      <c r="M52" s="33">
        <f t="shared" si="59"/>
        <v>632742</v>
      </c>
      <c r="N52" s="33">
        <f t="shared" si="59"/>
        <v>711834.75</v>
      </c>
      <c r="O52" s="33">
        <f t="shared" si="59"/>
        <v>790927.5</v>
      </c>
      <c r="P52" s="33">
        <f t="shared" si="59"/>
        <v>870020.25</v>
      </c>
      <c r="Q52" s="33">
        <f t="shared" si="59"/>
        <v>949113</v>
      </c>
      <c r="R52" s="33">
        <f t="shared" ref="R52:AC52" si="60">R51*(R9/12)</f>
        <v>79092.75</v>
      </c>
      <c r="S52" s="33">
        <f t="shared" si="60"/>
        <v>158185.5</v>
      </c>
      <c r="T52" s="33">
        <f t="shared" si="60"/>
        <v>237278.25</v>
      </c>
      <c r="U52" s="33">
        <f t="shared" si="60"/>
        <v>316371</v>
      </c>
      <c r="V52" s="33">
        <f t="shared" si="60"/>
        <v>395463.75</v>
      </c>
      <c r="W52" s="33">
        <f t="shared" si="60"/>
        <v>474556.5</v>
      </c>
      <c r="X52" s="33">
        <f t="shared" si="60"/>
        <v>553649.25</v>
      </c>
      <c r="Y52" s="33">
        <f t="shared" si="60"/>
        <v>632742</v>
      </c>
      <c r="Z52" s="33">
        <f t="shared" si="60"/>
        <v>711834.75</v>
      </c>
      <c r="AA52" s="33">
        <f t="shared" si="60"/>
        <v>790927.5</v>
      </c>
      <c r="AB52" s="33">
        <f t="shared" si="60"/>
        <v>870020.25</v>
      </c>
      <c r="AC52" s="33">
        <f t="shared" si="60"/>
        <v>949113</v>
      </c>
      <c r="AD52" s="64"/>
      <c r="AE52" s="4">
        <v>45</v>
      </c>
    </row>
    <row r="53" spans="1:31">
      <c r="A53" s="86" t="s">
        <v>55</v>
      </c>
      <c r="B53" s="98">
        <f>HLOOKUP($B$7,$F$8:$AC$75,AE53,FALSE)</f>
        <v>193958</v>
      </c>
      <c r="F53" s="37">
        <f>F40</f>
        <v>89363</v>
      </c>
      <c r="G53" s="37">
        <f>F53+G40</f>
        <v>166800</v>
      </c>
      <c r="H53" s="37">
        <f t="shared" ref="H53:Q53" si="61">G53+H40</f>
        <v>218627</v>
      </c>
      <c r="I53" s="37">
        <f t="shared" si="61"/>
        <v>291748</v>
      </c>
      <c r="J53" s="37">
        <f t="shared" si="61"/>
        <v>384629</v>
      </c>
      <c r="K53" s="37">
        <f t="shared" si="61"/>
        <v>503233</v>
      </c>
      <c r="L53" s="37">
        <f t="shared" si="61"/>
        <v>536481</v>
      </c>
      <c r="M53" s="37">
        <f t="shared" si="61"/>
        <v>617077</v>
      </c>
      <c r="N53" s="37">
        <f t="shared" si="61"/>
        <v>761485</v>
      </c>
      <c r="O53" s="37">
        <f t="shared" si="61"/>
        <v>814816</v>
      </c>
      <c r="P53" s="37">
        <f t="shared" si="61"/>
        <v>928954</v>
      </c>
      <c r="Q53" s="37">
        <f t="shared" si="61"/>
        <v>1058095</v>
      </c>
      <c r="R53" s="37">
        <f>R40</f>
        <v>88648</v>
      </c>
      <c r="S53" s="37">
        <f>R53+S40</f>
        <v>136631</v>
      </c>
      <c r="T53" s="37">
        <f>S53+T40</f>
        <v>199431</v>
      </c>
      <c r="U53" s="37">
        <f t="shared" ref="U53" si="62">T53+U40</f>
        <v>193958</v>
      </c>
      <c r="V53" s="37">
        <f t="shared" ref="V53" si="63">U53+V40</f>
        <v>193958</v>
      </c>
      <c r="W53" s="37">
        <f t="shared" ref="W53" si="64">V53+W40</f>
        <v>193958</v>
      </c>
      <c r="X53" s="37">
        <f t="shared" ref="X53" si="65">W53+X40</f>
        <v>193958</v>
      </c>
      <c r="Y53" s="37">
        <f t="shared" ref="Y53" si="66">X53+Y40</f>
        <v>193958</v>
      </c>
      <c r="Z53" s="37">
        <f t="shared" ref="Z53" si="67">Y53+Z40</f>
        <v>193958</v>
      </c>
      <c r="AA53" s="37">
        <f t="shared" ref="AA53" si="68">Z53+AA40</f>
        <v>193958</v>
      </c>
      <c r="AB53" s="37">
        <f t="shared" ref="AB53" si="69">AA53+AB40</f>
        <v>193958</v>
      </c>
      <c r="AC53" s="37">
        <f t="shared" ref="AC53" si="70">AB53+AC40</f>
        <v>193958</v>
      </c>
      <c r="AD53" s="67"/>
      <c r="AE53" s="4">
        <v>46</v>
      </c>
    </row>
    <row r="54" spans="1:31">
      <c r="A54" s="86" t="s">
        <v>14</v>
      </c>
      <c r="B54" s="98">
        <f>HLOOKUP($B$7,$F$8:$AC$75,AE54,FALSE)</f>
        <v>0</v>
      </c>
      <c r="E54" s="3"/>
      <c r="F54" s="37">
        <f>SUM(F42:F49)</f>
        <v>24225</v>
      </c>
      <c r="G54" s="37">
        <f t="shared" ref="G54:Q54" si="71">SUM(G42:G49)</f>
        <v>8075</v>
      </c>
      <c r="H54" s="37">
        <f t="shared" si="71"/>
        <v>18750</v>
      </c>
      <c r="I54" s="37">
        <f t="shared" si="71"/>
        <v>9725</v>
      </c>
      <c r="J54" s="37">
        <f t="shared" si="71"/>
        <v>53325</v>
      </c>
      <c r="K54" s="37">
        <f t="shared" si="71"/>
        <v>3275</v>
      </c>
      <c r="L54" s="37">
        <f t="shared" si="71"/>
        <v>0</v>
      </c>
      <c r="M54" s="37">
        <f t="shared" si="71"/>
        <v>41925</v>
      </c>
      <c r="N54" s="37">
        <f t="shared" si="71"/>
        <v>26625</v>
      </c>
      <c r="O54" s="37">
        <f t="shared" si="71"/>
        <v>13975</v>
      </c>
      <c r="P54" s="37">
        <f t="shared" si="71"/>
        <v>12550</v>
      </c>
      <c r="Q54" s="37">
        <f t="shared" si="71"/>
        <v>5450</v>
      </c>
      <c r="R54" s="37">
        <f>SUM(R42:R49)</f>
        <v>17425</v>
      </c>
      <c r="S54" s="37">
        <f t="shared" ref="S54:AC54" si="72">SUM(S42:S49)</f>
        <v>3675</v>
      </c>
      <c r="T54" s="37">
        <f t="shared" si="72"/>
        <v>5500</v>
      </c>
      <c r="U54" s="37">
        <f t="shared" si="72"/>
        <v>20900</v>
      </c>
      <c r="V54" s="37">
        <f t="shared" si="72"/>
        <v>0</v>
      </c>
      <c r="W54" s="37">
        <f t="shared" si="72"/>
        <v>0</v>
      </c>
      <c r="X54" s="37">
        <f t="shared" si="72"/>
        <v>0</v>
      </c>
      <c r="Y54" s="37">
        <f t="shared" si="72"/>
        <v>0</v>
      </c>
      <c r="Z54" s="37">
        <f t="shared" si="72"/>
        <v>0</v>
      </c>
      <c r="AA54" s="37">
        <f t="shared" si="72"/>
        <v>0</v>
      </c>
      <c r="AB54" s="37">
        <f t="shared" si="72"/>
        <v>0</v>
      </c>
      <c r="AC54" s="37">
        <f t="shared" si="72"/>
        <v>0</v>
      </c>
      <c r="AD54" s="67"/>
      <c r="AE54" s="4">
        <v>47</v>
      </c>
    </row>
    <row r="55" spans="1:31">
      <c r="A55" s="91" t="s">
        <v>56</v>
      </c>
      <c r="B55" s="35">
        <f>HLOOKUP($B$7,$F$8:$AC$75,AE55,FALSE)</f>
        <v>193958</v>
      </c>
      <c r="C55" s="92"/>
      <c r="D55" s="92"/>
      <c r="E55" s="93"/>
      <c r="F55" s="36">
        <f>F53+F54</f>
        <v>113588</v>
      </c>
      <c r="G55" s="36">
        <f>G53+G54</f>
        <v>174875</v>
      </c>
      <c r="H55" s="36">
        <f>H53+H54</f>
        <v>237377</v>
      </c>
      <c r="I55" s="36">
        <f t="shared" ref="I55:Q55" si="73">I53+I54</f>
        <v>301473</v>
      </c>
      <c r="J55" s="36">
        <f t="shared" si="73"/>
        <v>437954</v>
      </c>
      <c r="K55" s="36">
        <f t="shared" si="73"/>
        <v>506508</v>
      </c>
      <c r="L55" s="36">
        <f t="shared" si="73"/>
        <v>536481</v>
      </c>
      <c r="M55" s="36">
        <f t="shared" si="73"/>
        <v>659002</v>
      </c>
      <c r="N55" s="36">
        <f t="shared" si="73"/>
        <v>788110</v>
      </c>
      <c r="O55" s="36">
        <f t="shared" si="73"/>
        <v>828791</v>
      </c>
      <c r="P55" s="36">
        <f t="shared" si="73"/>
        <v>941504</v>
      </c>
      <c r="Q55" s="36">
        <f t="shared" si="73"/>
        <v>1063545</v>
      </c>
      <c r="R55" s="36">
        <f>R53+R54</f>
        <v>106073</v>
      </c>
      <c r="S55" s="36">
        <f>S53+S54</f>
        <v>140306</v>
      </c>
      <c r="T55" s="36">
        <f>T53+T54</f>
        <v>204931</v>
      </c>
      <c r="U55" s="36">
        <f t="shared" ref="U55:AC55" si="74">U53+U54</f>
        <v>214858</v>
      </c>
      <c r="V55" s="36">
        <f t="shared" si="74"/>
        <v>193958</v>
      </c>
      <c r="W55" s="36">
        <f t="shared" si="74"/>
        <v>193958</v>
      </c>
      <c r="X55" s="36">
        <f t="shared" si="74"/>
        <v>193958</v>
      </c>
      <c r="Y55" s="36">
        <f t="shared" si="74"/>
        <v>193958</v>
      </c>
      <c r="Z55" s="36">
        <f t="shared" si="74"/>
        <v>193958</v>
      </c>
      <c r="AA55" s="36">
        <f t="shared" si="74"/>
        <v>193958</v>
      </c>
      <c r="AB55" s="36">
        <f t="shared" si="74"/>
        <v>193958</v>
      </c>
      <c r="AC55" s="36">
        <f t="shared" si="74"/>
        <v>193958</v>
      </c>
      <c r="AD55" s="67"/>
      <c r="AE55" s="4">
        <v>48</v>
      </c>
    </row>
    <row r="56" spans="1:31">
      <c r="A56" s="86" t="s">
        <v>72</v>
      </c>
      <c r="B56" s="88">
        <f>IFERROR(HLOOKUP($B$7,$F$8:$AC$75,AE56,FALSE),"-  ")</f>
        <v>0.2043571208064793</v>
      </c>
      <c r="F56" s="88">
        <f>IFERROR(F53/F51,"-  ")</f>
        <v>9.4154226103741079E-2</v>
      </c>
      <c r="G56" s="88">
        <f t="shared" ref="G56:Q56" si="75">IFERROR(G53/G51,"-  ")</f>
        <v>0.1757430358661192</v>
      </c>
      <c r="H56" s="88">
        <f t="shared" si="75"/>
        <v>0.23034875720804582</v>
      </c>
      <c r="I56" s="88">
        <f t="shared" si="75"/>
        <v>0.30739016323662199</v>
      </c>
      <c r="J56" s="88">
        <f t="shared" si="75"/>
        <v>0.40525100804646025</v>
      </c>
      <c r="K56" s="88">
        <f t="shared" si="75"/>
        <v>0.53021399980824202</v>
      </c>
      <c r="L56" s="88">
        <f t="shared" si="75"/>
        <v>0.56524460206529681</v>
      </c>
      <c r="M56" s="88">
        <f t="shared" si="75"/>
        <v>0.65016178263283719</v>
      </c>
      <c r="N56" s="88">
        <f t="shared" si="75"/>
        <v>0.8023122641877205</v>
      </c>
      <c r="O56" s="88">
        <f t="shared" si="75"/>
        <v>0.85850262297534641</v>
      </c>
      <c r="P56" s="88">
        <f t="shared" si="75"/>
        <v>0.97876016870488547</v>
      </c>
      <c r="Q56" s="88">
        <f t="shared" si="75"/>
        <v>1.1148251051244689</v>
      </c>
      <c r="R56" s="88">
        <f>IFERROR(R53/R51,"-  ")</f>
        <v>9.3400891147840143E-2</v>
      </c>
      <c r="S56" s="88">
        <f t="shared" ref="S56:AC56" si="76">IFERROR(S53/S51,"-  ")</f>
        <v>0.1439565151883917</v>
      </c>
      <c r="T56" s="88">
        <f t="shared" si="76"/>
        <v>0.21012355746892097</v>
      </c>
      <c r="U56" s="88">
        <f t="shared" si="76"/>
        <v>0.2043571208064793</v>
      </c>
      <c r="V56" s="88">
        <f t="shared" si="76"/>
        <v>0.2043571208064793</v>
      </c>
      <c r="W56" s="88">
        <f t="shared" si="76"/>
        <v>0.2043571208064793</v>
      </c>
      <c r="X56" s="88">
        <f t="shared" si="76"/>
        <v>0.2043571208064793</v>
      </c>
      <c r="Y56" s="88">
        <f t="shared" si="76"/>
        <v>0.2043571208064793</v>
      </c>
      <c r="Z56" s="88">
        <f t="shared" si="76"/>
        <v>0.2043571208064793</v>
      </c>
      <c r="AA56" s="88">
        <f t="shared" si="76"/>
        <v>0.2043571208064793</v>
      </c>
      <c r="AB56" s="88">
        <f t="shared" si="76"/>
        <v>0.2043571208064793</v>
      </c>
      <c r="AC56" s="88">
        <f t="shared" si="76"/>
        <v>0.2043571208064793</v>
      </c>
      <c r="AD56" s="97"/>
      <c r="AE56" s="4">
        <v>49</v>
      </c>
    </row>
    <row r="57" spans="1:31">
      <c r="A57" s="86" t="s">
        <v>73</v>
      </c>
      <c r="B57" s="88">
        <f>IFERROR(HLOOKUP($B$7,$F$8:$AC$75,AE57,FALSE),"-  ")</f>
        <v>0.2043571208064793</v>
      </c>
      <c r="F57" s="88">
        <f>IFERROR(F55/F51,"-  ")</f>
        <v>0.11967805730192295</v>
      </c>
      <c r="G57" s="88">
        <f t="shared" ref="G57:Q57" si="77">IFERROR(G55/G51,"-  ")</f>
        <v>0.18425097959884651</v>
      </c>
      <c r="H57" s="88">
        <f t="shared" si="77"/>
        <v>0.25010404451314017</v>
      </c>
      <c r="I57" s="88">
        <f t="shared" si="77"/>
        <v>0.3176365722521976</v>
      </c>
      <c r="J57" s="88">
        <f t="shared" si="77"/>
        <v>0.4614350451421485</v>
      </c>
      <c r="K57" s="88">
        <f t="shared" si="77"/>
        <v>0.53366458999086519</v>
      </c>
      <c r="L57" s="88">
        <f t="shared" si="77"/>
        <v>0.56524460206529681</v>
      </c>
      <c r="M57" s="88">
        <f t="shared" si="77"/>
        <v>0.69433460504702815</v>
      </c>
      <c r="N57" s="88">
        <f t="shared" si="77"/>
        <v>0.8303647721609545</v>
      </c>
      <c r="O57" s="88">
        <f t="shared" si="77"/>
        <v>0.87322689711341006</v>
      </c>
      <c r="P57" s="88">
        <f t="shared" si="77"/>
        <v>0.99198304100776202</v>
      </c>
      <c r="Q57" s="88">
        <f t="shared" si="77"/>
        <v>1.120567308634483</v>
      </c>
      <c r="R57" s="88">
        <f>IFERROR(R55/R51,"-  ")</f>
        <v>0.11176013815004114</v>
      </c>
      <c r="S57" s="88">
        <f t="shared" ref="S57:AC57" si="78">IFERROR(S55/S51,"-  ")</f>
        <v>0.14782855150019017</v>
      </c>
      <c r="T57" s="88">
        <f t="shared" si="78"/>
        <v>0.21591844174508198</v>
      </c>
      <c r="U57" s="88">
        <f t="shared" si="78"/>
        <v>0.22637768105589112</v>
      </c>
      <c r="V57" s="88">
        <f t="shared" si="78"/>
        <v>0.2043571208064793</v>
      </c>
      <c r="W57" s="88">
        <f t="shared" si="78"/>
        <v>0.2043571208064793</v>
      </c>
      <c r="X57" s="88">
        <f t="shared" si="78"/>
        <v>0.2043571208064793</v>
      </c>
      <c r="Y57" s="88">
        <f t="shared" si="78"/>
        <v>0.2043571208064793</v>
      </c>
      <c r="Z57" s="88">
        <f t="shared" si="78"/>
        <v>0.2043571208064793</v>
      </c>
      <c r="AA57" s="88">
        <f t="shared" si="78"/>
        <v>0.2043571208064793</v>
      </c>
      <c r="AB57" s="88">
        <f t="shared" si="78"/>
        <v>0.2043571208064793</v>
      </c>
      <c r="AC57" s="88">
        <f t="shared" si="78"/>
        <v>0.2043571208064793</v>
      </c>
      <c r="AD57" s="97"/>
      <c r="AE57" s="4">
        <v>50</v>
      </c>
    </row>
    <row r="58" spans="1:31">
      <c r="A58" s="86" t="s">
        <v>74</v>
      </c>
      <c r="B58" s="88">
        <f>IFERROR(HLOOKUP($B$7,$F$8:$AC$75,AE58,FALSE),"-  ")</f>
        <v>0.49045708993555037</v>
      </c>
      <c r="F58" s="88">
        <f>IFERROR(F53/F52,"-  ")</f>
        <v>1.1298507132448929</v>
      </c>
      <c r="G58" s="88">
        <f t="shared" ref="G58:Q58" si="79">IFERROR(G53/G52,"-  ")</f>
        <v>1.0544582151967152</v>
      </c>
      <c r="H58" s="88">
        <f t="shared" si="79"/>
        <v>0.92139502883218327</v>
      </c>
      <c r="I58" s="88">
        <f t="shared" si="79"/>
        <v>0.92217048970986593</v>
      </c>
      <c r="J58" s="88">
        <f t="shared" si="79"/>
        <v>0.97260241931150448</v>
      </c>
      <c r="K58" s="88">
        <f t="shared" si="79"/>
        <v>1.060427999616484</v>
      </c>
      <c r="L58" s="88">
        <f t="shared" si="79"/>
        <v>0.96899074639765159</v>
      </c>
      <c r="M58" s="88">
        <f t="shared" si="79"/>
        <v>0.97524267394925579</v>
      </c>
      <c r="N58" s="88">
        <f t="shared" si="79"/>
        <v>1.0697496855836275</v>
      </c>
      <c r="O58" s="88">
        <f t="shared" si="79"/>
        <v>1.0302031475704156</v>
      </c>
      <c r="P58" s="88">
        <f t="shared" si="79"/>
        <v>1.0677383658598751</v>
      </c>
      <c r="Q58" s="88">
        <f t="shared" si="79"/>
        <v>1.1148251051244689</v>
      </c>
      <c r="R58" s="88">
        <f>IFERROR(R53/R52,"-  ")</f>
        <v>1.1208106937740816</v>
      </c>
      <c r="S58" s="88">
        <f t="shared" ref="S58:AC58" si="80">IFERROR(S53/S52,"-  ")</f>
        <v>0.86373909113035008</v>
      </c>
      <c r="T58" s="88">
        <f t="shared" si="80"/>
        <v>0.8404942298756839</v>
      </c>
      <c r="U58" s="88">
        <f t="shared" si="80"/>
        <v>0.61307136241943794</v>
      </c>
      <c r="V58" s="88">
        <f t="shared" si="80"/>
        <v>0.49045708993555037</v>
      </c>
      <c r="W58" s="88">
        <f t="shared" si="80"/>
        <v>0.40871424161295861</v>
      </c>
      <c r="X58" s="88">
        <f t="shared" si="80"/>
        <v>0.35032649281110739</v>
      </c>
      <c r="Y58" s="88">
        <f t="shared" si="80"/>
        <v>0.30653568120971897</v>
      </c>
      <c r="Z58" s="88">
        <f t="shared" si="80"/>
        <v>0.27247616107530576</v>
      </c>
      <c r="AA58" s="88">
        <f t="shared" si="80"/>
        <v>0.24522854496777519</v>
      </c>
      <c r="AB58" s="88">
        <f t="shared" si="80"/>
        <v>0.22293504087979563</v>
      </c>
      <c r="AC58" s="88">
        <f t="shared" si="80"/>
        <v>0.2043571208064793</v>
      </c>
      <c r="AD58" s="97"/>
      <c r="AE58" s="4">
        <v>51</v>
      </c>
    </row>
    <row r="59" spans="1:31">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c r="A60" s="1" t="s">
        <v>52</v>
      </c>
      <c r="B60" s="31">
        <f>HLOOKUP($B$7,$F$8:$AC$75,AE60,FALSE)</f>
        <v>3593138</v>
      </c>
      <c r="F60" s="102">
        <f>SUM($F$4:$I$4)</f>
        <v>3593138</v>
      </c>
      <c r="G60" s="102">
        <f t="shared" ref="G60:AC60" si="81">SUM($F$4:$I$4)</f>
        <v>3593138</v>
      </c>
      <c r="H60" s="102">
        <f t="shared" si="81"/>
        <v>3593138</v>
      </c>
      <c r="I60" s="102">
        <f t="shared" si="81"/>
        <v>3593138</v>
      </c>
      <c r="J60" s="102">
        <f t="shared" si="81"/>
        <v>3593138</v>
      </c>
      <c r="K60" s="102">
        <f t="shared" si="81"/>
        <v>3593138</v>
      </c>
      <c r="L60" s="102">
        <f t="shared" si="81"/>
        <v>3593138</v>
      </c>
      <c r="M60" s="102">
        <f t="shared" si="81"/>
        <v>3593138</v>
      </c>
      <c r="N60" s="102">
        <f t="shared" si="81"/>
        <v>3593138</v>
      </c>
      <c r="O60" s="102">
        <f t="shared" si="81"/>
        <v>3593138</v>
      </c>
      <c r="P60" s="102">
        <f t="shared" si="81"/>
        <v>3593138</v>
      </c>
      <c r="Q60" s="102">
        <f t="shared" si="81"/>
        <v>3593138</v>
      </c>
      <c r="R60" s="102">
        <f t="shared" si="81"/>
        <v>3593138</v>
      </c>
      <c r="S60" s="102">
        <f t="shared" si="81"/>
        <v>3593138</v>
      </c>
      <c r="T60" s="102">
        <f t="shared" si="81"/>
        <v>3593138</v>
      </c>
      <c r="U60" s="102">
        <f t="shared" si="81"/>
        <v>3593138</v>
      </c>
      <c r="V60" s="102">
        <f t="shared" si="81"/>
        <v>3593138</v>
      </c>
      <c r="W60" s="102">
        <f t="shared" si="81"/>
        <v>3593138</v>
      </c>
      <c r="X60" s="102">
        <f t="shared" si="81"/>
        <v>3593138</v>
      </c>
      <c r="Y60" s="102">
        <f t="shared" si="81"/>
        <v>3593138</v>
      </c>
      <c r="Z60" s="102">
        <f t="shared" si="81"/>
        <v>3593138</v>
      </c>
      <c r="AA60" s="102">
        <f t="shared" si="81"/>
        <v>3593138</v>
      </c>
      <c r="AB60" s="102">
        <f>SUM($F$4:$I$4)</f>
        <v>3593138</v>
      </c>
      <c r="AC60" s="102">
        <f t="shared" si="81"/>
        <v>3593138</v>
      </c>
      <c r="AD60" s="97"/>
      <c r="AE60" s="4">
        <v>53</v>
      </c>
    </row>
    <row r="61" spans="1:31">
      <c r="A61" s="86" t="s">
        <v>58</v>
      </c>
      <c r="B61" s="98">
        <f>HLOOKUP($B$7,$F$8:$AC$75,AE61,FALSE)</f>
        <v>1870721</v>
      </c>
      <c r="F61" s="101">
        <f>F53</f>
        <v>89363</v>
      </c>
      <c r="G61" s="101">
        <f t="shared" ref="G61:Q61" si="82">G53</f>
        <v>166800</v>
      </c>
      <c r="H61" s="101">
        <f t="shared" si="82"/>
        <v>218627</v>
      </c>
      <c r="I61" s="101">
        <f t="shared" si="82"/>
        <v>291748</v>
      </c>
      <c r="J61" s="101">
        <f t="shared" si="82"/>
        <v>384629</v>
      </c>
      <c r="K61" s="101">
        <f t="shared" si="82"/>
        <v>503233</v>
      </c>
      <c r="L61" s="101">
        <f t="shared" si="82"/>
        <v>536481</v>
      </c>
      <c r="M61" s="101">
        <f t="shared" si="82"/>
        <v>617077</v>
      </c>
      <c r="N61" s="101">
        <f t="shared" si="82"/>
        <v>761485</v>
      </c>
      <c r="O61" s="101">
        <f t="shared" si="82"/>
        <v>814816</v>
      </c>
      <c r="P61" s="101">
        <f t="shared" si="82"/>
        <v>928954</v>
      </c>
      <c r="Q61" s="101">
        <f t="shared" si="82"/>
        <v>1058095</v>
      </c>
      <c r="R61" s="101">
        <f>R53+Q61</f>
        <v>1146743</v>
      </c>
      <c r="S61" s="101">
        <f t="shared" ref="S61:AC61" si="83">S53+R61</f>
        <v>1283374</v>
      </c>
      <c r="T61" s="101">
        <f t="shared" si="83"/>
        <v>1482805</v>
      </c>
      <c r="U61" s="101">
        <f t="shared" si="83"/>
        <v>1676763</v>
      </c>
      <c r="V61" s="101">
        <f t="shared" si="83"/>
        <v>1870721</v>
      </c>
      <c r="W61" s="101">
        <f t="shared" si="83"/>
        <v>2064679</v>
      </c>
      <c r="X61" s="101">
        <f t="shared" si="83"/>
        <v>2258637</v>
      </c>
      <c r="Y61" s="101">
        <f t="shared" si="83"/>
        <v>2452595</v>
      </c>
      <c r="Z61" s="101">
        <f t="shared" si="83"/>
        <v>2646553</v>
      </c>
      <c r="AA61" s="101">
        <f t="shared" si="83"/>
        <v>2840511</v>
      </c>
      <c r="AB61" s="101">
        <f t="shared" si="83"/>
        <v>3034469</v>
      </c>
      <c r="AC61" s="101">
        <f t="shared" si="83"/>
        <v>3228427</v>
      </c>
      <c r="AD61" s="97"/>
      <c r="AE61" s="4">
        <v>54</v>
      </c>
    </row>
    <row r="62" spans="1:31">
      <c r="A62" s="91" t="s">
        <v>57</v>
      </c>
      <c r="B62" s="105">
        <f>HLOOKUP($B$7,$F$8:$AC$75,AE62,FALSE)</f>
        <v>1870721</v>
      </c>
      <c r="F62" s="35">
        <f>F61+F54</f>
        <v>113588</v>
      </c>
      <c r="G62" s="35">
        <f>G61+G54</f>
        <v>174875</v>
      </c>
      <c r="H62" s="35">
        <f t="shared" ref="H62:Q62" si="84">H61+H54</f>
        <v>237377</v>
      </c>
      <c r="I62" s="35">
        <f t="shared" si="84"/>
        <v>301473</v>
      </c>
      <c r="J62" s="35">
        <f t="shared" si="84"/>
        <v>437954</v>
      </c>
      <c r="K62" s="35">
        <f t="shared" si="84"/>
        <v>506508</v>
      </c>
      <c r="L62" s="35">
        <f t="shared" si="84"/>
        <v>536481</v>
      </c>
      <c r="M62" s="35">
        <f t="shared" si="84"/>
        <v>659002</v>
      </c>
      <c r="N62" s="35">
        <f t="shared" si="84"/>
        <v>788110</v>
      </c>
      <c r="O62" s="35">
        <f t="shared" si="84"/>
        <v>828791</v>
      </c>
      <c r="P62" s="35">
        <f t="shared" si="84"/>
        <v>941504</v>
      </c>
      <c r="Q62" s="35">
        <f t="shared" si="84"/>
        <v>1063545</v>
      </c>
      <c r="R62" s="35">
        <f>R61+R54</f>
        <v>1164168</v>
      </c>
      <c r="S62" s="35">
        <f>S61+S54</f>
        <v>1287049</v>
      </c>
      <c r="T62" s="35">
        <f t="shared" ref="T62:AC62" si="85">T61+T54</f>
        <v>1488305</v>
      </c>
      <c r="U62" s="35">
        <f t="shared" si="85"/>
        <v>1697663</v>
      </c>
      <c r="V62" s="35">
        <f t="shared" si="85"/>
        <v>1870721</v>
      </c>
      <c r="W62" s="35">
        <f t="shared" si="85"/>
        <v>2064679</v>
      </c>
      <c r="X62" s="35">
        <f t="shared" si="85"/>
        <v>2258637</v>
      </c>
      <c r="Y62" s="35">
        <f t="shared" si="85"/>
        <v>2452595</v>
      </c>
      <c r="Z62" s="35">
        <f t="shared" si="85"/>
        <v>2646553</v>
      </c>
      <c r="AA62" s="35">
        <f t="shared" si="85"/>
        <v>2840511</v>
      </c>
      <c r="AB62" s="35">
        <f t="shared" si="85"/>
        <v>3034469</v>
      </c>
      <c r="AC62" s="35">
        <f t="shared" si="85"/>
        <v>3228427</v>
      </c>
      <c r="AD62" s="97"/>
      <c r="AE62" s="4">
        <v>55</v>
      </c>
    </row>
    <row r="63" spans="1:31">
      <c r="A63" s="86" t="s">
        <v>53</v>
      </c>
      <c r="B63" s="88">
        <f>IFERROR(HLOOKUP($B$7,$F$8:$AC$75,AE63,FALSE),"-  ")</f>
        <v>0.52063711441085758</v>
      </c>
      <c r="F63" s="88">
        <f>IFERROR(F61/F60,"-  ")</f>
        <v>2.4870461418403635E-2</v>
      </c>
      <c r="G63" s="88">
        <f t="shared" ref="G63:Q63" si="86">IFERROR(G61/G60,"-  ")</f>
        <v>4.6421818477330956E-2</v>
      </c>
      <c r="H63" s="88">
        <f t="shared" si="86"/>
        <v>6.0845700888749611E-2</v>
      </c>
      <c r="I63" s="88">
        <f t="shared" si="86"/>
        <v>8.1195879479162777E-2</v>
      </c>
      <c r="J63" s="88">
        <f t="shared" si="86"/>
        <v>0.10704542937120701</v>
      </c>
      <c r="K63" s="88">
        <f t="shared" si="86"/>
        <v>0.14005390274462043</v>
      </c>
      <c r="L63" s="88">
        <f t="shared" si="86"/>
        <v>0.14930709591449035</v>
      </c>
      <c r="M63" s="88">
        <f t="shared" si="86"/>
        <v>0.17173762878019158</v>
      </c>
      <c r="N63" s="88">
        <f t="shared" si="86"/>
        <v>0.21192756860437867</v>
      </c>
      <c r="O63" s="88">
        <f t="shared" si="86"/>
        <v>0.22677002664523321</v>
      </c>
      <c r="P63" s="88">
        <f t="shared" si="86"/>
        <v>0.25853557531049459</v>
      </c>
      <c r="Q63" s="88">
        <f t="shared" si="86"/>
        <v>0.29447658286433753</v>
      </c>
      <c r="R63" s="88">
        <f>IFERROR(R61/R60,"-  ")</f>
        <v>0.31914805387380057</v>
      </c>
      <c r="S63" s="88">
        <f t="shared" ref="S63:AC63" si="87">IFERROR(S61/S60,"-  ")</f>
        <v>0.35717359032689533</v>
      </c>
      <c r="T63" s="88">
        <f t="shared" si="87"/>
        <v>0.41267688577505235</v>
      </c>
      <c r="U63" s="88">
        <f t="shared" si="87"/>
        <v>0.46665700009295497</v>
      </c>
      <c r="V63" s="88">
        <f t="shared" si="87"/>
        <v>0.52063711441085758</v>
      </c>
      <c r="W63" s="88">
        <f t="shared" si="87"/>
        <v>0.5746172287287602</v>
      </c>
      <c r="X63" s="88">
        <f t="shared" si="87"/>
        <v>0.62859734304666282</v>
      </c>
      <c r="Y63" s="88">
        <f t="shared" si="87"/>
        <v>0.68257745736456543</v>
      </c>
      <c r="Z63" s="88">
        <f t="shared" si="87"/>
        <v>0.73655757168246805</v>
      </c>
      <c r="AA63" s="88">
        <f t="shared" si="87"/>
        <v>0.79053768600037067</v>
      </c>
      <c r="AB63" s="88">
        <f t="shared" si="87"/>
        <v>0.84451780031827328</v>
      </c>
      <c r="AC63" s="88">
        <f t="shared" si="87"/>
        <v>0.89849791463617601</v>
      </c>
      <c r="AD63" s="97"/>
      <c r="AE63" s="4">
        <v>56</v>
      </c>
    </row>
    <row r="64" spans="1:31">
      <c r="A64" s="86" t="s">
        <v>54</v>
      </c>
      <c r="B64" s="88">
        <f>IFERROR(HLOOKUP($B$7,$F$8:$AC$75,AE64,FALSE),"-  ")</f>
        <v>0.52063711441085758</v>
      </c>
      <c r="F64" s="88">
        <f>IFERROR(F62/F60,"-  ")</f>
        <v>3.1612479119922474E-2</v>
      </c>
      <c r="G64" s="88">
        <f t="shared" ref="G64:Q64" si="88">IFERROR(G62/G60,"-  ")</f>
        <v>4.8669157711170571E-2</v>
      </c>
      <c r="H64" s="88">
        <f t="shared" si="88"/>
        <v>6.6063980843485554E-2</v>
      </c>
      <c r="I64" s="88">
        <f t="shared" si="88"/>
        <v>8.3902427349019162E-2</v>
      </c>
      <c r="J64" s="88">
        <f t="shared" si="88"/>
        <v>0.12188621756247603</v>
      </c>
      <c r="K64" s="88">
        <f t="shared" si="88"/>
        <v>0.14096536231004766</v>
      </c>
      <c r="L64" s="88">
        <f t="shared" si="88"/>
        <v>0.14930709591449035</v>
      </c>
      <c r="M64" s="88">
        <f t="shared" si="88"/>
        <v>0.18340570275898116</v>
      </c>
      <c r="N64" s="88">
        <f t="shared" si="88"/>
        <v>0.21933752614010371</v>
      </c>
      <c r="O64" s="88">
        <f t="shared" si="88"/>
        <v>0.23065938463816307</v>
      </c>
      <c r="P64" s="88">
        <f t="shared" si="88"/>
        <v>0.26202834402686453</v>
      </c>
      <c r="Q64" s="88">
        <f t="shared" si="88"/>
        <v>0.29599336290451411</v>
      </c>
      <c r="R64" s="88">
        <f>IFERROR(R62/R60,"-  ")</f>
        <v>0.32399757537840185</v>
      </c>
      <c r="S64" s="88">
        <f t="shared" ref="S64:AC64" si="89">IFERROR(S62/S60,"-  ")</f>
        <v>0.35819637319802355</v>
      </c>
      <c r="T64" s="88">
        <f t="shared" si="89"/>
        <v>0.41420758122844153</v>
      </c>
      <c r="U64" s="88">
        <f t="shared" si="89"/>
        <v>0.47247364281583398</v>
      </c>
      <c r="V64" s="88">
        <f t="shared" si="89"/>
        <v>0.52063711441085758</v>
      </c>
      <c r="W64" s="88">
        <f t="shared" si="89"/>
        <v>0.5746172287287602</v>
      </c>
      <c r="X64" s="88">
        <f t="shared" si="89"/>
        <v>0.62859734304666282</v>
      </c>
      <c r="Y64" s="88">
        <f t="shared" si="89"/>
        <v>0.68257745736456543</v>
      </c>
      <c r="Z64" s="88">
        <f t="shared" si="89"/>
        <v>0.73655757168246805</v>
      </c>
      <c r="AA64" s="88">
        <f t="shared" si="89"/>
        <v>0.79053768600037067</v>
      </c>
      <c r="AB64" s="88">
        <f t="shared" si="89"/>
        <v>0.84451780031827328</v>
      </c>
      <c r="AC64" s="88">
        <f t="shared" si="89"/>
        <v>0.89849791463617601</v>
      </c>
      <c r="AD64" s="97"/>
      <c r="AE64" s="4">
        <v>57</v>
      </c>
    </row>
    <row r="65" spans="1:31">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c r="A71" s="18" t="s">
        <v>1</v>
      </c>
      <c r="B71" s="19">
        <f>HLOOKUP($B$7,$F$8:$AC$75,AE71,FALSE)</f>
        <v>0</v>
      </c>
      <c r="E71" s="20" t="s">
        <v>110</v>
      </c>
      <c r="F71" s="144">
        <v>124</v>
      </c>
      <c r="G71" s="144">
        <v>261</v>
      </c>
      <c r="H71" s="144">
        <v>477</v>
      </c>
      <c r="I71" s="144">
        <v>647</v>
      </c>
      <c r="J71" s="144">
        <v>876</v>
      </c>
      <c r="K71" s="144">
        <v>697</v>
      </c>
      <c r="L71" s="144">
        <v>697</v>
      </c>
      <c r="M71" s="144">
        <v>747</v>
      </c>
      <c r="N71" s="144">
        <v>966</v>
      </c>
      <c r="O71" s="144">
        <v>1025</v>
      </c>
      <c r="P71" s="144">
        <v>1134</v>
      </c>
      <c r="Q71" s="144">
        <v>1333</v>
      </c>
      <c r="R71" s="7">
        <f>'[1]Res Electric Savings'!B19</f>
        <v>1407</v>
      </c>
      <c r="S71" s="7">
        <f>'[1]Res Electric Savings'!C19</f>
        <v>1456</v>
      </c>
      <c r="T71" s="7">
        <f>'[1]Res Electric Savings'!D19</f>
        <v>1496</v>
      </c>
      <c r="U71" s="7">
        <f>'[1]Res Electric Savings'!E19</f>
        <v>1563</v>
      </c>
      <c r="V71" s="7">
        <f>'[1]Res Electric Savings'!F19</f>
        <v>0</v>
      </c>
      <c r="W71" s="7">
        <f>'[1]Res Electric Savings'!G19</f>
        <v>0</v>
      </c>
      <c r="X71" s="7">
        <f>'[1]Res Electric Savings'!H19</f>
        <v>0</v>
      </c>
      <c r="Y71" s="7">
        <f>'[1]Res Electric Savings'!I19</f>
        <v>0</v>
      </c>
      <c r="Z71" s="7">
        <f>'[1]Res Electric Savings'!J19</f>
        <v>0</v>
      </c>
      <c r="AA71" s="7">
        <f>'[1]Res Electric Savings'!K19</f>
        <v>0</v>
      </c>
      <c r="AB71" s="7">
        <f>'[1]Res Electric Savings'!L19</f>
        <v>0</v>
      </c>
      <c r="AC71" s="7">
        <f>'[1]Res Electric Savings'!M19</f>
        <v>0</v>
      </c>
      <c r="AD71" s="25"/>
      <c r="AE71" s="4">
        <v>64</v>
      </c>
    </row>
    <row r="72" spans="1:31">
      <c r="A72" s="18" t="s">
        <v>32</v>
      </c>
      <c r="B72" s="19">
        <f>HLOOKUP($B$7,$F$8:$AC$75,AE72,FALSE)</f>
        <v>0</v>
      </c>
      <c r="E72" s="20" t="s">
        <v>110</v>
      </c>
      <c r="F72" s="144">
        <v>112</v>
      </c>
      <c r="G72" s="144">
        <v>207</v>
      </c>
      <c r="H72" s="144">
        <v>252</v>
      </c>
      <c r="I72" s="144">
        <v>357</v>
      </c>
      <c r="J72" s="144">
        <v>485</v>
      </c>
      <c r="K72" s="144">
        <v>616</v>
      </c>
      <c r="L72" s="144">
        <v>616</v>
      </c>
      <c r="M72" s="144">
        <v>666</v>
      </c>
      <c r="N72" s="144">
        <v>885</v>
      </c>
      <c r="O72" s="144">
        <v>944</v>
      </c>
      <c r="P72" s="144">
        <v>1053</v>
      </c>
      <c r="Q72" s="144">
        <v>1252</v>
      </c>
      <c r="R72" s="7">
        <f>'[1]Res Electric Savings'!B20</f>
        <v>1328</v>
      </c>
      <c r="S72" s="7">
        <f>'[1]Res Electric Savings'!C20</f>
        <v>1385</v>
      </c>
      <c r="T72" s="7">
        <f>'[1]Res Electric Savings'!D20</f>
        <v>1419</v>
      </c>
      <c r="U72" s="7">
        <f>'[1]Res Electric Savings'!E20</f>
        <v>1477</v>
      </c>
      <c r="V72" s="7">
        <f>'[1]Res Electric Savings'!F20</f>
        <v>0</v>
      </c>
      <c r="W72" s="7">
        <f>'[1]Res Electric Savings'!G20</f>
        <v>0</v>
      </c>
      <c r="X72" s="7">
        <f>'[1]Res Electric Savings'!H20</f>
        <v>0</v>
      </c>
      <c r="Y72" s="7">
        <f>'[1]Res Electric Savings'!I20</f>
        <v>0</v>
      </c>
      <c r="Z72" s="7">
        <f>'[1]Res Electric Savings'!J20</f>
        <v>0</v>
      </c>
      <c r="AA72" s="7">
        <f>'[1]Res Electric Savings'!K20</f>
        <v>0</v>
      </c>
      <c r="AB72" s="7">
        <f>'[1]Res Electric Savings'!L20</f>
        <v>0</v>
      </c>
      <c r="AC72" s="7">
        <f>'[1]Res Electric Savings'!M20</f>
        <v>0</v>
      </c>
      <c r="AD72" s="25"/>
      <c r="AE72" s="4">
        <v>65</v>
      </c>
    </row>
    <row r="73" spans="1:31" s="4" customFormat="1">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c r="A74" s="18" t="s">
        <v>108</v>
      </c>
      <c r="B74" s="19">
        <f>HLOOKUP($B$7,$F$8:$AC$75,AE74,FALSE)</f>
        <v>0</v>
      </c>
      <c r="C74" s="41"/>
      <c r="E74" s="20" t="s">
        <v>28</v>
      </c>
      <c r="F74" s="146"/>
      <c r="G74" s="146"/>
      <c r="H74" s="145"/>
      <c r="I74" s="146">
        <v>0</v>
      </c>
      <c r="J74" s="146">
        <v>0</v>
      </c>
      <c r="K74" s="145">
        <v>950</v>
      </c>
      <c r="L74" s="146">
        <v>950</v>
      </c>
      <c r="M74" s="146">
        <v>950</v>
      </c>
      <c r="N74" s="145">
        <v>1151</v>
      </c>
      <c r="O74" s="146">
        <v>1151</v>
      </c>
      <c r="P74" s="146">
        <v>1151</v>
      </c>
      <c r="Q74" s="145">
        <v>1419</v>
      </c>
      <c r="R74" s="42">
        <f>Q74</f>
        <v>1419</v>
      </c>
      <c r="S74" s="42">
        <f>Q74</f>
        <v>1419</v>
      </c>
      <c r="T74" s="43"/>
      <c r="U74" s="42">
        <f>T74</f>
        <v>0</v>
      </c>
      <c r="V74" s="42">
        <f>T74</f>
        <v>0</v>
      </c>
      <c r="W74" s="43"/>
      <c r="X74" s="42">
        <f>W74</f>
        <v>0</v>
      </c>
      <c r="Y74" s="42">
        <f>W74</f>
        <v>0</v>
      </c>
      <c r="Z74" s="43"/>
      <c r="AA74" s="42">
        <f>Z74</f>
        <v>0</v>
      </c>
      <c r="AB74" s="42">
        <f>Z74</f>
        <v>0</v>
      </c>
      <c r="AC74" s="43"/>
      <c r="AD74" s="25"/>
      <c r="AE74" s="4">
        <v>67</v>
      </c>
    </row>
    <row r="75" spans="1:31" s="4" customFormat="1" ht="15" customHeight="1">
      <c r="A75" s="18" t="s">
        <v>109</v>
      </c>
      <c r="B75" s="19">
        <f>HLOOKUP($B$7,$F$8:$AC$75,AE75,FALSE)</f>
        <v>0</v>
      </c>
      <c r="C75" s="41"/>
      <c r="D75" s="41"/>
      <c r="E75" s="20" t="s">
        <v>28</v>
      </c>
      <c r="F75" s="147"/>
      <c r="G75" s="147"/>
      <c r="H75" s="148"/>
      <c r="I75" s="147">
        <v>0</v>
      </c>
      <c r="J75" s="147">
        <v>0</v>
      </c>
      <c r="K75" s="148">
        <v>125</v>
      </c>
      <c r="L75" s="147">
        <v>125</v>
      </c>
      <c r="M75" s="147">
        <v>125</v>
      </c>
      <c r="N75" s="148">
        <v>320</v>
      </c>
      <c r="O75" s="147">
        <v>320</v>
      </c>
      <c r="P75" s="147">
        <v>320</v>
      </c>
      <c r="Q75" s="148">
        <v>65</v>
      </c>
      <c r="R75" s="42">
        <f>Q75</f>
        <v>65</v>
      </c>
      <c r="S75" s="42">
        <f>Q75</f>
        <v>65</v>
      </c>
      <c r="T75" s="43"/>
      <c r="U75" s="42">
        <f>T75</f>
        <v>0</v>
      </c>
      <c r="V75" s="42">
        <f>T75</f>
        <v>0</v>
      </c>
      <c r="W75" s="43"/>
      <c r="X75" s="42">
        <f>W75</f>
        <v>0</v>
      </c>
      <c r="Y75" s="42">
        <f>W75</f>
        <v>0</v>
      </c>
      <c r="Z75" s="43"/>
      <c r="AA75" s="42">
        <f>Z75</f>
        <v>0</v>
      </c>
      <c r="AB75" s="42">
        <f>Z75</f>
        <v>0</v>
      </c>
      <c r="AC75" s="43"/>
      <c r="AD75" s="25"/>
      <c r="AE75" s="4">
        <v>68</v>
      </c>
    </row>
    <row r="76" spans="1:31" s="4" customFormat="1" ht="15" customHeight="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c r="A77" s="72" t="s">
        <v>36</v>
      </c>
      <c r="B77" s="69"/>
      <c r="C77" s="41"/>
      <c r="AD77" s="68"/>
    </row>
    <row r="78" spans="1:31" s="4" customFormat="1">
      <c r="A78" s="61" t="s">
        <v>26</v>
      </c>
      <c r="B78" s="12"/>
      <c r="C78" s="41"/>
      <c r="AD78" s="68"/>
    </row>
    <row r="79" spans="1:31" s="4" customFormat="1">
      <c r="A79" s="84">
        <f>VLOOKUP(B7,E88:T111,2,FALSE)</f>
        <v>0</v>
      </c>
      <c r="B79" s="70"/>
      <c r="C79" s="41"/>
      <c r="AD79" s="68"/>
    </row>
    <row r="80" spans="1:31" s="4" customFormat="1">
      <c r="A80" s="61" t="s">
        <v>99</v>
      </c>
      <c r="B80" s="12"/>
      <c r="C80" s="41"/>
      <c r="AD80" s="68"/>
    </row>
    <row r="81" spans="1:32" s="4" customFormat="1">
      <c r="A81" s="84">
        <f>VLOOKUP(B7,E88:T111,6,FALSE)</f>
        <v>0</v>
      </c>
      <c r="B81" s="71"/>
      <c r="C81" s="41"/>
      <c r="AD81" s="68"/>
    </row>
    <row r="82" spans="1:32" s="4" customFormat="1">
      <c r="A82" s="61" t="s">
        <v>37</v>
      </c>
      <c r="B82" s="12"/>
      <c r="C82" s="41"/>
      <c r="AD82" s="68"/>
    </row>
    <row r="83" spans="1:32" s="4" customFormat="1" ht="15" customHeight="1">
      <c r="A83" s="84">
        <f>VLOOKUP(B7,E88:T111,10,FALSE)</f>
        <v>0</v>
      </c>
      <c r="B83" s="73"/>
      <c r="C83" s="41"/>
      <c r="AD83" s="68"/>
    </row>
    <row r="84" spans="1:32">
      <c r="A84" s="61" t="s">
        <v>49</v>
      </c>
    </row>
    <row r="85" spans="1:32">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c r="A87" s="70"/>
      <c r="D87" s="41"/>
      <c r="E87" s="3"/>
      <c r="F87" s="227" t="s">
        <v>26</v>
      </c>
      <c r="G87" s="227"/>
      <c r="H87" s="227"/>
      <c r="I87" s="227"/>
      <c r="J87" s="227" t="s">
        <v>99</v>
      </c>
      <c r="K87" s="227"/>
      <c r="L87" s="227"/>
      <c r="M87" s="227"/>
      <c r="N87" s="227" t="s">
        <v>34</v>
      </c>
      <c r="O87" s="227"/>
      <c r="P87" s="227"/>
      <c r="Q87" s="227"/>
      <c r="R87" s="220" t="s">
        <v>49</v>
      </c>
      <c r="S87" s="220"/>
      <c r="T87" s="220"/>
      <c r="U87" s="115"/>
      <c r="V87" s="115"/>
      <c r="W87" s="115"/>
      <c r="X87" s="115"/>
      <c r="Y87" s="115"/>
      <c r="Z87" s="115"/>
      <c r="AA87" s="115"/>
      <c r="AB87" s="115"/>
      <c r="AC87" s="115"/>
      <c r="AD87" s="227" t="s">
        <v>49</v>
      </c>
      <c r="AE87" s="227"/>
      <c r="AF87" s="227"/>
    </row>
    <row r="88" spans="1:32">
      <c r="D88" s="41"/>
      <c r="E88" s="14">
        <v>40909</v>
      </c>
      <c r="F88" s="221"/>
      <c r="G88" s="222"/>
      <c r="H88" s="222"/>
      <c r="I88" s="223"/>
      <c r="J88" s="221"/>
      <c r="K88" s="222"/>
      <c r="L88" s="222"/>
      <c r="M88" s="223"/>
      <c r="N88" s="221"/>
      <c r="O88" s="222"/>
      <c r="P88" s="222"/>
      <c r="Q88" s="223"/>
      <c r="R88" s="221"/>
      <c r="S88" s="222"/>
      <c r="T88" s="223"/>
      <c r="AD88" s="3"/>
    </row>
    <row r="89" spans="1:32">
      <c r="D89" s="41"/>
      <c r="E89" s="14">
        <v>40940</v>
      </c>
      <c r="F89" s="221"/>
      <c r="G89" s="222"/>
      <c r="H89" s="222"/>
      <c r="I89" s="223"/>
      <c r="J89" s="221"/>
      <c r="K89" s="222"/>
      <c r="L89" s="222"/>
      <c r="M89" s="223"/>
      <c r="N89" s="221"/>
      <c r="O89" s="222"/>
      <c r="P89" s="222"/>
      <c r="Q89" s="223"/>
      <c r="R89" s="221"/>
      <c r="S89" s="222"/>
      <c r="T89" s="223"/>
      <c r="AD89" s="3"/>
    </row>
    <row r="90" spans="1:32">
      <c r="D90" s="41"/>
      <c r="E90" s="14">
        <v>40969</v>
      </c>
      <c r="F90" s="221"/>
      <c r="G90" s="222"/>
      <c r="H90" s="222"/>
      <c r="I90" s="223"/>
      <c r="J90" s="221"/>
      <c r="K90" s="222"/>
      <c r="L90" s="222"/>
      <c r="M90" s="223"/>
      <c r="N90" s="221" t="s">
        <v>133</v>
      </c>
      <c r="O90" s="222"/>
      <c r="P90" s="222"/>
      <c r="Q90" s="223"/>
      <c r="R90" s="221" t="s">
        <v>134</v>
      </c>
      <c r="S90" s="222"/>
      <c r="T90" s="223"/>
      <c r="AD90" s="3"/>
    </row>
    <row r="91" spans="1:32">
      <c r="D91" s="41"/>
      <c r="E91" s="14">
        <v>41000</v>
      </c>
      <c r="F91" s="221"/>
      <c r="G91" s="222"/>
      <c r="H91" s="222"/>
      <c r="I91" s="223"/>
      <c r="J91" s="221"/>
      <c r="K91" s="222"/>
      <c r="L91" s="222"/>
      <c r="M91" s="223"/>
      <c r="N91" s="221" t="s">
        <v>135</v>
      </c>
      <c r="O91" s="222"/>
      <c r="P91" s="222"/>
      <c r="Q91" s="223"/>
      <c r="R91" s="224" t="s">
        <v>136</v>
      </c>
      <c r="S91" s="222"/>
      <c r="T91" s="223"/>
      <c r="AD91" s="3"/>
    </row>
    <row r="92" spans="1:32">
      <c r="D92" s="41"/>
      <c r="E92" s="14">
        <v>41030</v>
      </c>
      <c r="F92" s="221"/>
      <c r="G92" s="222"/>
      <c r="H92" s="222"/>
      <c r="I92" s="223"/>
      <c r="J92" s="221"/>
      <c r="K92" s="222"/>
      <c r="L92" s="222"/>
      <c r="M92" s="223"/>
      <c r="N92" s="221" t="s">
        <v>137</v>
      </c>
      <c r="O92" s="222"/>
      <c r="P92" s="222"/>
      <c r="Q92" s="223"/>
      <c r="R92" s="221" t="s">
        <v>138</v>
      </c>
      <c r="S92" s="222"/>
      <c r="T92" s="223"/>
      <c r="AD92" s="3"/>
    </row>
    <row r="93" spans="1:32">
      <c r="D93" s="41"/>
      <c r="E93" s="14">
        <v>41061</v>
      </c>
      <c r="F93" s="221"/>
      <c r="G93" s="222"/>
      <c r="H93" s="222"/>
      <c r="I93" s="223"/>
      <c r="J93" s="221" t="s">
        <v>139</v>
      </c>
      <c r="K93" s="222"/>
      <c r="L93" s="222"/>
      <c r="M93" s="223"/>
      <c r="N93" s="221"/>
      <c r="O93" s="222"/>
      <c r="P93" s="222"/>
      <c r="Q93" s="223"/>
      <c r="R93" s="221" t="s">
        <v>140</v>
      </c>
      <c r="S93" s="222"/>
      <c r="T93" s="223"/>
      <c r="AD93" s="3"/>
    </row>
    <row r="94" spans="1:32">
      <c r="D94" s="41"/>
      <c r="E94" s="14">
        <v>41091</v>
      </c>
      <c r="F94" s="221"/>
      <c r="G94" s="222"/>
      <c r="H94" s="222"/>
      <c r="I94" s="223"/>
      <c r="J94" s="221"/>
      <c r="K94" s="222"/>
      <c r="L94" s="222"/>
      <c r="M94" s="223"/>
      <c r="N94" s="221"/>
      <c r="O94" s="222"/>
      <c r="P94" s="222"/>
      <c r="Q94" s="223"/>
      <c r="R94" s="221"/>
      <c r="S94" s="222"/>
      <c r="T94" s="223"/>
      <c r="AD94" s="3"/>
    </row>
    <row r="95" spans="1:32">
      <c r="D95" s="41"/>
      <c r="E95" s="14">
        <v>41122</v>
      </c>
      <c r="F95" s="221"/>
      <c r="G95" s="222"/>
      <c r="H95" s="222"/>
      <c r="I95" s="223"/>
      <c r="J95" s="221"/>
      <c r="K95" s="222"/>
      <c r="L95" s="222"/>
      <c r="M95" s="223"/>
      <c r="N95" s="221"/>
      <c r="O95" s="222"/>
      <c r="P95" s="222"/>
      <c r="Q95" s="223"/>
      <c r="R95" s="221"/>
      <c r="S95" s="222"/>
      <c r="T95" s="223"/>
      <c r="AD95" s="3"/>
    </row>
    <row r="96" spans="1:32">
      <c r="D96" s="44"/>
      <c r="E96" s="14">
        <v>41153</v>
      </c>
      <c r="F96" s="221"/>
      <c r="G96" s="222"/>
      <c r="H96" s="222"/>
      <c r="I96" s="223"/>
      <c r="J96" s="221"/>
      <c r="K96" s="222"/>
      <c r="L96" s="222"/>
      <c r="M96" s="223"/>
      <c r="N96" s="221"/>
      <c r="O96" s="222"/>
      <c r="P96" s="222"/>
      <c r="Q96" s="223"/>
      <c r="R96" s="221"/>
      <c r="S96" s="222"/>
      <c r="T96" s="223"/>
      <c r="AD96" s="3"/>
    </row>
    <row r="97" spans="4:20" s="3" customFormat="1">
      <c r="D97" s="44"/>
      <c r="E97" s="14">
        <v>41183</v>
      </c>
      <c r="F97" s="221"/>
      <c r="G97" s="222"/>
      <c r="H97" s="222"/>
      <c r="I97" s="223"/>
      <c r="J97" s="221"/>
      <c r="K97" s="222"/>
      <c r="L97" s="222"/>
      <c r="M97" s="223"/>
      <c r="N97" s="221"/>
      <c r="O97" s="222"/>
      <c r="P97" s="222"/>
      <c r="Q97" s="223"/>
      <c r="R97" s="221" t="s">
        <v>141</v>
      </c>
      <c r="S97" s="222"/>
      <c r="T97" s="223"/>
    </row>
    <row r="98" spans="4:20" s="3" customFormat="1">
      <c r="D98" s="44"/>
      <c r="E98" s="14">
        <v>41214</v>
      </c>
      <c r="F98" s="221"/>
      <c r="G98" s="222"/>
      <c r="H98" s="222"/>
      <c r="I98" s="223"/>
      <c r="J98" s="221"/>
      <c r="K98" s="222"/>
      <c r="L98" s="222"/>
      <c r="M98" s="223"/>
      <c r="N98" s="221"/>
      <c r="O98" s="222"/>
      <c r="P98" s="222"/>
      <c r="Q98" s="223"/>
      <c r="R98" s="221"/>
      <c r="S98" s="222"/>
      <c r="T98" s="223"/>
    </row>
    <row r="99" spans="4:20" s="3" customFormat="1">
      <c r="D99" s="44"/>
      <c r="E99" s="14">
        <v>41244</v>
      </c>
      <c r="F99" s="221"/>
      <c r="G99" s="222"/>
      <c r="H99" s="222"/>
      <c r="I99" s="223"/>
      <c r="J99" s="221"/>
      <c r="K99" s="222"/>
      <c r="L99" s="222"/>
      <c r="M99" s="223"/>
      <c r="N99" s="221"/>
      <c r="O99" s="222"/>
      <c r="P99" s="222"/>
      <c r="Q99" s="223"/>
      <c r="R99" s="221"/>
      <c r="S99" s="222"/>
      <c r="T99" s="223"/>
    </row>
    <row r="100" spans="4:20" s="3" customFormat="1">
      <c r="D100" s="4"/>
      <c r="E100" s="14">
        <v>41275</v>
      </c>
      <c r="F100" s="225"/>
      <c r="G100" s="225"/>
      <c r="H100" s="225"/>
      <c r="I100" s="225"/>
      <c r="J100" s="225"/>
      <c r="K100" s="225"/>
      <c r="L100" s="225"/>
      <c r="M100" s="225"/>
      <c r="N100" s="225"/>
      <c r="O100" s="225"/>
      <c r="P100" s="225"/>
      <c r="Q100" s="225"/>
      <c r="R100" s="226"/>
      <c r="S100" s="226"/>
      <c r="T100" s="226"/>
    </row>
    <row r="101" spans="4:20" s="3" customFormat="1">
      <c r="D101" s="4"/>
      <c r="E101" s="14">
        <v>41306</v>
      </c>
      <c r="F101" s="225"/>
      <c r="G101" s="225"/>
      <c r="H101" s="225"/>
      <c r="I101" s="225"/>
      <c r="J101" s="225"/>
      <c r="K101" s="225"/>
      <c r="L101" s="225"/>
      <c r="M101" s="225"/>
      <c r="N101" s="225"/>
      <c r="O101" s="225"/>
      <c r="P101" s="225"/>
      <c r="Q101" s="225"/>
      <c r="R101" s="226"/>
      <c r="S101" s="226"/>
      <c r="T101" s="226"/>
    </row>
    <row r="102" spans="4:20" s="3" customFormat="1">
      <c r="D102" s="4"/>
      <c r="E102" s="14">
        <v>41334</v>
      </c>
      <c r="F102" s="225"/>
      <c r="G102" s="225"/>
      <c r="H102" s="225"/>
      <c r="I102" s="225"/>
      <c r="J102" s="225"/>
      <c r="K102" s="225"/>
      <c r="L102" s="225"/>
      <c r="M102" s="225"/>
      <c r="N102" s="225"/>
      <c r="O102" s="225"/>
      <c r="P102" s="225"/>
      <c r="Q102" s="225"/>
      <c r="R102" s="226"/>
      <c r="S102" s="226"/>
      <c r="T102" s="226"/>
    </row>
    <row r="103" spans="4:20" s="3" customFormat="1">
      <c r="D103" s="4"/>
      <c r="E103" s="14">
        <v>41365</v>
      </c>
      <c r="F103" s="225"/>
      <c r="G103" s="225"/>
      <c r="H103" s="225"/>
      <c r="I103" s="225"/>
      <c r="J103" s="225"/>
      <c r="K103" s="225"/>
      <c r="L103" s="225"/>
      <c r="M103" s="225"/>
      <c r="N103" s="225"/>
      <c r="O103" s="225"/>
      <c r="P103" s="225"/>
      <c r="Q103" s="225"/>
      <c r="R103" s="226"/>
      <c r="S103" s="226"/>
      <c r="T103" s="226"/>
    </row>
    <row r="104" spans="4:20" s="3" customFormat="1">
      <c r="D104" s="4"/>
      <c r="E104" s="14">
        <v>41395</v>
      </c>
      <c r="F104" s="225"/>
      <c r="G104" s="225"/>
      <c r="H104" s="225"/>
      <c r="I104" s="225"/>
      <c r="J104" s="225"/>
      <c r="K104" s="225"/>
      <c r="L104" s="225"/>
      <c r="M104" s="225"/>
      <c r="N104" s="225"/>
      <c r="O104" s="225"/>
      <c r="P104" s="225"/>
      <c r="Q104" s="225"/>
      <c r="R104" s="226"/>
      <c r="S104" s="226"/>
      <c r="T104" s="226"/>
    </row>
    <row r="105" spans="4:20" s="3" customFormat="1">
      <c r="D105" s="4"/>
      <c r="E105" s="14">
        <v>41426</v>
      </c>
      <c r="F105" s="225"/>
      <c r="G105" s="225"/>
      <c r="H105" s="225"/>
      <c r="I105" s="225"/>
      <c r="J105" s="225"/>
      <c r="K105" s="225"/>
      <c r="L105" s="225"/>
      <c r="M105" s="225"/>
      <c r="N105" s="225"/>
      <c r="O105" s="225"/>
      <c r="P105" s="225"/>
      <c r="Q105" s="225"/>
      <c r="R105" s="226"/>
      <c r="S105" s="226"/>
      <c r="T105" s="226"/>
    </row>
    <row r="106" spans="4:20" s="3" customFormat="1">
      <c r="D106" s="4"/>
      <c r="E106" s="14">
        <v>41456</v>
      </c>
      <c r="F106" s="225"/>
      <c r="G106" s="225"/>
      <c r="H106" s="225"/>
      <c r="I106" s="225"/>
      <c r="J106" s="225"/>
      <c r="K106" s="225"/>
      <c r="L106" s="225"/>
      <c r="M106" s="225"/>
      <c r="N106" s="225"/>
      <c r="O106" s="225"/>
      <c r="P106" s="225"/>
      <c r="Q106" s="225"/>
      <c r="R106" s="226"/>
      <c r="S106" s="226"/>
      <c r="T106" s="226"/>
    </row>
    <row r="107" spans="4:20" s="3" customFormat="1">
      <c r="D107" s="4"/>
      <c r="E107" s="14">
        <v>41487</v>
      </c>
      <c r="F107" s="225"/>
      <c r="G107" s="225"/>
      <c r="H107" s="225"/>
      <c r="I107" s="225"/>
      <c r="J107" s="225"/>
      <c r="K107" s="225"/>
      <c r="L107" s="225"/>
      <c r="M107" s="225"/>
      <c r="N107" s="225"/>
      <c r="O107" s="225"/>
      <c r="P107" s="225"/>
      <c r="Q107" s="225"/>
      <c r="R107" s="226"/>
      <c r="S107" s="226"/>
      <c r="T107" s="226"/>
    </row>
    <row r="108" spans="4:20" s="3" customFormat="1">
      <c r="D108" s="4"/>
      <c r="E108" s="14">
        <v>41518</v>
      </c>
      <c r="F108" s="225"/>
      <c r="G108" s="225"/>
      <c r="H108" s="225"/>
      <c r="I108" s="225"/>
      <c r="J108" s="225"/>
      <c r="K108" s="225"/>
      <c r="L108" s="225"/>
      <c r="M108" s="225"/>
      <c r="N108" s="225"/>
      <c r="O108" s="225"/>
      <c r="P108" s="225"/>
      <c r="Q108" s="225"/>
      <c r="R108" s="226"/>
      <c r="S108" s="226"/>
      <c r="T108" s="226"/>
    </row>
    <row r="109" spans="4:20" s="3" customFormat="1">
      <c r="D109" s="4"/>
      <c r="E109" s="14">
        <v>41548</v>
      </c>
      <c r="F109" s="225"/>
      <c r="G109" s="225"/>
      <c r="H109" s="225"/>
      <c r="I109" s="225"/>
      <c r="J109" s="225"/>
      <c r="K109" s="225"/>
      <c r="L109" s="225"/>
      <c r="M109" s="225"/>
      <c r="N109" s="225"/>
      <c r="O109" s="225"/>
      <c r="P109" s="225"/>
      <c r="Q109" s="225"/>
      <c r="R109" s="226"/>
      <c r="S109" s="226"/>
      <c r="T109" s="226"/>
    </row>
    <row r="110" spans="4:20" s="3" customFormat="1">
      <c r="D110" s="4"/>
      <c r="E110" s="14">
        <v>41579</v>
      </c>
      <c r="F110" s="225"/>
      <c r="G110" s="225"/>
      <c r="H110" s="225"/>
      <c r="I110" s="225"/>
      <c r="J110" s="225"/>
      <c r="K110" s="225"/>
      <c r="L110" s="225"/>
      <c r="M110" s="225"/>
      <c r="N110" s="225"/>
      <c r="O110" s="225"/>
      <c r="P110" s="225"/>
      <c r="Q110" s="225"/>
      <c r="R110" s="226"/>
      <c r="S110" s="226"/>
      <c r="T110" s="226"/>
    </row>
    <row r="111" spans="4:20" s="3" customFormat="1">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F98:I98"/>
    <mergeCell ref="F96:I96"/>
    <mergeCell ref="F94:I94"/>
    <mergeCell ref="F95:I95"/>
    <mergeCell ref="F90:I90"/>
    <mergeCell ref="F88:I88"/>
    <mergeCell ref="F109:I109"/>
    <mergeCell ref="F100:I100"/>
    <mergeCell ref="F101:I101"/>
    <mergeCell ref="F102:I102"/>
    <mergeCell ref="F103:I103"/>
    <mergeCell ref="F104:I104"/>
    <mergeCell ref="AD87:AF87"/>
    <mergeCell ref="R98:T98"/>
    <mergeCell ref="R99:T99"/>
    <mergeCell ref="R94:T94"/>
    <mergeCell ref="J98:M98"/>
    <mergeCell ref="N98:Q98"/>
    <mergeCell ref="F99:I99"/>
    <mergeCell ref="J99:M99"/>
    <mergeCell ref="N99:Q99"/>
    <mergeCell ref="J96:M96"/>
    <mergeCell ref="J94:M94"/>
    <mergeCell ref="N94:Q94"/>
    <mergeCell ref="J95:M95"/>
    <mergeCell ref="N95:Q95"/>
    <mergeCell ref="J87:M87"/>
    <mergeCell ref="N87:Q87"/>
    <mergeCell ref="J90:M90"/>
    <mergeCell ref="N90:Q90"/>
    <mergeCell ref="N109:Q109"/>
    <mergeCell ref="N100:Q100"/>
    <mergeCell ref="N101:Q101"/>
    <mergeCell ref="N102:Q102"/>
    <mergeCell ref="N103:Q103"/>
    <mergeCell ref="N104:Q104"/>
    <mergeCell ref="F110:I110"/>
    <mergeCell ref="F111:I111"/>
    <mergeCell ref="J100:M100"/>
    <mergeCell ref="J101:M101"/>
    <mergeCell ref="J102:M102"/>
    <mergeCell ref="J103:M103"/>
    <mergeCell ref="J104:M104"/>
    <mergeCell ref="J105:M105"/>
    <mergeCell ref="J106:M106"/>
    <mergeCell ref="J107:M107"/>
    <mergeCell ref="J108:M108"/>
    <mergeCell ref="J109:M109"/>
    <mergeCell ref="J110:M110"/>
    <mergeCell ref="J111:M111"/>
    <mergeCell ref="F105:I105"/>
    <mergeCell ref="F106:I106"/>
    <mergeCell ref="F107:I107"/>
    <mergeCell ref="F108:I108"/>
    <mergeCell ref="N96:Q96"/>
    <mergeCell ref="R96:T96"/>
    <mergeCell ref="F97:I97"/>
    <mergeCell ref="J97:M97"/>
    <mergeCell ref="N97:Q97"/>
    <mergeCell ref="R97:T97"/>
    <mergeCell ref="N110:Q110"/>
    <mergeCell ref="N111:Q111"/>
    <mergeCell ref="R100:T100"/>
    <mergeCell ref="R101:T101"/>
    <mergeCell ref="R102:T102"/>
    <mergeCell ref="R103:T103"/>
    <mergeCell ref="R104:T104"/>
    <mergeCell ref="R105:T105"/>
    <mergeCell ref="R106:T106"/>
    <mergeCell ref="R107:T107"/>
    <mergeCell ref="R108:T108"/>
    <mergeCell ref="R109:T109"/>
    <mergeCell ref="R110:T110"/>
    <mergeCell ref="R111:T111"/>
    <mergeCell ref="N105:Q105"/>
    <mergeCell ref="N106:Q106"/>
    <mergeCell ref="N107:Q107"/>
    <mergeCell ref="N108:Q108"/>
    <mergeCell ref="R95:T95"/>
    <mergeCell ref="F92:I92"/>
    <mergeCell ref="J92:M92"/>
    <mergeCell ref="N92:Q92"/>
    <mergeCell ref="R92:T92"/>
    <mergeCell ref="F93:I93"/>
    <mergeCell ref="J93:M93"/>
    <mergeCell ref="N93:Q93"/>
    <mergeCell ref="R93:T93"/>
    <mergeCell ref="R87:T87"/>
    <mergeCell ref="R88:T88"/>
    <mergeCell ref="F89:I89"/>
    <mergeCell ref="J89:M89"/>
    <mergeCell ref="N89:Q89"/>
    <mergeCell ref="R89:T89"/>
    <mergeCell ref="R90:T90"/>
    <mergeCell ref="F91:I91"/>
    <mergeCell ref="J91:M91"/>
    <mergeCell ref="N91:Q91"/>
    <mergeCell ref="R91:T91"/>
    <mergeCell ref="J88:M88"/>
    <mergeCell ref="N88:Q88"/>
  </mergeCells>
  <dataValidations count="1">
    <dataValidation type="list" showInputMessage="1" showErrorMessage="1" sqref="B7">
      <formula1>$F$8:$AC$8</formula1>
    </dataValidation>
  </dataValidations>
  <pageMargins left="0.5" right="0.5" top="0.25" bottom="0.25" header="0.5" footer="0.5"/>
  <pageSetup scale="99" orientation="portrait" r:id="rId1"/>
  <headerFooter alignWithMargins="0"/>
  <rowBreaks count="1" manualBreakCount="1">
    <brk id="64" max="1" man="1"/>
  </rowBreaks>
</worksheet>
</file>

<file path=xl/worksheets/sheet2.xml><?xml version="1.0" encoding="utf-8"?>
<worksheet xmlns="http://schemas.openxmlformats.org/spreadsheetml/2006/main" xmlns:r="http://schemas.openxmlformats.org/officeDocument/2006/relationships">
  <dimension ref="A1:AF111"/>
  <sheetViews>
    <sheetView windowProtection="1" topLeftCell="A36" workbookViewId="0">
      <pane xSplit="1" topLeftCell="R1" activePane="topRight" state="frozen"/>
      <selection pane="topRight" activeCell="Q40" sqref="F40:Q40"/>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c r="A1" s="1" t="s">
        <v>3</v>
      </c>
      <c r="B1" s="107" t="s">
        <v>116</v>
      </c>
      <c r="C1" s="2"/>
      <c r="D1" s="228" t="s">
        <v>23</v>
      </c>
      <c r="E1" s="228"/>
      <c r="F1" s="228"/>
    </row>
    <row r="2" spans="1:31">
      <c r="A2" s="1" t="s">
        <v>4</v>
      </c>
      <c r="B2" s="107" t="s">
        <v>120</v>
      </c>
      <c r="C2" s="2"/>
      <c r="E2" s="5"/>
      <c r="F2" s="100">
        <v>2012</v>
      </c>
      <c r="G2" s="100">
        <v>2013</v>
      </c>
      <c r="H2" s="100">
        <v>2014</v>
      </c>
      <c r="I2" s="100">
        <v>2015</v>
      </c>
    </row>
    <row r="3" spans="1:31">
      <c r="A3" s="1" t="s">
        <v>5</v>
      </c>
      <c r="B3" s="113" t="s">
        <v>97</v>
      </c>
      <c r="C3" s="6"/>
      <c r="E3" s="110" t="s">
        <v>119</v>
      </c>
      <c r="F3" s="108">
        <v>16018</v>
      </c>
      <c r="G3" s="108">
        <v>15429</v>
      </c>
      <c r="H3" s="108">
        <v>15270</v>
      </c>
      <c r="I3" s="108">
        <v>15270</v>
      </c>
    </row>
    <row r="4" spans="1:31">
      <c r="A4" s="1" t="s">
        <v>7</v>
      </c>
      <c r="B4" s="111" t="s">
        <v>121</v>
      </c>
      <c r="C4" s="8"/>
      <c r="E4" s="110" t="s">
        <v>62</v>
      </c>
      <c r="F4" s="109">
        <v>4747527</v>
      </c>
      <c r="G4" s="109">
        <v>4386836</v>
      </c>
      <c r="H4" s="109">
        <v>4275600</v>
      </c>
      <c r="I4" s="109">
        <v>4275600</v>
      </c>
      <c r="J4" s="10"/>
      <c r="K4" s="10"/>
      <c r="L4" s="10"/>
      <c r="M4" s="10"/>
      <c r="N4" s="10"/>
      <c r="O4" s="10"/>
      <c r="P4" s="10"/>
      <c r="Q4" s="10"/>
      <c r="R4" s="10"/>
      <c r="S4" s="10"/>
      <c r="T4" s="10"/>
      <c r="U4" s="10"/>
      <c r="V4" s="10"/>
      <c r="W4" s="10"/>
      <c r="X4" s="10"/>
      <c r="Y4" s="10"/>
      <c r="Z4" s="10"/>
      <c r="AA4" s="10"/>
      <c r="AB4" s="10"/>
      <c r="AC4" s="10"/>
      <c r="AD4" s="133"/>
    </row>
    <row r="5" spans="1:31">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133"/>
    </row>
    <row r="6" spans="1:31">
      <c r="A6" s="1" t="s">
        <v>86</v>
      </c>
      <c r="B6" s="111" t="s">
        <v>122</v>
      </c>
      <c r="C6" s="8"/>
      <c r="E6" s="136"/>
      <c r="F6" s="137"/>
      <c r="G6" s="10"/>
      <c r="H6" s="10"/>
      <c r="I6" s="10"/>
      <c r="J6" s="10"/>
      <c r="K6" s="10"/>
      <c r="L6" s="10"/>
      <c r="M6" s="10"/>
      <c r="N6" s="10"/>
      <c r="O6" s="10"/>
      <c r="P6" s="10"/>
      <c r="Q6" s="10"/>
      <c r="R6" s="10"/>
      <c r="S6" s="10"/>
      <c r="T6" s="10"/>
      <c r="U6" s="10"/>
      <c r="V6" s="10"/>
      <c r="W6" s="10"/>
      <c r="X6" s="10"/>
      <c r="Y6" s="10"/>
      <c r="Z6" s="10"/>
      <c r="AA6" s="10"/>
      <c r="AB6" s="10"/>
      <c r="AC6" s="10"/>
      <c r="AD6" s="133"/>
    </row>
    <row r="7" spans="1:31">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133"/>
      <c r="AE7" s="45"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c r="A11" s="18" t="s">
        <v>20</v>
      </c>
      <c r="B11" s="19">
        <f>HLOOKUP($B$7,$F$8:$AC$75,AE11,FALSE)</f>
        <v>0</v>
      </c>
      <c r="E11" s="20" t="s">
        <v>24</v>
      </c>
      <c r="F11" s="149"/>
      <c r="G11" s="149"/>
      <c r="H11" s="149"/>
      <c r="I11" s="149"/>
      <c r="J11" s="149">
        <v>67.48</v>
      </c>
      <c r="K11" s="149">
        <v>235.31</v>
      </c>
      <c r="L11" s="149">
        <v>758.55</v>
      </c>
      <c r="M11" s="149">
        <v>1286.3</v>
      </c>
      <c r="N11" s="149">
        <v>1351.28</v>
      </c>
      <c r="O11" s="149">
        <v>1173.72</v>
      </c>
      <c r="P11" s="149">
        <v>1344.54</v>
      </c>
      <c r="Q11" s="149">
        <v>3905.06</v>
      </c>
      <c r="R11" s="7">
        <f>'[1]Small Comm Electric Savings'!B4</f>
        <v>2255.36</v>
      </c>
      <c r="S11" s="7">
        <f>'[1]Small Comm Electric Savings'!C4</f>
        <v>1238.3969999999999</v>
      </c>
      <c r="T11" s="7">
        <f>'[1]Small Comm Electric Savings'!D4</f>
        <v>981.84</v>
      </c>
      <c r="U11" s="7">
        <f>'[1]Small Comm Electric Savings'!E4</f>
        <v>995.29300000000001</v>
      </c>
      <c r="V11" s="7">
        <f>'[1]Small Comm Electric Savings'!F4</f>
        <v>0</v>
      </c>
      <c r="W11" s="7">
        <f>'[1]Small Comm Electric Savings'!G4</f>
        <v>0</v>
      </c>
      <c r="X11" s="7">
        <f>'[1]Small Comm Electric Savings'!H4</f>
        <v>0</v>
      </c>
      <c r="Y11" s="7">
        <f>'[1]Small Comm Electric Savings'!I4</f>
        <v>0</v>
      </c>
      <c r="Z11" s="7">
        <f>'[1]Small Comm Electric Savings'!J4</f>
        <v>0</v>
      </c>
      <c r="AA11" s="7">
        <f>'[1]Small Comm Electric Savings'!K4</f>
        <v>0</v>
      </c>
      <c r="AB11" s="7">
        <f>'[1]Small Comm Electric Savings'!L4</f>
        <v>0</v>
      </c>
      <c r="AC11" s="7">
        <f>'[1]Small Comm Electric Savings'!M4</f>
        <v>0</v>
      </c>
      <c r="AD11" s="24">
        <f>SUM(F11:AC11)</f>
        <v>15593.13</v>
      </c>
      <c r="AE11" s="4">
        <v>4</v>
      </c>
    </row>
    <row r="12" spans="1:31">
      <c r="A12" s="18" t="s">
        <v>96</v>
      </c>
      <c r="B12" s="75">
        <f>HLOOKUP($B$7,$F$8:$AC$75,AE12,FALSE)</f>
        <v>0</v>
      </c>
      <c r="E12" s="20" t="s">
        <v>24</v>
      </c>
      <c r="F12" s="150"/>
      <c r="G12" s="150"/>
      <c r="H12" s="150"/>
      <c r="I12" s="150"/>
      <c r="J12" s="150">
        <v>1.6299999999999999E-2</v>
      </c>
      <c r="K12" s="150">
        <v>3.32E-2</v>
      </c>
      <c r="L12" s="150">
        <v>0.108</v>
      </c>
      <c r="M12" s="150">
        <v>0.217</v>
      </c>
      <c r="N12" s="150">
        <v>0.38500000000000001</v>
      </c>
      <c r="O12" s="150">
        <v>0.246</v>
      </c>
      <c r="P12" s="150">
        <v>0.17699999999999999</v>
      </c>
      <c r="Q12" s="150">
        <v>0.55800000000000005</v>
      </c>
      <c r="R12" s="81">
        <f>'[1]Small Comm Electric Savings'!B10</f>
        <v>0.48</v>
      </c>
      <c r="S12" s="81">
        <f>'[1]Small Comm Electric Savings'!C10</f>
        <v>0.35799999999999998</v>
      </c>
      <c r="T12" s="81">
        <f>'[1]Small Comm Electric Savings'!D10</f>
        <v>0.27982000000000001</v>
      </c>
      <c r="U12" s="81">
        <f>'[1]Small Comm Electric Savings'!E10</f>
        <v>0.307</v>
      </c>
      <c r="V12" s="81">
        <f>'[1]Small Comm Electric Savings'!F10</f>
        <v>0</v>
      </c>
      <c r="W12" s="81">
        <f>'[1]Small Comm Electric Savings'!G10</f>
        <v>0</v>
      </c>
      <c r="X12" s="81">
        <f>'[1]Small Comm Electric Savings'!H10</f>
        <v>0</v>
      </c>
      <c r="Y12" s="81">
        <f>'[1]Small Comm Electric Savings'!I10</f>
        <v>0</v>
      </c>
      <c r="Z12" s="81">
        <f>'[1]Small Comm Electric Savings'!J10</f>
        <v>0</v>
      </c>
      <c r="AA12" s="81">
        <f>'[1]Small Comm Electric Savings'!K10</f>
        <v>0</v>
      </c>
      <c r="AB12" s="81">
        <f>'[1]Small Comm Electric Savings'!L10</f>
        <v>0</v>
      </c>
      <c r="AC12" s="81">
        <f>'[1]Small Comm Electric Savings'!M10</f>
        <v>0</v>
      </c>
      <c r="AD12" s="80">
        <f>SUM(F12:AC12)</f>
        <v>3.1653200000000004</v>
      </c>
      <c r="AE12" s="4">
        <v>5</v>
      </c>
    </row>
    <row r="13" spans="1:31">
      <c r="A13" s="18" t="s">
        <v>21</v>
      </c>
      <c r="B13" s="19">
        <f>HLOOKUP($B$7,$F$8:$AC$75,AE13,FALSE)</f>
        <v>0</v>
      </c>
      <c r="E13" s="20" t="s">
        <v>24</v>
      </c>
      <c r="F13" s="149"/>
      <c r="G13" s="149">
        <v>0</v>
      </c>
      <c r="H13" s="149"/>
      <c r="I13" s="149"/>
      <c r="J13" s="149">
        <v>0</v>
      </c>
      <c r="K13" s="149"/>
      <c r="L13" s="149"/>
      <c r="M13" s="149"/>
      <c r="N13" s="149"/>
      <c r="O13" s="149"/>
      <c r="P13" s="149"/>
      <c r="Q13" s="149"/>
      <c r="R13" s="7"/>
      <c r="S13" s="7"/>
      <c r="T13" s="7"/>
      <c r="U13" s="7"/>
      <c r="V13" s="7"/>
      <c r="W13" s="7"/>
      <c r="X13" s="7"/>
      <c r="Y13" s="7"/>
      <c r="Z13" s="7"/>
      <c r="AA13" s="7"/>
      <c r="AB13" s="7"/>
      <c r="AC13" s="7"/>
      <c r="AD13" s="24">
        <f>SUM(F13:AC13)</f>
        <v>0</v>
      </c>
      <c r="AE13" s="4">
        <v>6</v>
      </c>
    </row>
    <row r="14" spans="1:31">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c r="A15" s="1" t="s">
        <v>75</v>
      </c>
      <c r="B15" s="23">
        <f>HLOOKUP($B$7,$F$8:$AC$75,AE15,FALSE)</f>
        <v>15429</v>
      </c>
      <c r="E15" s="5"/>
      <c r="F15" s="24">
        <f>$F$3</f>
        <v>16018</v>
      </c>
      <c r="G15" s="24">
        <f>$F$3</f>
        <v>16018</v>
      </c>
      <c r="H15" s="24">
        <f t="shared" ref="H15:Q15" si="0">$F$3</f>
        <v>16018</v>
      </c>
      <c r="I15" s="24">
        <f t="shared" si="0"/>
        <v>16018</v>
      </c>
      <c r="J15" s="24">
        <f t="shared" si="0"/>
        <v>16018</v>
      </c>
      <c r="K15" s="24">
        <f t="shared" si="0"/>
        <v>16018</v>
      </c>
      <c r="L15" s="24">
        <f t="shared" si="0"/>
        <v>16018</v>
      </c>
      <c r="M15" s="24">
        <f t="shared" si="0"/>
        <v>16018</v>
      </c>
      <c r="N15" s="24">
        <f t="shared" si="0"/>
        <v>16018</v>
      </c>
      <c r="O15" s="24">
        <f t="shared" si="0"/>
        <v>16018</v>
      </c>
      <c r="P15" s="24">
        <f t="shared" si="0"/>
        <v>16018</v>
      </c>
      <c r="Q15" s="24">
        <f t="shared" si="0"/>
        <v>16018</v>
      </c>
      <c r="R15" s="24">
        <f>$G$3</f>
        <v>15429</v>
      </c>
      <c r="S15" s="24">
        <f t="shared" ref="S15:AC15" si="1">$G$3</f>
        <v>15429</v>
      </c>
      <c r="T15" s="24">
        <f t="shared" si="1"/>
        <v>15429</v>
      </c>
      <c r="U15" s="24">
        <f t="shared" si="1"/>
        <v>15429</v>
      </c>
      <c r="V15" s="24">
        <f t="shared" si="1"/>
        <v>15429</v>
      </c>
      <c r="W15" s="24">
        <f t="shared" si="1"/>
        <v>15429</v>
      </c>
      <c r="X15" s="24">
        <f t="shared" si="1"/>
        <v>15429</v>
      </c>
      <c r="Y15" s="24">
        <f t="shared" si="1"/>
        <v>15429</v>
      </c>
      <c r="Z15" s="24">
        <f t="shared" si="1"/>
        <v>15429</v>
      </c>
      <c r="AA15" s="24">
        <f t="shared" si="1"/>
        <v>15429</v>
      </c>
      <c r="AB15" s="24">
        <f t="shared" si="1"/>
        <v>15429</v>
      </c>
      <c r="AC15" s="24">
        <f t="shared" si="1"/>
        <v>15429</v>
      </c>
      <c r="AD15" s="25"/>
      <c r="AE15" s="4">
        <v>8</v>
      </c>
    </row>
    <row r="16" spans="1:31">
      <c r="A16" s="1" t="s">
        <v>77</v>
      </c>
      <c r="B16" s="23">
        <f>HLOOKUP($B$7,$F$8:$AC$75,AE16,FALSE)</f>
        <v>6428.75</v>
      </c>
      <c r="E16" s="5"/>
      <c r="F16" s="24">
        <f>F15*(F9/12)</f>
        <v>1334.8333333333333</v>
      </c>
      <c r="G16" s="24">
        <f t="shared" ref="G16:Q16" si="2">G15*(G9/12)</f>
        <v>2669.6666666666665</v>
      </c>
      <c r="H16" s="24">
        <f t="shared" si="2"/>
        <v>4004.5</v>
      </c>
      <c r="I16" s="24">
        <f t="shared" si="2"/>
        <v>5339.333333333333</v>
      </c>
      <c r="J16" s="24">
        <f t="shared" si="2"/>
        <v>6674.166666666667</v>
      </c>
      <c r="K16" s="24">
        <f t="shared" si="2"/>
        <v>8009</v>
      </c>
      <c r="L16" s="24">
        <f t="shared" si="2"/>
        <v>9343.8333333333339</v>
      </c>
      <c r="M16" s="24">
        <f t="shared" si="2"/>
        <v>10678.666666666666</v>
      </c>
      <c r="N16" s="24">
        <f t="shared" si="2"/>
        <v>12013.5</v>
      </c>
      <c r="O16" s="24">
        <f t="shared" si="2"/>
        <v>13348.333333333334</v>
      </c>
      <c r="P16" s="24">
        <f t="shared" si="2"/>
        <v>14683.166666666666</v>
      </c>
      <c r="Q16" s="24">
        <f t="shared" si="2"/>
        <v>16018</v>
      </c>
      <c r="R16" s="24">
        <f>R15*(R9/12)</f>
        <v>1285.75</v>
      </c>
      <c r="S16" s="24">
        <f t="shared" ref="S16:AC16" si="3">S15*(S9/12)</f>
        <v>2571.5</v>
      </c>
      <c r="T16" s="24">
        <f t="shared" si="3"/>
        <v>3857.25</v>
      </c>
      <c r="U16" s="24">
        <f t="shared" si="3"/>
        <v>5143</v>
      </c>
      <c r="V16" s="24">
        <f t="shared" si="3"/>
        <v>6428.75</v>
      </c>
      <c r="W16" s="24">
        <f t="shared" si="3"/>
        <v>7714.5</v>
      </c>
      <c r="X16" s="24">
        <f t="shared" si="3"/>
        <v>9000.25</v>
      </c>
      <c r="Y16" s="24">
        <f t="shared" si="3"/>
        <v>10286</v>
      </c>
      <c r="Z16" s="24">
        <f t="shared" si="3"/>
        <v>11571.75</v>
      </c>
      <c r="AA16" s="24">
        <f t="shared" si="3"/>
        <v>12857.5</v>
      </c>
      <c r="AB16" s="24">
        <f t="shared" si="3"/>
        <v>14143.25</v>
      </c>
      <c r="AC16" s="24">
        <f t="shared" si="3"/>
        <v>15429</v>
      </c>
      <c r="AD16" s="25"/>
      <c r="AE16" s="4">
        <v>9</v>
      </c>
    </row>
    <row r="17" spans="1:31">
      <c r="A17" s="86" t="s">
        <v>70</v>
      </c>
      <c r="B17" s="19">
        <f>HLOOKUP($B$7,$F$8:$AC$75,AE17,FALSE)</f>
        <v>5470.8899999999994</v>
      </c>
      <c r="E17" s="5"/>
      <c r="F17" s="21">
        <f>F11</f>
        <v>0</v>
      </c>
      <c r="G17" s="21">
        <f>F17+G11</f>
        <v>0</v>
      </c>
      <c r="H17" s="21">
        <f t="shared" ref="H17:Q17" si="4">G17+H11</f>
        <v>0</v>
      </c>
      <c r="I17" s="21">
        <f t="shared" si="4"/>
        <v>0</v>
      </c>
      <c r="J17" s="21">
        <f t="shared" si="4"/>
        <v>67.48</v>
      </c>
      <c r="K17" s="21">
        <f t="shared" si="4"/>
        <v>302.79000000000002</v>
      </c>
      <c r="L17" s="21">
        <f t="shared" si="4"/>
        <v>1061.3399999999999</v>
      </c>
      <c r="M17" s="21">
        <f t="shared" si="4"/>
        <v>2347.64</v>
      </c>
      <c r="N17" s="21">
        <f t="shared" si="4"/>
        <v>3698.92</v>
      </c>
      <c r="O17" s="21">
        <f t="shared" si="4"/>
        <v>4872.6400000000003</v>
      </c>
      <c r="P17" s="21">
        <f t="shared" si="4"/>
        <v>6217.18</v>
      </c>
      <c r="Q17" s="21">
        <f t="shared" si="4"/>
        <v>10122.24</v>
      </c>
      <c r="R17" s="21">
        <f>R11</f>
        <v>2255.36</v>
      </c>
      <c r="S17" s="21">
        <f t="shared" ref="S17" si="5">R17+S11</f>
        <v>3493.7570000000001</v>
      </c>
      <c r="T17" s="21">
        <f>S17+T11</f>
        <v>4475.5969999999998</v>
      </c>
      <c r="U17" s="21">
        <f t="shared" ref="U17:AC17" si="6">T17+U11</f>
        <v>5470.8899999999994</v>
      </c>
      <c r="V17" s="21">
        <f t="shared" si="6"/>
        <v>5470.8899999999994</v>
      </c>
      <c r="W17" s="21">
        <f t="shared" si="6"/>
        <v>5470.8899999999994</v>
      </c>
      <c r="X17" s="21">
        <f t="shared" si="6"/>
        <v>5470.8899999999994</v>
      </c>
      <c r="Y17" s="21">
        <f t="shared" si="6"/>
        <v>5470.8899999999994</v>
      </c>
      <c r="Z17" s="21">
        <f t="shared" si="6"/>
        <v>5470.8899999999994</v>
      </c>
      <c r="AA17" s="21">
        <f t="shared" si="6"/>
        <v>5470.8899999999994</v>
      </c>
      <c r="AB17" s="21">
        <f t="shared" si="6"/>
        <v>5470.8899999999994</v>
      </c>
      <c r="AC17" s="21">
        <f t="shared" si="6"/>
        <v>5470.8899999999994</v>
      </c>
      <c r="AD17" s="65"/>
      <c r="AE17" s="4">
        <v>10</v>
      </c>
    </row>
    <row r="18" spans="1:31">
      <c r="A18" s="86" t="s">
        <v>12</v>
      </c>
      <c r="B18" s="19">
        <f>HLOOKUP($B$7,$F$8:$AC$75,AE18,FALSE)</f>
        <v>0</v>
      </c>
      <c r="E18" s="20" t="s">
        <v>110</v>
      </c>
      <c r="F18" s="151"/>
      <c r="G18" s="151">
        <v>0</v>
      </c>
      <c r="H18" s="151"/>
      <c r="I18" s="151"/>
      <c r="J18" s="151"/>
      <c r="K18" s="151">
        <v>448</v>
      </c>
      <c r="L18" s="151">
        <v>473</v>
      </c>
      <c r="M18" s="151">
        <v>1423</v>
      </c>
      <c r="N18" s="151">
        <v>1625</v>
      </c>
      <c r="O18" s="151">
        <v>4607</v>
      </c>
      <c r="P18" s="151">
        <v>5642</v>
      </c>
      <c r="Q18" s="151">
        <v>4928</v>
      </c>
      <c r="R18" s="7">
        <f>'[1]Small Comm Electric Savings'!B5</f>
        <v>3404.24</v>
      </c>
      <c r="S18" s="7">
        <f>'[1]Small Comm Electric Savings'!C5</f>
        <v>2947.04</v>
      </c>
      <c r="T18" s="7">
        <f>'[1]Small Comm Electric Savings'!D5</f>
        <v>2811.22</v>
      </c>
      <c r="U18" s="7">
        <f>'[1]Small Comm Electric Savings'!E5</f>
        <v>2242.48</v>
      </c>
      <c r="V18" s="7">
        <f>'[1]Small Comm Electric Savings'!F5</f>
        <v>0</v>
      </c>
      <c r="W18" s="7">
        <f>'[1]Small Comm Electric Savings'!G5</f>
        <v>0</v>
      </c>
      <c r="X18" s="7">
        <f>'[1]Small Comm Electric Savings'!H5</f>
        <v>0</v>
      </c>
      <c r="Y18" s="7">
        <f>'[1]Small Comm Electric Savings'!I5</f>
        <v>0</v>
      </c>
      <c r="Z18" s="7">
        <f>'[1]Small Comm Electric Savings'!J5</f>
        <v>0</v>
      </c>
      <c r="AA18" s="7">
        <f>'[1]Small Comm Electric Savings'!K5</f>
        <v>0</v>
      </c>
      <c r="AB18" s="7">
        <f>'[1]Small Comm Electric Savings'!L5</f>
        <v>0</v>
      </c>
      <c r="AC18" s="7">
        <f>'[1]Small Comm Electric Savings'!M5</f>
        <v>0</v>
      </c>
      <c r="AD18" s="65"/>
      <c r="AE18" s="4">
        <v>11</v>
      </c>
    </row>
    <row r="19" spans="1:31">
      <c r="A19" s="87" t="s">
        <v>39</v>
      </c>
      <c r="B19" s="51">
        <f>HLOOKUP($B$7,$F$8:$AC$75,AE19,FALSE)</f>
        <v>5470.8899999999994</v>
      </c>
      <c r="C19" s="92"/>
      <c r="D19" s="92"/>
      <c r="E19" s="92"/>
      <c r="F19" s="26">
        <f>F17+F18</f>
        <v>0</v>
      </c>
      <c r="G19" s="26">
        <f t="shared" ref="G19:Q19" si="7">G17+G18</f>
        <v>0</v>
      </c>
      <c r="H19" s="26">
        <f t="shared" si="7"/>
        <v>0</v>
      </c>
      <c r="I19" s="26">
        <f t="shared" si="7"/>
        <v>0</v>
      </c>
      <c r="J19" s="26">
        <f t="shared" si="7"/>
        <v>67.48</v>
      </c>
      <c r="K19" s="26">
        <f t="shared" si="7"/>
        <v>750.79</v>
      </c>
      <c r="L19" s="26">
        <f t="shared" si="7"/>
        <v>1534.34</v>
      </c>
      <c r="M19" s="26">
        <f t="shared" si="7"/>
        <v>3770.64</v>
      </c>
      <c r="N19" s="26">
        <f t="shared" si="7"/>
        <v>5323.92</v>
      </c>
      <c r="O19" s="26">
        <f t="shared" si="7"/>
        <v>9479.64</v>
      </c>
      <c r="P19" s="26">
        <f t="shared" si="7"/>
        <v>11859.18</v>
      </c>
      <c r="Q19" s="26">
        <f t="shared" si="7"/>
        <v>15050.24</v>
      </c>
      <c r="R19" s="26">
        <f>R17+R18</f>
        <v>5659.6</v>
      </c>
      <c r="S19" s="26">
        <f t="shared" ref="S19:AC19" si="8">S17+S18</f>
        <v>6440.7970000000005</v>
      </c>
      <c r="T19" s="26">
        <f t="shared" si="8"/>
        <v>7286.8169999999991</v>
      </c>
      <c r="U19" s="26">
        <f t="shared" si="8"/>
        <v>7713.369999999999</v>
      </c>
      <c r="V19" s="26">
        <f t="shared" si="8"/>
        <v>5470.8899999999994</v>
      </c>
      <c r="W19" s="26">
        <f t="shared" si="8"/>
        <v>5470.8899999999994</v>
      </c>
      <c r="X19" s="26">
        <f t="shared" si="8"/>
        <v>5470.8899999999994</v>
      </c>
      <c r="Y19" s="26">
        <f t="shared" si="8"/>
        <v>5470.8899999999994</v>
      </c>
      <c r="Z19" s="26">
        <f t="shared" si="8"/>
        <v>5470.8899999999994</v>
      </c>
      <c r="AA19" s="26">
        <f t="shared" si="8"/>
        <v>5470.8899999999994</v>
      </c>
      <c r="AB19" s="26">
        <f t="shared" si="8"/>
        <v>5470.8899999999994</v>
      </c>
      <c r="AC19" s="26">
        <f t="shared" si="8"/>
        <v>5470.8899999999994</v>
      </c>
      <c r="AD19" s="25"/>
      <c r="AE19" s="4">
        <v>12</v>
      </c>
    </row>
    <row r="20" spans="1:31">
      <c r="A20" s="86" t="s">
        <v>105</v>
      </c>
      <c r="B20" s="88">
        <f>IFERROR(HLOOKUP($B$7,$F$8:$AC$75,AE20,FALSE),"-  ")</f>
        <v>0.35458487264242655</v>
      </c>
      <c r="F20" s="88">
        <f>IFERROR(F17/F15,"-  ")</f>
        <v>0</v>
      </c>
      <c r="G20" s="88">
        <f t="shared" ref="G20:Q20" si="9">IFERROR(G17/G15,"-  ")</f>
        <v>0</v>
      </c>
      <c r="H20" s="88">
        <f t="shared" si="9"/>
        <v>0</v>
      </c>
      <c r="I20" s="88">
        <f t="shared" si="9"/>
        <v>0</v>
      </c>
      <c r="J20" s="88">
        <f t="shared" si="9"/>
        <v>4.2127606442751908E-3</v>
      </c>
      <c r="K20" s="88">
        <f t="shared" si="9"/>
        <v>1.8903109002372333E-2</v>
      </c>
      <c r="L20" s="88">
        <f t="shared" si="9"/>
        <v>6.6259208390560612E-2</v>
      </c>
      <c r="M20" s="88">
        <f t="shared" si="9"/>
        <v>0.14656261705581219</v>
      </c>
      <c r="N20" s="88">
        <f t="shared" si="9"/>
        <v>0.23092271194905731</v>
      </c>
      <c r="O20" s="88">
        <f t="shared" si="9"/>
        <v>0.30419777750031218</v>
      </c>
      <c r="P20" s="88">
        <f t="shared" si="9"/>
        <v>0.38813709576726185</v>
      </c>
      <c r="Q20" s="88">
        <f t="shared" si="9"/>
        <v>0.6319290797852416</v>
      </c>
      <c r="R20" s="88">
        <f>IFERROR(R17/R15,"-  ")</f>
        <v>0.14617668027739972</v>
      </c>
      <c r="S20" s="88">
        <f t="shared" ref="S20:AC20" si="10">IFERROR(S17/S15,"-  ")</f>
        <v>0.22644092293732582</v>
      </c>
      <c r="T20" s="88">
        <f t="shared" si="10"/>
        <v>0.29007693304815607</v>
      </c>
      <c r="U20" s="88">
        <f t="shared" si="10"/>
        <v>0.35458487264242655</v>
      </c>
      <c r="V20" s="88">
        <f t="shared" si="10"/>
        <v>0.35458487264242655</v>
      </c>
      <c r="W20" s="88">
        <f t="shared" si="10"/>
        <v>0.35458487264242655</v>
      </c>
      <c r="X20" s="88">
        <f t="shared" si="10"/>
        <v>0.35458487264242655</v>
      </c>
      <c r="Y20" s="88">
        <f t="shared" si="10"/>
        <v>0.35458487264242655</v>
      </c>
      <c r="Z20" s="88">
        <f t="shared" si="10"/>
        <v>0.35458487264242655</v>
      </c>
      <c r="AA20" s="88">
        <f t="shared" si="10"/>
        <v>0.35458487264242655</v>
      </c>
      <c r="AB20" s="88">
        <f t="shared" si="10"/>
        <v>0.35458487264242655</v>
      </c>
      <c r="AC20" s="88">
        <f t="shared" si="10"/>
        <v>0.35458487264242655</v>
      </c>
      <c r="AD20" s="97"/>
      <c r="AE20" s="4">
        <v>13</v>
      </c>
    </row>
    <row r="21" spans="1:31">
      <c r="A21" s="86" t="s">
        <v>106</v>
      </c>
      <c r="B21" s="88">
        <f>IFERROR(HLOOKUP($B$7,$F$8:$AC$75,AE21,FALSE),"-  ")</f>
        <v>0.35458487264242655</v>
      </c>
      <c r="F21" s="88">
        <f>IFERROR(F19/F15,"-  ")</f>
        <v>0</v>
      </c>
      <c r="G21" s="88">
        <f t="shared" ref="G21:Q21" si="11">IFERROR(G19/G15,"-  ")</f>
        <v>0</v>
      </c>
      <c r="H21" s="88">
        <f t="shared" si="11"/>
        <v>0</v>
      </c>
      <c r="I21" s="88">
        <f t="shared" si="11"/>
        <v>0</v>
      </c>
      <c r="J21" s="88">
        <f t="shared" si="11"/>
        <v>4.2127606442751908E-3</v>
      </c>
      <c r="K21" s="88">
        <f t="shared" si="11"/>
        <v>4.6871644400049942E-2</v>
      </c>
      <c r="L21" s="88">
        <f t="shared" si="11"/>
        <v>9.578848795105506E-2</v>
      </c>
      <c r="M21" s="88">
        <f t="shared" si="11"/>
        <v>0.23540017480334624</v>
      </c>
      <c r="N21" s="88">
        <f t="shared" si="11"/>
        <v>0.33237108253215131</v>
      </c>
      <c r="O21" s="88">
        <f t="shared" si="11"/>
        <v>0.59181171182419778</v>
      </c>
      <c r="P21" s="88">
        <f t="shared" si="11"/>
        <v>0.74036583843176429</v>
      </c>
      <c r="Q21" s="88">
        <f t="shared" si="11"/>
        <v>0.9395829691596953</v>
      </c>
      <c r="R21" s="88">
        <f>IFERROR(R19/R15,"-  ")</f>
        <v>0.36681573659990929</v>
      </c>
      <c r="S21" s="88">
        <f t="shared" ref="S21:AC21" si="12">IFERROR(S19/S15,"-  ")</f>
        <v>0.41744746905178565</v>
      </c>
      <c r="T21" s="88">
        <f t="shared" si="12"/>
        <v>0.47228057553956826</v>
      </c>
      <c r="U21" s="88">
        <f t="shared" si="12"/>
        <v>0.4999267612936677</v>
      </c>
      <c r="V21" s="88">
        <f t="shared" si="12"/>
        <v>0.35458487264242655</v>
      </c>
      <c r="W21" s="88">
        <f t="shared" si="12"/>
        <v>0.35458487264242655</v>
      </c>
      <c r="X21" s="88">
        <f t="shared" si="12"/>
        <v>0.35458487264242655</v>
      </c>
      <c r="Y21" s="88">
        <f t="shared" si="12"/>
        <v>0.35458487264242655</v>
      </c>
      <c r="Z21" s="88">
        <f t="shared" si="12"/>
        <v>0.35458487264242655</v>
      </c>
      <c r="AA21" s="88">
        <f t="shared" si="12"/>
        <v>0.35458487264242655</v>
      </c>
      <c r="AB21" s="88">
        <f t="shared" si="12"/>
        <v>0.35458487264242655</v>
      </c>
      <c r="AC21" s="88">
        <f t="shared" si="12"/>
        <v>0.35458487264242655</v>
      </c>
      <c r="AD21" s="97"/>
      <c r="AE21" s="4">
        <v>14</v>
      </c>
    </row>
    <row r="22" spans="1:31">
      <c r="A22" s="86" t="s">
        <v>107</v>
      </c>
      <c r="B22" s="88">
        <f>IFERROR(HLOOKUP($B$7,$F$8:$AC$75,AE22,FALSE),"-  ")</f>
        <v>0.85100369434182377</v>
      </c>
      <c r="F22" s="88">
        <f>IFERROR(F17/F16,"-  ")</f>
        <v>0</v>
      </c>
      <c r="G22" s="88">
        <f t="shared" ref="G22:Q22" si="13">IFERROR(G17/G16,"-  ")</f>
        <v>0</v>
      </c>
      <c r="H22" s="88">
        <f t="shared" si="13"/>
        <v>0</v>
      </c>
      <c r="I22" s="88">
        <f t="shared" si="13"/>
        <v>0</v>
      </c>
      <c r="J22" s="88">
        <f t="shared" si="13"/>
        <v>1.0110625546260457E-2</v>
      </c>
      <c r="K22" s="88">
        <f t="shared" si="13"/>
        <v>3.7806218004744666E-2</v>
      </c>
      <c r="L22" s="88">
        <f t="shared" si="13"/>
        <v>0.11358721438381819</v>
      </c>
      <c r="M22" s="88">
        <f t="shared" si="13"/>
        <v>0.21984392558371832</v>
      </c>
      <c r="N22" s="88">
        <f t="shared" si="13"/>
        <v>0.30789694926540978</v>
      </c>
      <c r="O22" s="88">
        <f t="shared" si="13"/>
        <v>0.36503733300037461</v>
      </c>
      <c r="P22" s="88">
        <f t="shared" si="13"/>
        <v>0.42342228629155843</v>
      </c>
      <c r="Q22" s="88">
        <f t="shared" si="13"/>
        <v>0.6319290797852416</v>
      </c>
      <c r="R22" s="88">
        <f>IFERROR(R17/R16,"-  ")</f>
        <v>1.7541201633287966</v>
      </c>
      <c r="S22" s="88">
        <f t="shared" ref="S22:AC22" si="14">IFERROR(S17/S16,"-  ")</f>
        <v>1.358645537623955</v>
      </c>
      <c r="T22" s="88">
        <f t="shared" si="14"/>
        <v>1.1603077321926243</v>
      </c>
      <c r="U22" s="88">
        <f t="shared" si="14"/>
        <v>1.0637546179272797</v>
      </c>
      <c r="V22" s="88">
        <f t="shared" si="14"/>
        <v>0.85100369434182377</v>
      </c>
      <c r="W22" s="88">
        <f t="shared" si="14"/>
        <v>0.7091697452848531</v>
      </c>
      <c r="X22" s="88">
        <f t="shared" si="14"/>
        <v>0.60785978167273125</v>
      </c>
      <c r="Y22" s="88">
        <f t="shared" si="14"/>
        <v>0.53187730896363983</v>
      </c>
      <c r="Z22" s="88">
        <f t="shared" si="14"/>
        <v>0.47277983018990211</v>
      </c>
      <c r="AA22" s="88">
        <f t="shared" si="14"/>
        <v>0.42550184717091188</v>
      </c>
      <c r="AB22" s="88">
        <f t="shared" si="14"/>
        <v>0.38681986106446536</v>
      </c>
      <c r="AC22" s="88">
        <f t="shared" si="14"/>
        <v>0.35458487264242655</v>
      </c>
      <c r="AD22" s="97"/>
      <c r="AE22" s="4">
        <v>15</v>
      </c>
    </row>
    <row r="23" spans="1:31">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c r="A24" s="86" t="s">
        <v>71</v>
      </c>
      <c r="B24" s="75">
        <f>HLOOKUP($B$7,$F$8:$AC$75,AE24,FALSE)</f>
        <v>1.42482</v>
      </c>
      <c r="E24" s="76"/>
      <c r="F24" s="75">
        <f>F12</f>
        <v>0</v>
      </c>
      <c r="G24" s="75">
        <f t="shared" ref="G24:Q24" si="15">F24+G12</f>
        <v>0</v>
      </c>
      <c r="H24" s="75">
        <f t="shared" si="15"/>
        <v>0</v>
      </c>
      <c r="I24" s="75">
        <f t="shared" si="15"/>
        <v>0</v>
      </c>
      <c r="J24" s="75">
        <f t="shared" si="15"/>
        <v>1.6299999999999999E-2</v>
      </c>
      <c r="K24" s="75">
        <f t="shared" si="15"/>
        <v>4.9500000000000002E-2</v>
      </c>
      <c r="L24" s="75">
        <f t="shared" si="15"/>
        <v>0.1575</v>
      </c>
      <c r="M24" s="75">
        <f t="shared" si="15"/>
        <v>0.3745</v>
      </c>
      <c r="N24" s="75">
        <f t="shared" si="15"/>
        <v>0.75950000000000006</v>
      </c>
      <c r="O24" s="75">
        <f t="shared" si="15"/>
        <v>1.0055000000000001</v>
      </c>
      <c r="P24" s="75">
        <f t="shared" si="15"/>
        <v>1.1825000000000001</v>
      </c>
      <c r="Q24" s="75">
        <f t="shared" si="15"/>
        <v>1.7405000000000002</v>
      </c>
      <c r="R24" s="75">
        <f>R12</f>
        <v>0.48</v>
      </c>
      <c r="S24" s="75">
        <f t="shared" ref="S24:AC24" si="16">R24+S12</f>
        <v>0.83799999999999997</v>
      </c>
      <c r="T24" s="75">
        <f t="shared" si="16"/>
        <v>1.11782</v>
      </c>
      <c r="U24" s="75">
        <f t="shared" si="16"/>
        <v>1.42482</v>
      </c>
      <c r="V24" s="75">
        <f t="shared" si="16"/>
        <v>1.42482</v>
      </c>
      <c r="W24" s="75">
        <f t="shared" si="16"/>
        <v>1.42482</v>
      </c>
      <c r="X24" s="75">
        <f t="shared" si="16"/>
        <v>1.42482</v>
      </c>
      <c r="Y24" s="75">
        <f t="shared" si="16"/>
        <v>1.42482</v>
      </c>
      <c r="Z24" s="75">
        <f t="shared" si="16"/>
        <v>1.42482</v>
      </c>
      <c r="AA24" s="75">
        <f t="shared" si="16"/>
        <v>1.42482</v>
      </c>
      <c r="AB24" s="75">
        <f t="shared" si="16"/>
        <v>1.42482</v>
      </c>
      <c r="AC24" s="75">
        <f t="shared" si="16"/>
        <v>1.42482</v>
      </c>
      <c r="AD24" s="25"/>
      <c r="AE24" s="4">
        <v>17</v>
      </c>
    </row>
    <row r="25" spans="1:31">
      <c r="A25" s="86" t="s">
        <v>13</v>
      </c>
      <c r="B25" s="75">
        <f>HLOOKUP($B$7,$F$8:$AC$75,AE25,FALSE)</f>
        <v>0</v>
      </c>
      <c r="E25" s="20" t="s">
        <v>110</v>
      </c>
      <c r="F25" s="152"/>
      <c r="G25" s="152">
        <v>0</v>
      </c>
      <c r="H25" s="152"/>
      <c r="I25" s="152"/>
      <c r="J25" s="152"/>
      <c r="K25" s="152">
        <v>16.5</v>
      </c>
      <c r="L25" s="152">
        <v>0.13200000000000001</v>
      </c>
      <c r="M25" s="152">
        <v>0.38500000000000001</v>
      </c>
      <c r="N25" s="152">
        <v>0.46800000000000003</v>
      </c>
      <c r="O25" s="152">
        <v>1.1120000000000001</v>
      </c>
      <c r="P25" s="152">
        <v>1.6759999999999999</v>
      </c>
      <c r="Q25" s="152">
        <v>1.909</v>
      </c>
      <c r="R25" s="81">
        <f>'[1]Small Comm Electric Savings'!B11</f>
        <v>1.66</v>
      </c>
      <c r="S25" s="81">
        <f>'[1]Small Comm Electric Savings'!C11</f>
        <v>1.5489999999999999</v>
      </c>
      <c r="T25" s="81">
        <f>'[1]Small Comm Electric Savings'!D11</f>
        <v>1.55</v>
      </c>
      <c r="U25" s="81">
        <f>'[1]Small Comm Electric Savings'!E11</f>
        <v>1.3280000000000001</v>
      </c>
      <c r="V25" s="81">
        <f>'[1]Small Comm Electric Savings'!F11</f>
        <v>0</v>
      </c>
      <c r="W25" s="81">
        <f>'[1]Small Comm Electric Savings'!G11</f>
        <v>0</v>
      </c>
      <c r="X25" s="81">
        <f>'[1]Small Comm Electric Savings'!H11</f>
        <v>0</v>
      </c>
      <c r="Y25" s="81">
        <f>'[1]Small Comm Electric Savings'!I11</f>
        <v>0</v>
      </c>
      <c r="Z25" s="81">
        <f>'[1]Small Comm Electric Savings'!J11</f>
        <v>0</v>
      </c>
      <c r="AA25" s="81">
        <f>'[1]Small Comm Electric Savings'!K11</f>
        <v>0</v>
      </c>
      <c r="AB25" s="81">
        <f>'[1]Small Comm Electric Savings'!L11</f>
        <v>0</v>
      </c>
      <c r="AC25" s="81">
        <f>'[1]Small Comm Electric Savings'!M11</f>
        <v>0</v>
      </c>
      <c r="AD25" s="25"/>
      <c r="AE25" s="4">
        <v>18</v>
      </c>
    </row>
    <row r="26" spans="1:31">
      <c r="A26" s="89" t="s">
        <v>22</v>
      </c>
      <c r="B26" s="83">
        <f>HLOOKUP($B$7,$F$8:$AC$75,AE26,FALSE)</f>
        <v>1.42482</v>
      </c>
      <c r="C26" s="92"/>
      <c r="D26" s="92"/>
      <c r="E26" s="99"/>
      <c r="F26" s="83">
        <f>F24+F25</f>
        <v>0</v>
      </c>
      <c r="G26" s="83">
        <f>G24+G25</f>
        <v>0</v>
      </c>
      <c r="H26" s="83">
        <f t="shared" ref="H26:Q26" si="17">H24+H25</f>
        <v>0</v>
      </c>
      <c r="I26" s="83">
        <f>I24+I25</f>
        <v>0</v>
      </c>
      <c r="J26" s="83">
        <f t="shared" si="17"/>
        <v>1.6299999999999999E-2</v>
      </c>
      <c r="K26" s="83">
        <f t="shared" si="17"/>
        <v>16.549499999999998</v>
      </c>
      <c r="L26" s="83">
        <f t="shared" si="17"/>
        <v>0.28949999999999998</v>
      </c>
      <c r="M26" s="83">
        <f t="shared" si="17"/>
        <v>0.75950000000000006</v>
      </c>
      <c r="N26" s="83">
        <f t="shared" si="17"/>
        <v>1.2275</v>
      </c>
      <c r="O26" s="83">
        <f t="shared" si="17"/>
        <v>2.1175000000000002</v>
      </c>
      <c r="P26" s="83">
        <f t="shared" si="17"/>
        <v>2.8585000000000003</v>
      </c>
      <c r="Q26" s="83">
        <f t="shared" si="17"/>
        <v>3.6495000000000002</v>
      </c>
      <c r="R26" s="83">
        <f>R24+R25</f>
        <v>2.1399999999999997</v>
      </c>
      <c r="S26" s="83">
        <f>S24+S25</f>
        <v>2.387</v>
      </c>
      <c r="T26" s="83">
        <f t="shared" ref="T26" si="18">T24+T25</f>
        <v>2.6678199999999999</v>
      </c>
      <c r="U26" s="83">
        <f>U24+U25</f>
        <v>2.7528199999999998</v>
      </c>
      <c r="V26" s="83">
        <f t="shared" ref="V26:AC26" si="19">V24+V25</f>
        <v>1.42482</v>
      </c>
      <c r="W26" s="83">
        <f t="shared" si="19"/>
        <v>1.42482</v>
      </c>
      <c r="X26" s="83">
        <f t="shared" si="19"/>
        <v>1.42482</v>
      </c>
      <c r="Y26" s="83">
        <f t="shared" si="19"/>
        <v>1.42482</v>
      </c>
      <c r="Z26" s="83">
        <f t="shared" si="19"/>
        <v>1.42482</v>
      </c>
      <c r="AA26" s="83">
        <f t="shared" si="19"/>
        <v>1.42482</v>
      </c>
      <c r="AB26" s="83">
        <f t="shared" si="19"/>
        <v>1.42482</v>
      </c>
      <c r="AC26" s="83">
        <f t="shared" si="19"/>
        <v>1.42482</v>
      </c>
      <c r="AD26" s="25"/>
      <c r="AE26" s="4">
        <v>19</v>
      </c>
    </row>
    <row r="27" spans="1:31">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c r="A28" s="86" t="s">
        <v>67</v>
      </c>
      <c r="B28" s="19">
        <f>HLOOKUP($B$7,$F$8:$AC$75,AE28,FALSE)</f>
        <v>0</v>
      </c>
      <c r="F28" s="29">
        <f>F13</f>
        <v>0</v>
      </c>
      <c r="G28" s="29">
        <f t="shared" ref="G28:Q28" si="20">F28+G13</f>
        <v>0</v>
      </c>
      <c r="H28" s="29">
        <f t="shared" si="20"/>
        <v>0</v>
      </c>
      <c r="I28" s="29">
        <f t="shared" si="20"/>
        <v>0</v>
      </c>
      <c r="J28" s="29">
        <f t="shared" si="20"/>
        <v>0</v>
      </c>
      <c r="K28" s="29">
        <f t="shared" si="20"/>
        <v>0</v>
      </c>
      <c r="L28" s="29">
        <f t="shared" si="20"/>
        <v>0</v>
      </c>
      <c r="M28" s="29">
        <f t="shared" si="20"/>
        <v>0</v>
      </c>
      <c r="N28" s="29">
        <f t="shared" si="20"/>
        <v>0</v>
      </c>
      <c r="O28" s="29">
        <f t="shared" si="20"/>
        <v>0</v>
      </c>
      <c r="P28" s="29">
        <f t="shared" si="20"/>
        <v>0</v>
      </c>
      <c r="Q28" s="29">
        <f t="shared" si="20"/>
        <v>0</v>
      </c>
      <c r="R28" s="29">
        <f>R13</f>
        <v>0</v>
      </c>
      <c r="S28" s="29">
        <f t="shared" ref="S28:AC28" si="21">R28+S13</f>
        <v>0</v>
      </c>
      <c r="T28" s="29">
        <f t="shared" si="21"/>
        <v>0</v>
      </c>
      <c r="U28" s="29">
        <f t="shared" si="21"/>
        <v>0</v>
      </c>
      <c r="V28" s="29">
        <f t="shared" si="21"/>
        <v>0</v>
      </c>
      <c r="W28" s="29">
        <f t="shared" si="21"/>
        <v>0</v>
      </c>
      <c r="X28" s="29">
        <f t="shared" si="21"/>
        <v>0</v>
      </c>
      <c r="Y28" s="29">
        <f t="shared" si="21"/>
        <v>0</v>
      </c>
      <c r="Z28" s="29">
        <f t="shared" si="21"/>
        <v>0</v>
      </c>
      <c r="AA28" s="29">
        <f t="shared" si="21"/>
        <v>0</v>
      </c>
      <c r="AB28" s="29">
        <f t="shared" si="21"/>
        <v>0</v>
      </c>
      <c r="AC28" s="29">
        <f t="shared" si="21"/>
        <v>0</v>
      </c>
      <c r="AD28" s="64"/>
      <c r="AE28" s="4">
        <v>21</v>
      </c>
    </row>
    <row r="29" spans="1:31">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c r="A30" s="89" t="s">
        <v>38</v>
      </c>
      <c r="B30" s="51">
        <f>HLOOKUP($B$7,$F$8:$AC$75,AE30,FALSE)</f>
        <v>0</v>
      </c>
      <c r="C30" s="92"/>
      <c r="D30" s="92"/>
      <c r="E30" s="92"/>
      <c r="F30" s="95">
        <f>F28+F29</f>
        <v>0</v>
      </c>
      <c r="G30" s="95">
        <f t="shared" ref="G30:P30" si="22">G28+G29</f>
        <v>0</v>
      </c>
      <c r="H30" s="95">
        <f t="shared" si="22"/>
        <v>0</v>
      </c>
      <c r="I30" s="95">
        <f t="shared" si="22"/>
        <v>0</v>
      </c>
      <c r="J30" s="95">
        <f t="shared" si="22"/>
        <v>0</v>
      </c>
      <c r="K30" s="95">
        <f t="shared" si="22"/>
        <v>0</v>
      </c>
      <c r="L30" s="95">
        <f t="shared" si="22"/>
        <v>0</v>
      </c>
      <c r="M30" s="95">
        <f t="shared" si="22"/>
        <v>0</v>
      </c>
      <c r="N30" s="95">
        <f t="shared" si="22"/>
        <v>0</v>
      </c>
      <c r="O30" s="95">
        <f t="shared" si="22"/>
        <v>0</v>
      </c>
      <c r="P30" s="95">
        <f t="shared" si="22"/>
        <v>0</v>
      </c>
      <c r="Q30" s="95">
        <f>Q28+Q29</f>
        <v>0</v>
      </c>
      <c r="R30" s="95">
        <f>R28+R29</f>
        <v>0</v>
      </c>
      <c r="S30" s="95">
        <f t="shared" ref="S30:AB30" si="23">S28+S29</f>
        <v>0</v>
      </c>
      <c r="T30" s="95">
        <f t="shared" si="23"/>
        <v>0</v>
      </c>
      <c r="U30" s="95">
        <f t="shared" si="23"/>
        <v>0</v>
      </c>
      <c r="V30" s="95">
        <f t="shared" si="23"/>
        <v>0</v>
      </c>
      <c r="W30" s="95">
        <f t="shared" si="23"/>
        <v>0</v>
      </c>
      <c r="X30" s="95">
        <f t="shared" si="23"/>
        <v>0</v>
      </c>
      <c r="Y30" s="95">
        <f t="shared" si="23"/>
        <v>0</v>
      </c>
      <c r="Z30" s="95">
        <f t="shared" si="23"/>
        <v>0</v>
      </c>
      <c r="AA30" s="95">
        <f t="shared" si="23"/>
        <v>0</v>
      </c>
      <c r="AB30" s="95">
        <f t="shared" si="23"/>
        <v>0</v>
      </c>
      <c r="AC30" s="95">
        <f>AC28+AC29</f>
        <v>0</v>
      </c>
      <c r="AD30" s="64"/>
      <c r="AE30" s="4">
        <v>23</v>
      </c>
    </row>
    <row r="31" spans="1:31">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c r="A32" s="90" t="s">
        <v>40</v>
      </c>
      <c r="B32" s="49">
        <f t="shared" ref="B32:B40" si="24">HLOOKUP($B$7,$F$8:$AC$75,AE32,FALSE)</f>
        <v>0</v>
      </c>
      <c r="E32" s="20" t="s">
        <v>24</v>
      </c>
      <c r="F32" s="153">
        <v>8707</v>
      </c>
      <c r="G32" s="153">
        <v>9453</v>
      </c>
      <c r="H32" s="153">
        <v>6780</v>
      </c>
      <c r="I32" s="153">
        <v>3121</v>
      </c>
      <c r="J32" s="153">
        <v>35635</v>
      </c>
      <c r="K32" s="153">
        <v>29497</v>
      </c>
      <c r="L32" s="153">
        <v>21876</v>
      </c>
      <c r="M32" s="153">
        <v>20909</v>
      </c>
      <c r="N32" s="153">
        <v>23293</v>
      </c>
      <c r="O32" s="153">
        <v>14211</v>
      </c>
      <c r="P32" s="153">
        <v>9913</v>
      </c>
      <c r="Q32" s="153">
        <v>9014</v>
      </c>
      <c r="R32" s="9">
        <f>'[1]Small Comm Electric Budget'!B14</f>
        <v>16611</v>
      </c>
      <c r="S32" s="9">
        <f>'[1]Small Comm Electric Budget'!C14</f>
        <v>25737</v>
      </c>
      <c r="T32" s="9">
        <f>'[1]Small Comm Electric Budget'!D14</f>
        <v>18489</v>
      </c>
      <c r="U32" s="9">
        <f>'[1]Small Comm Electric Budget'!E14</f>
        <v>17303</v>
      </c>
      <c r="V32" s="9">
        <f>'[1]Small Comm Electric Budget'!F14</f>
        <v>0</v>
      </c>
      <c r="W32" s="9">
        <f>'[1]Small Comm Electric Budget'!G14</f>
        <v>0</v>
      </c>
      <c r="X32" s="9">
        <f>'[1]Small Comm Electric Budget'!H14</f>
        <v>0</v>
      </c>
      <c r="Y32" s="9">
        <f>'[1]Small Comm Electric Budget'!I14</f>
        <v>0</v>
      </c>
      <c r="Z32" s="9">
        <f>'[1]Small Comm Electric Budget'!J14</f>
        <v>0</v>
      </c>
      <c r="AA32" s="9">
        <f>'[1]Small Comm Electric Budget'!K14</f>
        <v>0</v>
      </c>
      <c r="AB32" s="9">
        <f>'[1]Small Comm Electric Budget'!L14</f>
        <v>0</v>
      </c>
      <c r="AC32" s="9">
        <f>'[1]Small Comm Electric Budget'!M14</f>
        <v>0</v>
      </c>
      <c r="AD32" s="85">
        <f t="shared" ref="AD32:AD39" si="25">SUM(F32:AC32)</f>
        <v>270549</v>
      </c>
      <c r="AE32" s="4">
        <v>25</v>
      </c>
    </row>
    <row r="33" spans="1:31">
      <c r="A33" s="90" t="s">
        <v>41</v>
      </c>
      <c r="B33" s="49">
        <f t="shared" si="24"/>
        <v>0</v>
      </c>
      <c r="E33" s="20" t="s">
        <v>24</v>
      </c>
      <c r="F33" s="153">
        <v>0</v>
      </c>
      <c r="G33" s="153">
        <v>0</v>
      </c>
      <c r="H33" s="153">
        <v>0</v>
      </c>
      <c r="I33" s="153">
        <v>0</v>
      </c>
      <c r="J33" s="153">
        <v>0</v>
      </c>
      <c r="K33" s="153">
        <v>0</v>
      </c>
      <c r="L33" s="153">
        <v>0</v>
      </c>
      <c r="M33" s="153"/>
      <c r="N33" s="153"/>
      <c r="O33" s="153"/>
      <c r="P33" s="153"/>
      <c r="Q33" s="153"/>
      <c r="R33" s="9"/>
      <c r="S33" s="9"/>
      <c r="T33" s="9"/>
      <c r="U33" s="9"/>
      <c r="V33" s="9"/>
      <c r="W33" s="9"/>
      <c r="X33" s="9"/>
      <c r="Y33" s="9"/>
      <c r="Z33" s="9"/>
      <c r="AA33" s="9"/>
      <c r="AB33" s="9"/>
      <c r="AC33" s="9"/>
      <c r="AD33" s="85">
        <f t="shared" si="25"/>
        <v>0</v>
      </c>
      <c r="AE33" s="4">
        <v>26</v>
      </c>
    </row>
    <row r="34" spans="1:31">
      <c r="A34" s="90" t="s">
        <v>42</v>
      </c>
      <c r="B34" s="49">
        <f t="shared" si="24"/>
        <v>0</v>
      </c>
      <c r="E34" s="20" t="s">
        <v>24</v>
      </c>
      <c r="F34" s="153">
        <v>400</v>
      </c>
      <c r="G34" s="153">
        <v>160</v>
      </c>
      <c r="H34" s="153">
        <v>0</v>
      </c>
      <c r="I34" s="153">
        <v>200</v>
      </c>
      <c r="J34" s="153">
        <v>160</v>
      </c>
      <c r="K34" s="153">
        <v>100</v>
      </c>
      <c r="L34" s="153">
        <v>170</v>
      </c>
      <c r="M34" s="153">
        <v>3491</v>
      </c>
      <c r="N34" s="153">
        <v>710</v>
      </c>
      <c r="O34" s="153">
        <v>15459</v>
      </c>
      <c r="P34" s="153">
        <v>23579</v>
      </c>
      <c r="Q34" s="153">
        <v>-1041</v>
      </c>
      <c r="R34" s="9">
        <f>'[1]Small Comm Electric Budget'!B15</f>
        <v>-4515</v>
      </c>
      <c r="S34" s="9">
        <f>'[1]Small Comm Electric Budget'!C15</f>
        <v>0</v>
      </c>
      <c r="T34" s="9">
        <f>'[1]Small Comm Electric Budget'!D15</f>
        <v>100</v>
      </c>
      <c r="U34" s="9">
        <f>'[1]Small Comm Electric Budget'!E15</f>
        <v>0</v>
      </c>
      <c r="V34" s="9">
        <f>'[1]Small Comm Electric Budget'!F15</f>
        <v>0</v>
      </c>
      <c r="W34" s="9">
        <f>'[1]Small Comm Electric Budget'!G15</f>
        <v>0</v>
      </c>
      <c r="X34" s="9">
        <f>'[1]Small Comm Electric Budget'!H15</f>
        <v>0</v>
      </c>
      <c r="Y34" s="9">
        <f>'[1]Small Comm Electric Budget'!I15</f>
        <v>0</v>
      </c>
      <c r="Z34" s="9">
        <f>'[1]Small Comm Electric Budget'!J15</f>
        <v>0</v>
      </c>
      <c r="AA34" s="9">
        <f>'[1]Small Comm Electric Budget'!K15</f>
        <v>0</v>
      </c>
      <c r="AB34" s="9">
        <f>'[1]Small Comm Electric Budget'!L15</f>
        <v>0</v>
      </c>
      <c r="AC34" s="9">
        <f>'[1]Small Comm Electric Budget'!M15</f>
        <v>0</v>
      </c>
      <c r="AD34" s="85">
        <f t="shared" si="25"/>
        <v>38973</v>
      </c>
      <c r="AE34" s="4">
        <v>27</v>
      </c>
    </row>
    <row r="35" spans="1:31">
      <c r="A35" s="90" t="s">
        <v>43</v>
      </c>
      <c r="B35" s="49">
        <f t="shared" si="24"/>
        <v>0</v>
      </c>
      <c r="E35" s="20" t="s">
        <v>24</v>
      </c>
      <c r="F35" s="153">
        <v>0</v>
      </c>
      <c r="G35" s="153">
        <v>0</v>
      </c>
      <c r="H35" s="153">
        <v>0</v>
      </c>
      <c r="I35" s="153">
        <v>0</v>
      </c>
      <c r="J35" s="153">
        <v>0</v>
      </c>
      <c r="K35" s="153"/>
      <c r="L35" s="153">
        <v>0</v>
      </c>
      <c r="M35" s="153">
        <v>0</v>
      </c>
      <c r="N35" s="153">
        <v>0</v>
      </c>
      <c r="O35" s="153"/>
      <c r="P35" s="153">
        <v>0</v>
      </c>
      <c r="Q35" s="153">
        <v>0</v>
      </c>
      <c r="R35" s="9">
        <f>+'[1]Small Comm Electric Budget'!B16</f>
        <v>0</v>
      </c>
      <c r="S35" s="9">
        <f>+'[1]Small Comm Electric Budget'!C16</f>
        <v>0</v>
      </c>
      <c r="T35" s="9">
        <f>+'[1]Small Comm Electric Budget'!D16</f>
        <v>0</v>
      </c>
      <c r="U35" s="9">
        <f>+'[1]Small Comm Electric Budget'!E16</f>
        <v>0</v>
      </c>
      <c r="V35" s="9">
        <f>+'[1]Small Comm Electric Budget'!F16</f>
        <v>0</v>
      </c>
      <c r="W35" s="9">
        <f>+'[1]Small Comm Electric Budget'!G16</f>
        <v>0</v>
      </c>
      <c r="X35" s="9">
        <f>+'[1]Small Comm Electric Budget'!H16</f>
        <v>0</v>
      </c>
      <c r="Y35" s="9">
        <f>+'[1]Small Comm Electric Budget'!I16</f>
        <v>0</v>
      </c>
      <c r="Z35" s="9">
        <f>+'[1]Small Comm Electric Budget'!J16</f>
        <v>0</v>
      </c>
      <c r="AA35" s="9">
        <f>+'[1]Small Comm Electric Budget'!K16</f>
        <v>0</v>
      </c>
      <c r="AB35" s="9">
        <f>+'[1]Small Comm Electric Budget'!L16</f>
        <v>0</v>
      </c>
      <c r="AC35" s="9">
        <f>+'[1]Small Comm Electric Budget'!M16</f>
        <v>0</v>
      </c>
      <c r="AD35" s="85">
        <f t="shared" si="25"/>
        <v>0</v>
      </c>
      <c r="AE35" s="4">
        <v>28</v>
      </c>
    </row>
    <row r="36" spans="1:31">
      <c r="A36" s="90" t="s">
        <v>44</v>
      </c>
      <c r="B36" s="49">
        <f t="shared" si="24"/>
        <v>0</v>
      </c>
      <c r="E36" s="20" t="s">
        <v>24</v>
      </c>
      <c r="F36" s="153">
        <v>0</v>
      </c>
      <c r="G36" s="153">
        <v>0</v>
      </c>
      <c r="H36" s="153">
        <v>0</v>
      </c>
      <c r="I36" s="153">
        <v>0</v>
      </c>
      <c r="J36" s="153">
        <v>10437</v>
      </c>
      <c r="K36" s="153">
        <v>21553</v>
      </c>
      <c r="L36" s="153">
        <v>65708</v>
      </c>
      <c r="M36" s="153">
        <v>138394</v>
      </c>
      <c r="N36" s="153">
        <v>216759</v>
      </c>
      <c r="O36" s="153">
        <v>205230</v>
      </c>
      <c r="P36" s="153">
        <v>235636</v>
      </c>
      <c r="Q36" s="153">
        <v>368866.07</v>
      </c>
      <c r="R36" s="9">
        <f>'[1]Small Comm Electric Budget'!B17</f>
        <v>423703</v>
      </c>
      <c r="S36" s="9">
        <f>'[1]Small Comm Electric Budget'!C17</f>
        <v>234202.49</v>
      </c>
      <c r="T36" s="9">
        <f>'[1]Small Comm Electric Budget'!D17</f>
        <v>184975.03</v>
      </c>
      <c r="U36" s="9">
        <f>'[1]Small Comm Electric Budget'!E17</f>
        <v>187751.7</v>
      </c>
      <c r="V36" s="9">
        <f>'[1]Small Comm Electric Budget'!F17</f>
        <v>0</v>
      </c>
      <c r="W36" s="9">
        <f>'[1]Small Comm Electric Budget'!G17</f>
        <v>0</v>
      </c>
      <c r="X36" s="9">
        <f>'[1]Small Comm Electric Budget'!H17</f>
        <v>0</v>
      </c>
      <c r="Y36" s="9">
        <f>'[1]Small Comm Electric Budget'!I17</f>
        <v>0</v>
      </c>
      <c r="Z36" s="9">
        <f>'[1]Small Comm Electric Budget'!J17</f>
        <v>0</v>
      </c>
      <c r="AA36" s="9">
        <f>'[1]Small Comm Electric Budget'!K17</f>
        <v>0</v>
      </c>
      <c r="AB36" s="9">
        <f>'[1]Small Comm Electric Budget'!L17</f>
        <v>0</v>
      </c>
      <c r="AC36" s="9">
        <f>'[1]Small Comm Electric Budget'!M17</f>
        <v>0</v>
      </c>
      <c r="AD36" s="85">
        <f t="shared" si="25"/>
        <v>2293215.29</v>
      </c>
      <c r="AE36" s="4">
        <v>29</v>
      </c>
    </row>
    <row r="37" spans="1:31">
      <c r="A37" s="90" t="s">
        <v>45</v>
      </c>
      <c r="B37" s="49">
        <f t="shared" si="24"/>
        <v>0</v>
      </c>
      <c r="E37" s="20" t="s">
        <v>24</v>
      </c>
      <c r="F37" s="153">
        <v>3423</v>
      </c>
      <c r="G37" s="153">
        <v>4242</v>
      </c>
      <c r="H37" s="153">
        <v>3884</v>
      </c>
      <c r="I37" s="153">
        <v>4448</v>
      </c>
      <c r="J37" s="153">
        <v>4187</v>
      </c>
      <c r="K37" s="153">
        <v>4</v>
      </c>
      <c r="L37" s="153"/>
      <c r="M37" s="153">
        <v>0</v>
      </c>
      <c r="N37" s="153">
        <v>0</v>
      </c>
      <c r="O37" s="153">
        <v>519</v>
      </c>
      <c r="P37" s="153">
        <v>0</v>
      </c>
      <c r="Q37" s="153">
        <v>809</v>
      </c>
      <c r="R37" s="9">
        <f>+'[1]Small Comm Electric Budget'!B18</f>
        <v>7698</v>
      </c>
      <c r="S37" s="9">
        <f>+'[1]Small Comm Electric Budget'!C18</f>
        <v>-1175</v>
      </c>
      <c r="T37" s="9">
        <f>+'[1]Small Comm Electric Budget'!D18</f>
        <v>3171</v>
      </c>
      <c r="U37" s="9">
        <f>+'[1]Small Comm Electric Budget'!E18</f>
        <v>-2289</v>
      </c>
      <c r="V37" s="9">
        <f>+'[1]Small Comm Electric Budget'!F18</f>
        <v>0</v>
      </c>
      <c r="W37" s="9">
        <f>+'[1]Small Comm Electric Budget'!G18</f>
        <v>0</v>
      </c>
      <c r="X37" s="9">
        <f>+'[1]Small Comm Electric Budget'!H18</f>
        <v>0</v>
      </c>
      <c r="Y37" s="9">
        <f>+'[1]Small Comm Electric Budget'!I18</f>
        <v>0</v>
      </c>
      <c r="Z37" s="9">
        <f>+'[1]Small Comm Electric Budget'!J18</f>
        <v>0</v>
      </c>
      <c r="AA37" s="9">
        <f>+'[1]Small Comm Electric Budget'!K18</f>
        <v>0</v>
      </c>
      <c r="AB37" s="9">
        <f>+'[1]Small Comm Electric Budget'!L18</f>
        <v>0</v>
      </c>
      <c r="AC37" s="9">
        <f>+'[1]Small Comm Electric Budget'!M18</f>
        <v>0</v>
      </c>
      <c r="AD37" s="85">
        <f t="shared" si="25"/>
        <v>28921</v>
      </c>
      <c r="AE37" s="4">
        <v>30</v>
      </c>
    </row>
    <row r="38" spans="1:31">
      <c r="A38" s="90" t="s">
        <v>46</v>
      </c>
      <c r="B38" s="49">
        <f t="shared" si="24"/>
        <v>0</v>
      </c>
      <c r="E38" s="20" t="s">
        <v>24</v>
      </c>
      <c r="F38" s="153">
        <v>2300</v>
      </c>
      <c r="G38" s="153">
        <v>2200</v>
      </c>
      <c r="H38" s="153">
        <v>6482</v>
      </c>
      <c r="I38" s="153">
        <v>10778</v>
      </c>
      <c r="J38" s="153">
        <v>7300</v>
      </c>
      <c r="K38" s="153">
        <v>7836</v>
      </c>
      <c r="L38" s="153">
        <v>8250</v>
      </c>
      <c r="M38" s="153">
        <v>13488</v>
      </c>
      <c r="N38" s="153">
        <v>24656</v>
      </c>
      <c r="O38" s="153">
        <v>7613</v>
      </c>
      <c r="P38" s="153">
        <v>9244</v>
      </c>
      <c r="Q38" s="153">
        <v>12028</v>
      </c>
      <c r="R38" s="9">
        <f>+'[1]Small Comm Electric Budget'!B19</f>
        <v>16402</v>
      </c>
      <c r="S38" s="9">
        <f>+'[1]Small Comm Electric Budget'!C19</f>
        <v>8805</v>
      </c>
      <c r="T38" s="9">
        <f>+'[1]Small Comm Electric Budget'!D19</f>
        <v>13402</v>
      </c>
      <c r="U38" s="9">
        <f>+'[1]Small Comm Electric Budget'!E19</f>
        <v>15343</v>
      </c>
      <c r="V38" s="9">
        <f>+'[1]Small Comm Electric Budget'!F19</f>
        <v>0</v>
      </c>
      <c r="W38" s="9">
        <f>+'[1]Small Comm Electric Budget'!G19</f>
        <v>0</v>
      </c>
      <c r="X38" s="9">
        <f>+'[1]Small Comm Electric Budget'!H19</f>
        <v>0</v>
      </c>
      <c r="Y38" s="9">
        <f>+'[1]Small Comm Electric Budget'!I19</f>
        <v>0</v>
      </c>
      <c r="Z38" s="9">
        <f>+'[1]Small Comm Electric Budget'!J19</f>
        <v>0</v>
      </c>
      <c r="AA38" s="9">
        <f>+'[1]Small Comm Electric Budget'!K19</f>
        <v>0</v>
      </c>
      <c r="AB38" s="9">
        <f>+'[1]Small Comm Electric Budget'!L19</f>
        <v>0</v>
      </c>
      <c r="AC38" s="9">
        <f>+'[1]Small Comm Electric Budget'!M19</f>
        <v>0</v>
      </c>
      <c r="AD38" s="85">
        <f t="shared" si="25"/>
        <v>166127</v>
      </c>
      <c r="AE38" s="4">
        <v>31</v>
      </c>
    </row>
    <row r="39" spans="1:31">
      <c r="A39" s="90" t="s">
        <v>82</v>
      </c>
      <c r="B39" s="49">
        <f t="shared" si="24"/>
        <v>0</v>
      </c>
      <c r="E39" s="20" t="s">
        <v>24</v>
      </c>
      <c r="F39" s="153"/>
      <c r="G39" s="153"/>
      <c r="H39" s="153"/>
      <c r="I39" s="153"/>
      <c r="J39" s="153"/>
      <c r="K39" s="153"/>
      <c r="L39" s="153"/>
      <c r="M39" s="153"/>
      <c r="N39" s="153"/>
      <c r="O39" s="153"/>
      <c r="P39" s="153"/>
      <c r="Q39" s="153"/>
      <c r="R39" s="9"/>
      <c r="S39" s="9"/>
      <c r="T39" s="9"/>
      <c r="U39" s="9"/>
      <c r="V39" s="9"/>
      <c r="W39" s="9"/>
      <c r="X39" s="9"/>
      <c r="Y39" s="9"/>
      <c r="Z39" s="9"/>
      <c r="AA39" s="9"/>
      <c r="AB39" s="9"/>
      <c r="AC39" s="9"/>
      <c r="AD39" s="85">
        <f t="shared" si="25"/>
        <v>0</v>
      </c>
      <c r="AE39" s="4">
        <v>32</v>
      </c>
    </row>
    <row r="40" spans="1:31">
      <c r="A40" s="89" t="s">
        <v>47</v>
      </c>
      <c r="B40" s="35">
        <f t="shared" si="24"/>
        <v>0</v>
      </c>
      <c r="C40" s="92"/>
      <c r="D40" s="92"/>
      <c r="E40" s="92"/>
      <c r="F40" s="96">
        <f>SUM(F32:F39)</f>
        <v>14830</v>
      </c>
      <c r="G40" s="96">
        <f>SUM(G32:G39)</f>
        <v>16055</v>
      </c>
      <c r="H40" s="96">
        <f t="shared" ref="H40:Q40" si="26">SUM(H32:H39)</f>
        <v>17146</v>
      </c>
      <c r="I40" s="96">
        <f t="shared" si="26"/>
        <v>18547</v>
      </c>
      <c r="J40" s="96">
        <f t="shared" si="26"/>
        <v>57719</v>
      </c>
      <c r="K40" s="96">
        <f t="shared" si="26"/>
        <v>58990</v>
      </c>
      <c r="L40" s="96">
        <f t="shared" si="26"/>
        <v>96004</v>
      </c>
      <c r="M40" s="96">
        <f t="shared" si="26"/>
        <v>176282</v>
      </c>
      <c r="N40" s="96">
        <f t="shared" si="26"/>
        <v>265418</v>
      </c>
      <c r="O40" s="96">
        <f t="shared" si="26"/>
        <v>243032</v>
      </c>
      <c r="P40" s="96">
        <f t="shared" si="26"/>
        <v>278372</v>
      </c>
      <c r="Q40" s="96">
        <f t="shared" si="26"/>
        <v>389676.07</v>
      </c>
      <c r="R40" s="96">
        <f>SUM(R32:R39)</f>
        <v>459899</v>
      </c>
      <c r="S40" s="96">
        <f>SUM(S32:S39)</f>
        <v>267569.49</v>
      </c>
      <c r="T40" s="96">
        <f t="shared" ref="T40:AC40" si="27">SUM(T32:T39)</f>
        <v>220137.03</v>
      </c>
      <c r="U40" s="96">
        <f t="shared" si="27"/>
        <v>218108.7</v>
      </c>
      <c r="V40" s="96">
        <f t="shared" si="27"/>
        <v>0</v>
      </c>
      <c r="W40" s="96">
        <f t="shared" si="27"/>
        <v>0</v>
      </c>
      <c r="X40" s="96">
        <f t="shared" si="27"/>
        <v>0</v>
      </c>
      <c r="Y40" s="96">
        <f t="shared" si="27"/>
        <v>0</v>
      </c>
      <c r="Z40" s="96">
        <f t="shared" si="27"/>
        <v>0</v>
      </c>
      <c r="AA40" s="96">
        <f t="shared" si="27"/>
        <v>0</v>
      </c>
      <c r="AB40" s="96">
        <f t="shared" si="27"/>
        <v>0</v>
      </c>
      <c r="AC40" s="96">
        <f t="shared" si="27"/>
        <v>0</v>
      </c>
      <c r="AD40" s="66">
        <f>SUM(F40:AC40)</f>
        <v>2797785.29</v>
      </c>
      <c r="AE40" s="4">
        <v>33</v>
      </c>
    </row>
    <row r="41" spans="1:31">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c r="A42" s="90" t="s">
        <v>87</v>
      </c>
      <c r="B42" s="98">
        <f t="shared" ref="B42:B49" si="28">HLOOKUP($B$7,$F$8:$AC$75,AE42,FALSE)</f>
        <v>0</v>
      </c>
      <c r="E42" s="20" t="s">
        <v>110</v>
      </c>
      <c r="F42" s="154">
        <v>0</v>
      </c>
      <c r="G42" s="154">
        <v>0</v>
      </c>
      <c r="H42" s="154"/>
      <c r="I42" s="154"/>
      <c r="J42" s="154"/>
      <c r="K42" s="154"/>
      <c r="L42" s="154"/>
      <c r="M42" s="154"/>
      <c r="N42" s="154"/>
      <c r="O42" s="154"/>
      <c r="P42" s="154"/>
      <c r="Q42" s="154"/>
      <c r="R42" s="9"/>
      <c r="S42" s="9"/>
      <c r="T42" s="9"/>
      <c r="U42" s="9"/>
      <c r="V42" s="9"/>
      <c r="W42" s="9"/>
      <c r="X42" s="9"/>
      <c r="Y42" s="9"/>
      <c r="Z42" s="9"/>
      <c r="AA42" s="9"/>
      <c r="AB42" s="9"/>
      <c r="AC42" s="9"/>
      <c r="AD42" s="25"/>
      <c r="AE42" s="4">
        <v>35</v>
      </c>
    </row>
    <row r="43" spans="1:31">
      <c r="A43" s="90" t="s">
        <v>88</v>
      </c>
      <c r="B43" s="98">
        <f t="shared" si="28"/>
        <v>0</v>
      </c>
      <c r="E43" s="20" t="s">
        <v>110</v>
      </c>
      <c r="F43" s="154">
        <v>0</v>
      </c>
      <c r="G43" s="154">
        <v>0</v>
      </c>
      <c r="H43" s="154"/>
      <c r="I43" s="154"/>
      <c r="J43" s="154"/>
      <c r="K43" s="154"/>
      <c r="L43" s="154"/>
      <c r="M43" s="154"/>
      <c r="N43" s="154"/>
      <c r="O43" s="154"/>
      <c r="P43" s="154"/>
      <c r="Q43" s="154"/>
      <c r="R43" s="9"/>
      <c r="S43" s="9"/>
      <c r="T43" s="9"/>
      <c r="U43" s="9"/>
      <c r="V43" s="9"/>
      <c r="W43" s="9"/>
      <c r="X43" s="9"/>
      <c r="Y43" s="9"/>
      <c r="Z43" s="9"/>
      <c r="AA43" s="9"/>
      <c r="AB43" s="9"/>
      <c r="AC43" s="9"/>
      <c r="AD43" s="25"/>
      <c r="AE43" s="4">
        <v>36</v>
      </c>
    </row>
    <row r="44" spans="1:31">
      <c r="A44" s="90" t="s">
        <v>89</v>
      </c>
      <c r="B44" s="98">
        <f t="shared" si="28"/>
        <v>0</v>
      </c>
      <c r="E44" s="20" t="s">
        <v>110</v>
      </c>
      <c r="F44" s="154">
        <v>0</v>
      </c>
      <c r="G44" s="154">
        <v>0</v>
      </c>
      <c r="H44" s="154"/>
      <c r="I44" s="154"/>
      <c r="J44" s="154"/>
      <c r="K44" s="154"/>
      <c r="L44" s="154"/>
      <c r="M44" s="154"/>
      <c r="N44" s="154"/>
      <c r="O44" s="154"/>
      <c r="P44" s="154"/>
      <c r="Q44" s="154"/>
      <c r="R44" s="9"/>
      <c r="S44" s="9"/>
      <c r="T44" s="9"/>
      <c r="U44" s="9"/>
      <c r="V44" s="9"/>
      <c r="W44" s="9"/>
      <c r="X44" s="9"/>
      <c r="Y44" s="9"/>
      <c r="Z44" s="9"/>
      <c r="AA44" s="9"/>
      <c r="AB44" s="9"/>
      <c r="AC44" s="9"/>
      <c r="AD44" s="25"/>
      <c r="AE44" s="4">
        <v>37</v>
      </c>
    </row>
    <row r="45" spans="1:31">
      <c r="A45" s="90" t="s">
        <v>90</v>
      </c>
      <c r="B45" s="98">
        <f t="shared" si="28"/>
        <v>0</v>
      </c>
      <c r="E45" s="20" t="s">
        <v>110</v>
      </c>
      <c r="F45" s="154">
        <v>0</v>
      </c>
      <c r="G45" s="154">
        <v>0</v>
      </c>
      <c r="H45" s="154"/>
      <c r="I45" s="154"/>
      <c r="J45" s="154"/>
      <c r="K45" s="154"/>
      <c r="L45" s="154"/>
      <c r="M45" s="154"/>
      <c r="N45" s="154"/>
      <c r="O45" s="154"/>
      <c r="P45" s="154"/>
      <c r="Q45" s="154"/>
      <c r="R45" s="9"/>
      <c r="S45" s="9"/>
      <c r="T45" s="9"/>
      <c r="U45" s="9"/>
      <c r="V45" s="9"/>
      <c r="W45" s="9"/>
      <c r="X45" s="9"/>
      <c r="Y45" s="9"/>
      <c r="Z45" s="9"/>
      <c r="AA45" s="9"/>
      <c r="AB45" s="9"/>
      <c r="AC45" s="9"/>
      <c r="AD45" s="25"/>
      <c r="AE45" s="4">
        <v>38</v>
      </c>
    </row>
    <row r="46" spans="1:31">
      <c r="A46" s="90" t="s">
        <v>91</v>
      </c>
      <c r="B46" s="98">
        <f t="shared" si="28"/>
        <v>0</v>
      </c>
      <c r="E46" s="20" t="s">
        <v>110</v>
      </c>
      <c r="F46" s="154">
        <v>0</v>
      </c>
      <c r="G46" s="154">
        <v>0</v>
      </c>
      <c r="H46" s="154"/>
      <c r="I46" s="154"/>
      <c r="J46" s="154">
        <v>151422</v>
      </c>
      <c r="K46" s="154">
        <v>138231</v>
      </c>
      <c r="L46" s="154">
        <v>88506.52</v>
      </c>
      <c r="M46" s="154">
        <v>249289</v>
      </c>
      <c r="N46" s="154">
        <v>465246</v>
      </c>
      <c r="O46" s="154">
        <v>827861.46</v>
      </c>
      <c r="P46" s="154">
        <v>1005383.29</v>
      </c>
      <c r="Q46" s="154">
        <v>1672200</v>
      </c>
      <c r="R46" s="9">
        <f>'[1]Small Comm Electric Savings'!B13</f>
        <v>1013016</v>
      </c>
      <c r="S46" s="9">
        <f>'[1]Small Comm Electric Savings'!C13</f>
        <v>606004</v>
      </c>
      <c r="T46" s="9">
        <f>'[1]Small Comm Electric Savings'!D13</f>
        <v>586155</v>
      </c>
      <c r="U46" s="9">
        <f>'[1]Small Comm Electric Savings'!E13</f>
        <v>479523.82</v>
      </c>
      <c r="V46" s="9">
        <f>'[1]Small Comm Electric Savings'!F13</f>
        <v>0</v>
      </c>
      <c r="W46" s="9">
        <f>'[1]Small Comm Electric Savings'!G13</f>
        <v>0</v>
      </c>
      <c r="X46" s="9">
        <f>'[1]Small Comm Electric Savings'!H13</f>
        <v>0</v>
      </c>
      <c r="Y46" s="9">
        <f>'[1]Small Comm Electric Savings'!I13</f>
        <v>0</v>
      </c>
      <c r="Z46" s="9">
        <f>'[1]Small Comm Electric Savings'!J13</f>
        <v>0</v>
      </c>
      <c r="AA46" s="9">
        <f>'[1]Small Comm Electric Savings'!K13</f>
        <v>0</v>
      </c>
      <c r="AB46" s="9">
        <f>'[1]Small Comm Electric Savings'!L13</f>
        <v>0</v>
      </c>
      <c r="AC46" s="9">
        <f>'[1]Small Comm Electric Savings'!M13</f>
        <v>0</v>
      </c>
      <c r="AD46" s="25"/>
      <c r="AE46" s="4">
        <v>39</v>
      </c>
    </row>
    <row r="47" spans="1:31">
      <c r="A47" s="90" t="s">
        <v>92</v>
      </c>
      <c r="B47" s="98">
        <f t="shared" si="28"/>
        <v>0</v>
      </c>
      <c r="E47" s="20" t="s">
        <v>110</v>
      </c>
      <c r="F47" s="154">
        <v>0</v>
      </c>
      <c r="G47" s="154">
        <v>0</v>
      </c>
      <c r="H47" s="154"/>
      <c r="I47" s="154"/>
      <c r="J47" s="154"/>
      <c r="K47" s="154"/>
      <c r="L47" s="154"/>
      <c r="M47" s="154"/>
      <c r="N47" s="154"/>
      <c r="O47" s="154"/>
      <c r="P47" s="154"/>
      <c r="Q47" s="154"/>
      <c r="R47" s="9"/>
      <c r="S47" s="9"/>
      <c r="T47" s="9"/>
      <c r="U47" s="9"/>
      <c r="V47" s="9"/>
      <c r="W47" s="9"/>
      <c r="X47" s="9"/>
      <c r="Y47" s="9"/>
      <c r="Z47" s="9"/>
      <c r="AA47" s="9"/>
      <c r="AB47" s="9"/>
      <c r="AC47" s="9"/>
      <c r="AD47" s="25"/>
      <c r="AE47" s="4">
        <v>40</v>
      </c>
    </row>
    <row r="48" spans="1:31">
      <c r="A48" s="90" t="s">
        <v>93</v>
      </c>
      <c r="B48" s="98">
        <f t="shared" si="28"/>
        <v>0</v>
      </c>
      <c r="E48" s="20" t="s">
        <v>110</v>
      </c>
      <c r="F48" s="154">
        <v>0</v>
      </c>
      <c r="G48" s="154">
        <v>0</v>
      </c>
      <c r="H48" s="154"/>
      <c r="I48" s="154"/>
      <c r="J48" s="154"/>
      <c r="K48" s="154"/>
      <c r="L48" s="154"/>
      <c r="M48" s="154"/>
      <c r="N48" s="154"/>
      <c r="O48" s="154"/>
      <c r="P48" s="154"/>
      <c r="Q48" s="154"/>
      <c r="R48" s="9"/>
      <c r="S48" s="9"/>
      <c r="T48" s="9"/>
      <c r="U48" s="9"/>
      <c r="V48" s="9"/>
      <c r="W48" s="9"/>
      <c r="X48" s="9"/>
      <c r="Y48" s="9"/>
      <c r="Z48" s="9"/>
      <c r="AA48" s="9"/>
      <c r="AB48" s="9"/>
      <c r="AC48" s="9"/>
      <c r="AD48" s="25"/>
      <c r="AE48" s="4">
        <v>41</v>
      </c>
    </row>
    <row r="49" spans="1:31">
      <c r="A49" s="90" t="s">
        <v>94</v>
      </c>
      <c r="B49" s="98">
        <f t="shared" si="28"/>
        <v>0</v>
      </c>
      <c r="E49" s="20" t="s">
        <v>110</v>
      </c>
      <c r="F49" s="154">
        <v>0</v>
      </c>
      <c r="G49" s="154">
        <v>0</v>
      </c>
      <c r="H49" s="154"/>
      <c r="I49" s="154"/>
      <c r="J49" s="154"/>
      <c r="K49" s="154"/>
      <c r="L49" s="154"/>
      <c r="M49" s="154"/>
      <c r="N49" s="154"/>
      <c r="O49" s="154"/>
      <c r="P49" s="154"/>
      <c r="Q49" s="154"/>
      <c r="R49" s="9"/>
      <c r="S49" s="9"/>
      <c r="T49" s="9"/>
      <c r="U49" s="9"/>
      <c r="V49" s="9"/>
      <c r="W49" s="9"/>
      <c r="X49" s="9"/>
      <c r="Y49" s="9"/>
      <c r="Z49" s="9"/>
      <c r="AA49" s="9"/>
      <c r="AB49" s="9"/>
      <c r="AC49" s="9"/>
      <c r="AD49" s="25"/>
      <c r="AE49" s="4">
        <v>42</v>
      </c>
    </row>
    <row r="50" spans="1:31">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c r="A51" s="1" t="s">
        <v>59</v>
      </c>
      <c r="B51" s="31">
        <f>HLOOKUP($B$7,$F$8:$AC$75,AE51,FALSE)</f>
        <v>4386836</v>
      </c>
      <c r="F51" s="32">
        <f>$F$4</f>
        <v>4747527</v>
      </c>
      <c r="G51" s="32">
        <f t="shared" ref="G51:Q51" si="29">$F$4</f>
        <v>4747527</v>
      </c>
      <c r="H51" s="32">
        <f t="shared" si="29"/>
        <v>4747527</v>
      </c>
      <c r="I51" s="32">
        <f t="shared" si="29"/>
        <v>4747527</v>
      </c>
      <c r="J51" s="32">
        <f t="shared" si="29"/>
        <v>4747527</v>
      </c>
      <c r="K51" s="32">
        <f t="shared" si="29"/>
        <v>4747527</v>
      </c>
      <c r="L51" s="32">
        <f t="shared" si="29"/>
        <v>4747527</v>
      </c>
      <c r="M51" s="32">
        <f t="shared" si="29"/>
        <v>4747527</v>
      </c>
      <c r="N51" s="32">
        <f t="shared" si="29"/>
        <v>4747527</v>
      </c>
      <c r="O51" s="32">
        <f t="shared" si="29"/>
        <v>4747527</v>
      </c>
      <c r="P51" s="32">
        <f t="shared" si="29"/>
        <v>4747527</v>
      </c>
      <c r="Q51" s="32">
        <f t="shared" si="29"/>
        <v>4747527</v>
      </c>
      <c r="R51" s="32">
        <f>$G$4</f>
        <v>4386836</v>
      </c>
      <c r="S51" s="32">
        <f t="shared" ref="S51:AC51" si="30">$G$4</f>
        <v>4386836</v>
      </c>
      <c r="T51" s="32">
        <f t="shared" si="30"/>
        <v>4386836</v>
      </c>
      <c r="U51" s="32">
        <f t="shared" si="30"/>
        <v>4386836</v>
      </c>
      <c r="V51" s="32">
        <f t="shared" si="30"/>
        <v>4386836</v>
      </c>
      <c r="W51" s="32">
        <f t="shared" si="30"/>
        <v>4386836</v>
      </c>
      <c r="X51" s="32">
        <f t="shared" si="30"/>
        <v>4386836</v>
      </c>
      <c r="Y51" s="32">
        <f t="shared" si="30"/>
        <v>4386836</v>
      </c>
      <c r="Z51" s="32">
        <f t="shared" si="30"/>
        <v>4386836</v>
      </c>
      <c r="AA51" s="32">
        <f t="shared" si="30"/>
        <v>4386836</v>
      </c>
      <c r="AB51" s="32">
        <f t="shared" si="30"/>
        <v>4386836</v>
      </c>
      <c r="AC51" s="32">
        <f t="shared" si="30"/>
        <v>4386836</v>
      </c>
      <c r="AD51" s="62"/>
      <c r="AE51" s="4">
        <v>44</v>
      </c>
    </row>
    <row r="52" spans="1:31">
      <c r="A52" s="1" t="s">
        <v>60</v>
      </c>
      <c r="B52" s="31">
        <f>HLOOKUP($B$7,$F$8:$AC$75,AE52,FALSE)</f>
        <v>1827848.3333333335</v>
      </c>
      <c r="F52" s="33">
        <f t="shared" ref="F52:AC52" si="31">F51*(F9/12)</f>
        <v>395627.25</v>
      </c>
      <c r="G52" s="33">
        <f t="shared" si="31"/>
        <v>791254.5</v>
      </c>
      <c r="H52" s="33">
        <f t="shared" si="31"/>
        <v>1186881.75</v>
      </c>
      <c r="I52" s="33">
        <f t="shared" si="31"/>
        <v>1582509</v>
      </c>
      <c r="J52" s="33">
        <f t="shared" si="31"/>
        <v>1978136.25</v>
      </c>
      <c r="K52" s="33">
        <f t="shared" si="31"/>
        <v>2373763.5</v>
      </c>
      <c r="L52" s="33">
        <f t="shared" si="31"/>
        <v>2769390.75</v>
      </c>
      <c r="M52" s="33">
        <f t="shared" si="31"/>
        <v>3165018</v>
      </c>
      <c r="N52" s="33">
        <f t="shared" si="31"/>
        <v>3560645.25</v>
      </c>
      <c r="O52" s="33">
        <f t="shared" si="31"/>
        <v>3956272.5</v>
      </c>
      <c r="P52" s="33">
        <f t="shared" si="31"/>
        <v>4351899.75</v>
      </c>
      <c r="Q52" s="33">
        <f t="shared" si="31"/>
        <v>4747527</v>
      </c>
      <c r="R52" s="33">
        <f t="shared" si="31"/>
        <v>365569.66666666663</v>
      </c>
      <c r="S52" s="33">
        <f t="shared" si="31"/>
        <v>731139.33333333326</v>
      </c>
      <c r="T52" s="33">
        <f t="shared" si="31"/>
        <v>1096709</v>
      </c>
      <c r="U52" s="33">
        <f t="shared" si="31"/>
        <v>1462278.6666666665</v>
      </c>
      <c r="V52" s="33">
        <f t="shared" si="31"/>
        <v>1827848.3333333335</v>
      </c>
      <c r="W52" s="33">
        <f t="shared" si="31"/>
        <v>2193418</v>
      </c>
      <c r="X52" s="33">
        <f t="shared" si="31"/>
        <v>2558987.666666667</v>
      </c>
      <c r="Y52" s="33">
        <f t="shared" si="31"/>
        <v>2924557.333333333</v>
      </c>
      <c r="Z52" s="33">
        <f t="shared" si="31"/>
        <v>3290127</v>
      </c>
      <c r="AA52" s="33">
        <f t="shared" si="31"/>
        <v>3655696.666666667</v>
      </c>
      <c r="AB52" s="33">
        <f t="shared" si="31"/>
        <v>4021266.333333333</v>
      </c>
      <c r="AC52" s="33">
        <f t="shared" si="31"/>
        <v>4386836</v>
      </c>
      <c r="AD52" s="64"/>
      <c r="AE52" s="4">
        <v>45</v>
      </c>
    </row>
    <row r="53" spans="1:31">
      <c r="A53" s="86" t="s">
        <v>55</v>
      </c>
      <c r="B53" s="98">
        <f>HLOOKUP($B$7,$F$8:$AC$75,AE53,FALSE)</f>
        <v>1165714.22</v>
      </c>
      <c r="F53" s="37">
        <f>F40</f>
        <v>14830</v>
      </c>
      <c r="G53" s="37">
        <f>F53+G40</f>
        <v>30885</v>
      </c>
      <c r="H53" s="37">
        <f t="shared" ref="H53:Q53" si="32">G53+H40</f>
        <v>48031</v>
      </c>
      <c r="I53" s="37">
        <f t="shared" si="32"/>
        <v>66578</v>
      </c>
      <c r="J53" s="37">
        <f t="shared" si="32"/>
        <v>124297</v>
      </c>
      <c r="K53" s="37">
        <f t="shared" si="32"/>
        <v>183287</v>
      </c>
      <c r="L53" s="37">
        <f t="shared" si="32"/>
        <v>279291</v>
      </c>
      <c r="M53" s="37">
        <f t="shared" si="32"/>
        <v>455573</v>
      </c>
      <c r="N53" s="37">
        <f t="shared" si="32"/>
        <v>720991</v>
      </c>
      <c r="O53" s="37">
        <f t="shared" si="32"/>
        <v>964023</v>
      </c>
      <c r="P53" s="37">
        <f t="shared" si="32"/>
        <v>1242395</v>
      </c>
      <c r="Q53" s="37">
        <f t="shared" si="32"/>
        <v>1632071.07</v>
      </c>
      <c r="R53" s="37">
        <f>R40</f>
        <v>459899</v>
      </c>
      <c r="S53" s="37">
        <f>R53+S40</f>
        <v>727468.49</v>
      </c>
      <c r="T53" s="37">
        <f>S53+T40</f>
        <v>947605.52</v>
      </c>
      <c r="U53" s="37">
        <f t="shared" ref="U53:AC53" si="33">T53+U40</f>
        <v>1165714.22</v>
      </c>
      <c r="V53" s="37">
        <f t="shared" si="33"/>
        <v>1165714.22</v>
      </c>
      <c r="W53" s="37">
        <f t="shared" si="33"/>
        <v>1165714.22</v>
      </c>
      <c r="X53" s="37">
        <f t="shared" si="33"/>
        <v>1165714.22</v>
      </c>
      <c r="Y53" s="37">
        <f t="shared" si="33"/>
        <v>1165714.22</v>
      </c>
      <c r="Z53" s="37">
        <f t="shared" si="33"/>
        <v>1165714.22</v>
      </c>
      <c r="AA53" s="37">
        <f t="shared" si="33"/>
        <v>1165714.22</v>
      </c>
      <c r="AB53" s="37">
        <f t="shared" si="33"/>
        <v>1165714.22</v>
      </c>
      <c r="AC53" s="37">
        <f t="shared" si="33"/>
        <v>1165714.22</v>
      </c>
      <c r="AD53" s="67"/>
      <c r="AE53" s="4">
        <v>46</v>
      </c>
    </row>
    <row r="54" spans="1:31">
      <c r="A54" s="86" t="s">
        <v>14</v>
      </c>
      <c r="B54" s="98">
        <f>HLOOKUP($B$7,$F$8:$AC$75,AE54,FALSE)</f>
        <v>0</v>
      </c>
      <c r="E54" s="3"/>
      <c r="F54" s="37">
        <f>SUM(F42:F49)</f>
        <v>0</v>
      </c>
      <c r="G54" s="37">
        <f t="shared" ref="G54:Q54" si="34">SUM(G42:G49)</f>
        <v>0</v>
      </c>
      <c r="H54" s="37">
        <f t="shared" si="34"/>
        <v>0</v>
      </c>
      <c r="I54" s="37">
        <f t="shared" si="34"/>
        <v>0</v>
      </c>
      <c r="J54" s="37">
        <f t="shared" si="34"/>
        <v>151422</v>
      </c>
      <c r="K54" s="37">
        <f t="shared" si="34"/>
        <v>138231</v>
      </c>
      <c r="L54" s="37">
        <f t="shared" si="34"/>
        <v>88506.52</v>
      </c>
      <c r="M54" s="37">
        <f t="shared" si="34"/>
        <v>249289</v>
      </c>
      <c r="N54" s="37">
        <f t="shared" si="34"/>
        <v>465246</v>
      </c>
      <c r="O54" s="37">
        <f t="shared" si="34"/>
        <v>827861.46</v>
      </c>
      <c r="P54" s="37">
        <f t="shared" si="34"/>
        <v>1005383.29</v>
      </c>
      <c r="Q54" s="37">
        <f t="shared" si="34"/>
        <v>1672200</v>
      </c>
      <c r="R54" s="37">
        <f>SUM(R42:R49)</f>
        <v>1013016</v>
      </c>
      <c r="S54" s="37">
        <f t="shared" ref="S54:AC54" si="35">SUM(S42:S49)</f>
        <v>606004</v>
      </c>
      <c r="T54" s="37">
        <f t="shared" si="35"/>
        <v>586155</v>
      </c>
      <c r="U54" s="37">
        <f t="shared" si="35"/>
        <v>479523.82</v>
      </c>
      <c r="V54" s="37">
        <f t="shared" si="35"/>
        <v>0</v>
      </c>
      <c r="W54" s="37">
        <f t="shared" si="35"/>
        <v>0</v>
      </c>
      <c r="X54" s="37">
        <f t="shared" si="35"/>
        <v>0</v>
      </c>
      <c r="Y54" s="37">
        <f t="shared" si="35"/>
        <v>0</v>
      </c>
      <c r="Z54" s="37">
        <f t="shared" si="35"/>
        <v>0</v>
      </c>
      <c r="AA54" s="37">
        <f t="shared" si="35"/>
        <v>0</v>
      </c>
      <c r="AB54" s="37">
        <f t="shared" si="35"/>
        <v>0</v>
      </c>
      <c r="AC54" s="37">
        <f t="shared" si="35"/>
        <v>0</v>
      </c>
      <c r="AD54" s="67"/>
      <c r="AE54" s="4">
        <v>47</v>
      </c>
    </row>
    <row r="55" spans="1:31">
      <c r="A55" s="91" t="s">
        <v>56</v>
      </c>
      <c r="B55" s="35">
        <f>HLOOKUP($B$7,$F$8:$AC$75,AE55,FALSE)</f>
        <v>1165714.22</v>
      </c>
      <c r="C55" s="92"/>
      <c r="D55" s="92"/>
      <c r="E55" s="93"/>
      <c r="F55" s="36">
        <f>F53+F54</f>
        <v>14830</v>
      </c>
      <c r="G55" s="36">
        <f>G53+G54</f>
        <v>30885</v>
      </c>
      <c r="H55" s="36">
        <f>H53+H54</f>
        <v>48031</v>
      </c>
      <c r="I55" s="36">
        <f t="shared" ref="I55:Q55" si="36">I53+I54</f>
        <v>66578</v>
      </c>
      <c r="J55" s="36">
        <f t="shared" si="36"/>
        <v>275719</v>
      </c>
      <c r="K55" s="36">
        <f t="shared" si="36"/>
        <v>321518</v>
      </c>
      <c r="L55" s="36">
        <f t="shared" si="36"/>
        <v>367797.52</v>
      </c>
      <c r="M55" s="36">
        <f t="shared" si="36"/>
        <v>704862</v>
      </c>
      <c r="N55" s="36">
        <f t="shared" si="36"/>
        <v>1186237</v>
      </c>
      <c r="O55" s="36">
        <f t="shared" si="36"/>
        <v>1791884.46</v>
      </c>
      <c r="P55" s="36">
        <f t="shared" si="36"/>
        <v>2247778.29</v>
      </c>
      <c r="Q55" s="36">
        <f t="shared" si="36"/>
        <v>3304271.0700000003</v>
      </c>
      <c r="R55" s="36">
        <f>R53+R54</f>
        <v>1472915</v>
      </c>
      <c r="S55" s="36">
        <f>S53+S54</f>
        <v>1333472.49</v>
      </c>
      <c r="T55" s="36">
        <f>T53+T54</f>
        <v>1533760.52</v>
      </c>
      <c r="U55" s="36">
        <f t="shared" ref="U55:AC55" si="37">U53+U54</f>
        <v>1645238.04</v>
      </c>
      <c r="V55" s="36">
        <f t="shared" si="37"/>
        <v>1165714.22</v>
      </c>
      <c r="W55" s="36">
        <f t="shared" si="37"/>
        <v>1165714.22</v>
      </c>
      <c r="X55" s="36">
        <f t="shared" si="37"/>
        <v>1165714.22</v>
      </c>
      <c r="Y55" s="36">
        <f t="shared" si="37"/>
        <v>1165714.22</v>
      </c>
      <c r="Z55" s="36">
        <f t="shared" si="37"/>
        <v>1165714.22</v>
      </c>
      <c r="AA55" s="36">
        <f t="shared" si="37"/>
        <v>1165714.22</v>
      </c>
      <c r="AB55" s="36">
        <f t="shared" si="37"/>
        <v>1165714.22</v>
      </c>
      <c r="AC55" s="36">
        <f t="shared" si="37"/>
        <v>1165714.22</v>
      </c>
      <c r="AD55" s="67"/>
      <c r="AE55" s="4">
        <v>48</v>
      </c>
    </row>
    <row r="56" spans="1:31">
      <c r="A56" s="86" t="s">
        <v>72</v>
      </c>
      <c r="B56" s="88">
        <f>IFERROR(HLOOKUP($B$7,$F$8:$AC$75,AE56,FALSE),"-  ")</f>
        <v>0.26573006604304333</v>
      </c>
      <c r="F56" s="88">
        <f>IFERROR(F53/F51,"-  ")</f>
        <v>3.1237315764607552E-3</v>
      </c>
      <c r="G56" s="88">
        <f t="shared" ref="G56:Q56" si="38">IFERROR(G53/G51,"-  ")</f>
        <v>6.5054922278483095E-3</v>
      </c>
      <c r="H56" s="88">
        <f t="shared" si="38"/>
        <v>1.0117056732905362E-2</v>
      </c>
      <c r="I56" s="88">
        <f t="shared" si="38"/>
        <v>1.4023722245286863E-2</v>
      </c>
      <c r="J56" s="88">
        <f t="shared" si="38"/>
        <v>2.6181420347899022E-2</v>
      </c>
      <c r="K56" s="88">
        <f t="shared" si="38"/>
        <v>3.8606836780496458E-2</v>
      </c>
      <c r="L56" s="88">
        <f t="shared" si="38"/>
        <v>5.8828733359494324E-2</v>
      </c>
      <c r="M56" s="88">
        <f t="shared" si="38"/>
        <v>9.5960065103368547E-2</v>
      </c>
      <c r="N56" s="88">
        <f t="shared" si="38"/>
        <v>0.15186664551881432</v>
      </c>
      <c r="O56" s="88">
        <f t="shared" si="38"/>
        <v>0.20305792889645494</v>
      </c>
      <c r="P56" s="88">
        <f t="shared" si="38"/>
        <v>0.26169308779075928</v>
      </c>
      <c r="Q56" s="88">
        <f t="shared" si="38"/>
        <v>0.34377288849542087</v>
      </c>
      <c r="R56" s="88">
        <f>IFERROR(R53/R51,"-  ")</f>
        <v>0.10483615070178141</v>
      </c>
      <c r="S56" s="88">
        <f t="shared" ref="S56:AC56" si="39">IFERROR(S53/S51,"-  ")</f>
        <v>0.16582988057907794</v>
      </c>
      <c r="T56" s="88">
        <f t="shared" si="39"/>
        <v>0.21601115701612736</v>
      </c>
      <c r="U56" s="88">
        <f t="shared" si="39"/>
        <v>0.26573006604304333</v>
      </c>
      <c r="V56" s="88">
        <f t="shared" si="39"/>
        <v>0.26573006604304333</v>
      </c>
      <c r="W56" s="88">
        <f t="shared" si="39"/>
        <v>0.26573006604304333</v>
      </c>
      <c r="X56" s="88">
        <f t="shared" si="39"/>
        <v>0.26573006604304333</v>
      </c>
      <c r="Y56" s="88">
        <f t="shared" si="39"/>
        <v>0.26573006604304333</v>
      </c>
      <c r="Z56" s="88">
        <f t="shared" si="39"/>
        <v>0.26573006604304333</v>
      </c>
      <c r="AA56" s="88">
        <f t="shared" si="39"/>
        <v>0.26573006604304333</v>
      </c>
      <c r="AB56" s="88">
        <f t="shared" si="39"/>
        <v>0.26573006604304333</v>
      </c>
      <c r="AC56" s="88">
        <f t="shared" si="39"/>
        <v>0.26573006604304333</v>
      </c>
      <c r="AD56" s="97"/>
      <c r="AE56" s="4">
        <v>49</v>
      </c>
    </row>
    <row r="57" spans="1:31">
      <c r="A57" s="86" t="s">
        <v>73</v>
      </c>
      <c r="B57" s="88">
        <f>IFERROR(HLOOKUP($B$7,$F$8:$AC$75,AE57,FALSE),"-  ")</f>
        <v>0.26573006604304333</v>
      </c>
      <c r="F57" s="88">
        <f>IFERROR(F55/F51,"-  ")</f>
        <v>3.1237315764607552E-3</v>
      </c>
      <c r="G57" s="88">
        <f t="shared" ref="G57:Q57" si="40">IFERROR(G55/G51,"-  ")</f>
        <v>6.5054922278483095E-3</v>
      </c>
      <c r="H57" s="88">
        <f t="shared" si="40"/>
        <v>1.0117056732905362E-2</v>
      </c>
      <c r="I57" s="88">
        <f t="shared" si="40"/>
        <v>1.4023722245286863E-2</v>
      </c>
      <c r="J57" s="88">
        <f t="shared" si="40"/>
        <v>5.8076341640605732E-2</v>
      </c>
      <c r="K57" s="88">
        <f t="shared" si="40"/>
        <v>6.772325886719549E-2</v>
      </c>
      <c r="L57" s="88">
        <f t="shared" si="40"/>
        <v>7.7471390894670006E-2</v>
      </c>
      <c r="M57" s="88">
        <f t="shared" si="40"/>
        <v>0.14846929780494139</v>
      </c>
      <c r="N57" s="88">
        <f t="shared" si="40"/>
        <v>0.24986419245219668</v>
      </c>
      <c r="O57" s="88">
        <f t="shared" si="40"/>
        <v>0.37743533844041327</v>
      </c>
      <c r="P57" s="88">
        <f t="shared" si="40"/>
        <v>0.47346298188509511</v>
      </c>
      <c r="Q57" s="88">
        <f t="shared" si="40"/>
        <v>0.69599837346896609</v>
      </c>
      <c r="R57" s="88">
        <f>IFERROR(R55/R51,"-  ")</f>
        <v>0.33575793578788904</v>
      </c>
      <c r="S57" s="88">
        <f t="shared" ref="S57:AC57" si="41">IFERROR(S55/S51,"-  ")</f>
        <v>0.30397135657681301</v>
      </c>
      <c r="T57" s="88">
        <f t="shared" si="41"/>
        <v>0.34962795965018978</v>
      </c>
      <c r="U57" s="88">
        <f t="shared" si="41"/>
        <v>0.37503978721794023</v>
      </c>
      <c r="V57" s="88">
        <f t="shared" si="41"/>
        <v>0.26573006604304333</v>
      </c>
      <c r="W57" s="88">
        <f t="shared" si="41"/>
        <v>0.26573006604304333</v>
      </c>
      <c r="X57" s="88">
        <f t="shared" si="41"/>
        <v>0.26573006604304333</v>
      </c>
      <c r="Y57" s="88">
        <f t="shared" si="41"/>
        <v>0.26573006604304333</v>
      </c>
      <c r="Z57" s="88">
        <f t="shared" si="41"/>
        <v>0.26573006604304333</v>
      </c>
      <c r="AA57" s="88">
        <f t="shared" si="41"/>
        <v>0.26573006604304333</v>
      </c>
      <c r="AB57" s="88">
        <f t="shared" si="41"/>
        <v>0.26573006604304333</v>
      </c>
      <c r="AC57" s="88">
        <f t="shared" si="41"/>
        <v>0.26573006604304333</v>
      </c>
      <c r="AD57" s="97"/>
      <c r="AE57" s="4">
        <v>50</v>
      </c>
    </row>
    <row r="58" spans="1:31">
      <c r="A58" s="86" t="s">
        <v>74</v>
      </c>
      <c r="B58" s="88">
        <f>IFERROR(HLOOKUP($B$7,$F$8:$AC$75,AE58,FALSE),"-  ")</f>
        <v>0.63775215850330391</v>
      </c>
      <c r="F58" s="88">
        <f>IFERROR(F53/F52,"-  ")</f>
        <v>3.7484778917529063E-2</v>
      </c>
      <c r="G58" s="88">
        <f t="shared" ref="G58:Q58" si="42">IFERROR(G53/G52,"-  ")</f>
        <v>3.9032953367089854E-2</v>
      </c>
      <c r="H58" s="88">
        <f t="shared" si="42"/>
        <v>4.046822693162145E-2</v>
      </c>
      <c r="I58" s="88">
        <f t="shared" si="42"/>
        <v>4.2071166735860588E-2</v>
      </c>
      <c r="J58" s="88">
        <f t="shared" si="42"/>
        <v>6.2835408834957654E-2</v>
      </c>
      <c r="K58" s="88">
        <f t="shared" si="42"/>
        <v>7.7213673560992915E-2</v>
      </c>
      <c r="L58" s="88">
        <f t="shared" si="42"/>
        <v>0.10084925718770456</v>
      </c>
      <c r="M58" s="88">
        <f t="shared" si="42"/>
        <v>0.14394009765505283</v>
      </c>
      <c r="N58" s="88">
        <f t="shared" si="42"/>
        <v>0.20248886069175243</v>
      </c>
      <c r="O58" s="88">
        <f t="shared" si="42"/>
        <v>0.24366951467574591</v>
      </c>
      <c r="P58" s="88">
        <f t="shared" si="42"/>
        <v>0.28548336849901013</v>
      </c>
      <c r="Q58" s="88">
        <f t="shared" si="42"/>
        <v>0.34377288849542087</v>
      </c>
      <c r="R58" s="88">
        <f>IFERROR(R53/R52,"-  ")</f>
        <v>1.2580338084213771</v>
      </c>
      <c r="S58" s="88">
        <f t="shared" ref="S58:AC58" si="43">IFERROR(S53/S52,"-  ")</f>
        <v>0.99497928347446785</v>
      </c>
      <c r="T58" s="88">
        <f t="shared" si="43"/>
        <v>0.86404462806450943</v>
      </c>
      <c r="U58" s="88">
        <f t="shared" si="43"/>
        <v>0.79719019812913006</v>
      </c>
      <c r="V58" s="88">
        <f t="shared" si="43"/>
        <v>0.63775215850330391</v>
      </c>
      <c r="W58" s="88">
        <f t="shared" si="43"/>
        <v>0.53146013208608667</v>
      </c>
      <c r="X58" s="88">
        <f t="shared" si="43"/>
        <v>0.45553725607378848</v>
      </c>
      <c r="Y58" s="88">
        <f t="shared" si="43"/>
        <v>0.39859509906456503</v>
      </c>
      <c r="Z58" s="88">
        <f t="shared" si="43"/>
        <v>0.35430675472405776</v>
      </c>
      <c r="AA58" s="88">
        <f t="shared" si="43"/>
        <v>0.31887607925165196</v>
      </c>
      <c r="AB58" s="88">
        <f t="shared" si="43"/>
        <v>0.28988734477422912</v>
      </c>
      <c r="AC58" s="88">
        <f t="shared" si="43"/>
        <v>0.26573006604304333</v>
      </c>
      <c r="AD58" s="97"/>
      <c r="AE58" s="4">
        <v>51</v>
      </c>
    </row>
    <row r="59" spans="1:31">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c r="A60" s="1" t="s">
        <v>52</v>
      </c>
      <c r="B60" s="31">
        <f>HLOOKUP($B$7,$F$8:$AC$75,AE60,FALSE)</f>
        <v>17685563</v>
      </c>
      <c r="F60" s="102">
        <f>SUM($F$4:$I$4)</f>
        <v>17685563</v>
      </c>
      <c r="G60" s="102">
        <f t="shared" ref="G60:AC60" si="44">SUM($F$4:$I$4)</f>
        <v>17685563</v>
      </c>
      <c r="H60" s="102">
        <f t="shared" si="44"/>
        <v>17685563</v>
      </c>
      <c r="I60" s="102">
        <f t="shared" si="44"/>
        <v>17685563</v>
      </c>
      <c r="J60" s="102">
        <f t="shared" si="44"/>
        <v>17685563</v>
      </c>
      <c r="K60" s="102">
        <f t="shared" si="44"/>
        <v>17685563</v>
      </c>
      <c r="L60" s="102">
        <f t="shared" si="44"/>
        <v>17685563</v>
      </c>
      <c r="M60" s="102">
        <f t="shared" si="44"/>
        <v>17685563</v>
      </c>
      <c r="N60" s="102">
        <f t="shared" si="44"/>
        <v>17685563</v>
      </c>
      <c r="O60" s="102">
        <f t="shared" si="44"/>
        <v>17685563</v>
      </c>
      <c r="P60" s="102">
        <f t="shared" si="44"/>
        <v>17685563</v>
      </c>
      <c r="Q60" s="102">
        <f t="shared" si="44"/>
        <v>17685563</v>
      </c>
      <c r="R60" s="102">
        <f t="shared" si="44"/>
        <v>17685563</v>
      </c>
      <c r="S60" s="102">
        <f t="shared" si="44"/>
        <v>17685563</v>
      </c>
      <c r="T60" s="102">
        <f t="shared" si="44"/>
        <v>17685563</v>
      </c>
      <c r="U60" s="102">
        <f t="shared" si="44"/>
        <v>17685563</v>
      </c>
      <c r="V60" s="102">
        <f t="shared" si="44"/>
        <v>17685563</v>
      </c>
      <c r="W60" s="102">
        <f t="shared" si="44"/>
        <v>17685563</v>
      </c>
      <c r="X60" s="102">
        <f t="shared" si="44"/>
        <v>17685563</v>
      </c>
      <c r="Y60" s="102">
        <f t="shared" si="44"/>
        <v>17685563</v>
      </c>
      <c r="Z60" s="102">
        <f t="shared" si="44"/>
        <v>17685563</v>
      </c>
      <c r="AA60" s="102">
        <f t="shared" si="44"/>
        <v>17685563</v>
      </c>
      <c r="AB60" s="102">
        <f>SUM($F$4:$I$4)</f>
        <v>17685563</v>
      </c>
      <c r="AC60" s="102">
        <f t="shared" si="44"/>
        <v>17685563</v>
      </c>
      <c r="AD60" s="97"/>
      <c r="AE60" s="4">
        <v>53</v>
      </c>
    </row>
    <row r="61" spans="1:31">
      <c r="A61" s="86" t="s">
        <v>58</v>
      </c>
      <c r="B61" s="98">
        <f>HLOOKUP($B$7,$F$8:$AC$75,AE61,FALSE)</f>
        <v>6098472.5199999996</v>
      </c>
      <c r="F61" s="101">
        <f>F53</f>
        <v>14830</v>
      </c>
      <c r="G61" s="101">
        <f t="shared" ref="G61:Q61" si="45">G53</f>
        <v>30885</v>
      </c>
      <c r="H61" s="101">
        <f t="shared" si="45"/>
        <v>48031</v>
      </c>
      <c r="I61" s="101">
        <f t="shared" si="45"/>
        <v>66578</v>
      </c>
      <c r="J61" s="101">
        <f t="shared" si="45"/>
        <v>124297</v>
      </c>
      <c r="K61" s="101">
        <f t="shared" si="45"/>
        <v>183287</v>
      </c>
      <c r="L61" s="101">
        <f t="shared" si="45"/>
        <v>279291</v>
      </c>
      <c r="M61" s="101">
        <f t="shared" si="45"/>
        <v>455573</v>
      </c>
      <c r="N61" s="101">
        <f t="shared" si="45"/>
        <v>720991</v>
      </c>
      <c r="O61" s="101">
        <f t="shared" si="45"/>
        <v>964023</v>
      </c>
      <c r="P61" s="101">
        <f t="shared" si="45"/>
        <v>1242395</v>
      </c>
      <c r="Q61" s="101">
        <f t="shared" si="45"/>
        <v>1632071.07</v>
      </c>
      <c r="R61" s="101">
        <f>R53+Q61</f>
        <v>2091970.07</v>
      </c>
      <c r="S61" s="101">
        <f t="shared" ref="S61:AC61" si="46">S53+R61</f>
        <v>2819438.56</v>
      </c>
      <c r="T61" s="101">
        <f t="shared" si="46"/>
        <v>3767044.08</v>
      </c>
      <c r="U61" s="101">
        <f t="shared" si="46"/>
        <v>4932758.3</v>
      </c>
      <c r="V61" s="101">
        <f t="shared" si="46"/>
        <v>6098472.5199999996</v>
      </c>
      <c r="W61" s="101">
        <f t="shared" si="46"/>
        <v>7264186.7399999993</v>
      </c>
      <c r="X61" s="101">
        <f t="shared" si="46"/>
        <v>8429900.959999999</v>
      </c>
      <c r="Y61" s="101">
        <f t="shared" si="46"/>
        <v>9595615.1799999997</v>
      </c>
      <c r="Z61" s="101">
        <f t="shared" si="46"/>
        <v>10761329.4</v>
      </c>
      <c r="AA61" s="101">
        <f t="shared" si="46"/>
        <v>11927043.620000001</v>
      </c>
      <c r="AB61" s="101">
        <f t="shared" si="46"/>
        <v>13092757.840000002</v>
      </c>
      <c r="AC61" s="101">
        <f t="shared" si="46"/>
        <v>14258472.060000002</v>
      </c>
      <c r="AD61" s="97"/>
      <c r="AE61" s="4">
        <v>54</v>
      </c>
    </row>
    <row r="62" spans="1:31">
      <c r="A62" s="91" t="s">
        <v>57</v>
      </c>
      <c r="B62" s="105">
        <f>HLOOKUP($B$7,$F$8:$AC$75,AE62,FALSE)</f>
        <v>6098472.5199999996</v>
      </c>
      <c r="F62" s="35">
        <f>F61+F54</f>
        <v>14830</v>
      </c>
      <c r="G62" s="35">
        <f>G61+G54</f>
        <v>30885</v>
      </c>
      <c r="H62" s="35">
        <f t="shared" ref="H62:Q62" si="47">H61+H54</f>
        <v>48031</v>
      </c>
      <c r="I62" s="35">
        <f t="shared" si="47"/>
        <v>66578</v>
      </c>
      <c r="J62" s="35">
        <f t="shared" si="47"/>
        <v>275719</v>
      </c>
      <c r="K62" s="35">
        <f t="shared" si="47"/>
        <v>321518</v>
      </c>
      <c r="L62" s="35">
        <f t="shared" si="47"/>
        <v>367797.52</v>
      </c>
      <c r="M62" s="35">
        <f t="shared" si="47"/>
        <v>704862</v>
      </c>
      <c r="N62" s="35">
        <f t="shared" si="47"/>
        <v>1186237</v>
      </c>
      <c r="O62" s="35">
        <f t="shared" si="47"/>
        <v>1791884.46</v>
      </c>
      <c r="P62" s="35">
        <f t="shared" si="47"/>
        <v>2247778.29</v>
      </c>
      <c r="Q62" s="35">
        <f t="shared" si="47"/>
        <v>3304271.0700000003</v>
      </c>
      <c r="R62" s="35">
        <f>R61+R54</f>
        <v>3104986.0700000003</v>
      </c>
      <c r="S62" s="35">
        <f>S61+S54</f>
        <v>3425442.56</v>
      </c>
      <c r="T62" s="35">
        <f t="shared" ref="T62:AC62" si="48">T61+T54</f>
        <v>4353199.08</v>
      </c>
      <c r="U62" s="35">
        <f t="shared" si="48"/>
        <v>5412282.1200000001</v>
      </c>
      <c r="V62" s="35">
        <f t="shared" si="48"/>
        <v>6098472.5199999996</v>
      </c>
      <c r="W62" s="35">
        <f t="shared" si="48"/>
        <v>7264186.7399999993</v>
      </c>
      <c r="X62" s="35">
        <f t="shared" si="48"/>
        <v>8429900.959999999</v>
      </c>
      <c r="Y62" s="35">
        <f t="shared" si="48"/>
        <v>9595615.1799999997</v>
      </c>
      <c r="Z62" s="35">
        <f t="shared" si="48"/>
        <v>10761329.4</v>
      </c>
      <c r="AA62" s="35">
        <f t="shared" si="48"/>
        <v>11927043.620000001</v>
      </c>
      <c r="AB62" s="35">
        <f t="shared" si="48"/>
        <v>13092757.840000002</v>
      </c>
      <c r="AC62" s="35">
        <f t="shared" si="48"/>
        <v>14258472.060000002</v>
      </c>
      <c r="AD62" s="97"/>
      <c r="AE62" s="4">
        <v>55</v>
      </c>
    </row>
    <row r="63" spans="1:31">
      <c r="A63" s="86" t="s">
        <v>53</v>
      </c>
      <c r="B63" s="88">
        <f>IFERROR(HLOOKUP($B$7,$F$8:$AC$75,AE63,FALSE),"-  ")</f>
        <v>0.34482772869599909</v>
      </c>
      <c r="F63" s="88">
        <f>IFERROR(F61/F60,"-  ")</f>
        <v>8.3853705986063325E-4</v>
      </c>
      <c r="G63" s="88">
        <f t="shared" ref="G63:Q63" si="49">IFERROR(G61/G60,"-  ")</f>
        <v>1.7463396556841307E-3</v>
      </c>
      <c r="H63" s="88">
        <f t="shared" si="49"/>
        <v>2.7158309859855747E-3</v>
      </c>
      <c r="I63" s="88">
        <f t="shared" si="49"/>
        <v>3.7645394721106703E-3</v>
      </c>
      <c r="J63" s="88">
        <f t="shared" si="49"/>
        <v>7.0281618967968397E-3</v>
      </c>
      <c r="K63" s="88">
        <f t="shared" si="49"/>
        <v>1.0363650849000396E-2</v>
      </c>
      <c r="L63" s="88">
        <f t="shared" si="49"/>
        <v>1.5792033309881059E-2</v>
      </c>
      <c r="M63" s="88">
        <f t="shared" si="49"/>
        <v>2.5759598379763202E-2</v>
      </c>
      <c r="N63" s="88">
        <f t="shared" si="49"/>
        <v>4.0767206562776659E-2</v>
      </c>
      <c r="O63" s="88">
        <f t="shared" si="49"/>
        <v>5.4509036551451596E-2</v>
      </c>
      <c r="P63" s="88">
        <f t="shared" si="49"/>
        <v>7.0249106573536849E-2</v>
      </c>
      <c r="Q63" s="88">
        <f t="shared" si="49"/>
        <v>9.2282675422885888E-2</v>
      </c>
      <c r="R63" s="88">
        <f>IFERROR(R61/R60,"-  ")</f>
        <v>0.11828688009536366</v>
      </c>
      <c r="S63" s="88">
        <f t="shared" ref="S63:AC63" si="50">IFERROR(S61/S60,"-  ")</f>
        <v>0.1594203452838906</v>
      </c>
      <c r="T63" s="88">
        <f t="shared" si="50"/>
        <v>0.21300108342606905</v>
      </c>
      <c r="U63" s="88">
        <f t="shared" si="50"/>
        <v>0.27891440606103407</v>
      </c>
      <c r="V63" s="88">
        <f t="shared" si="50"/>
        <v>0.34482772869599909</v>
      </c>
      <c r="W63" s="88">
        <f t="shared" si="50"/>
        <v>0.41074105133096411</v>
      </c>
      <c r="X63" s="88">
        <f t="shared" si="50"/>
        <v>0.47665437396592908</v>
      </c>
      <c r="Y63" s="88">
        <f t="shared" si="50"/>
        <v>0.54256769660089421</v>
      </c>
      <c r="Z63" s="88">
        <f t="shared" si="50"/>
        <v>0.60848101923585929</v>
      </c>
      <c r="AA63" s="88">
        <f t="shared" si="50"/>
        <v>0.67439434187082425</v>
      </c>
      <c r="AB63" s="88">
        <f t="shared" si="50"/>
        <v>0.74030766450578933</v>
      </c>
      <c r="AC63" s="88">
        <f t="shared" si="50"/>
        <v>0.80622098714075441</v>
      </c>
      <c r="AD63" s="97"/>
      <c r="AE63" s="4">
        <v>56</v>
      </c>
    </row>
    <row r="64" spans="1:31">
      <c r="A64" s="86" t="s">
        <v>54</v>
      </c>
      <c r="B64" s="88">
        <f>IFERROR(HLOOKUP($B$7,$F$8:$AC$75,AE64,FALSE),"-  ")</f>
        <v>0.34482772869599909</v>
      </c>
      <c r="F64" s="88">
        <f>IFERROR(F62/F60,"-  ")</f>
        <v>8.3853705986063325E-4</v>
      </c>
      <c r="G64" s="88">
        <f t="shared" ref="G64:Q64" si="51">IFERROR(G62/G60,"-  ")</f>
        <v>1.7463396556841307E-3</v>
      </c>
      <c r="H64" s="88">
        <f t="shared" si="51"/>
        <v>2.7158309859855747E-3</v>
      </c>
      <c r="I64" s="88">
        <f t="shared" si="51"/>
        <v>3.7645394721106703E-3</v>
      </c>
      <c r="J64" s="88">
        <f t="shared" si="51"/>
        <v>1.5590060661342813E-2</v>
      </c>
      <c r="K64" s="88">
        <f t="shared" si="51"/>
        <v>1.8179687013639315E-2</v>
      </c>
      <c r="L64" s="88">
        <f t="shared" si="51"/>
        <v>2.0796483549887557E-2</v>
      </c>
      <c r="M64" s="88">
        <f t="shared" si="51"/>
        <v>3.9855219763148056E-2</v>
      </c>
      <c r="N64" s="88">
        <f t="shared" si="51"/>
        <v>6.7073748231820496E-2</v>
      </c>
      <c r="O64" s="88">
        <f t="shared" si="51"/>
        <v>0.10131905102483874</v>
      </c>
      <c r="P64" s="88">
        <f t="shared" si="51"/>
        <v>0.12709679018982883</v>
      </c>
      <c r="Q64" s="88">
        <f t="shared" si="51"/>
        <v>0.18683437275929526</v>
      </c>
      <c r="R64" s="88">
        <f>IFERROR(R62/R60,"-  ")</f>
        <v>0.17556614228226719</v>
      </c>
      <c r="S64" s="88">
        <f t="shared" ref="S64:AC64" si="52">IFERROR(S62/S60,"-  ")</f>
        <v>0.19368580802318819</v>
      </c>
      <c r="T64" s="88">
        <f t="shared" si="52"/>
        <v>0.24614421830958957</v>
      </c>
      <c r="U64" s="88">
        <f t="shared" si="52"/>
        <v>0.30602826271349121</v>
      </c>
      <c r="V64" s="88">
        <f t="shared" si="52"/>
        <v>0.34482772869599909</v>
      </c>
      <c r="W64" s="88">
        <f t="shared" si="52"/>
        <v>0.41074105133096411</v>
      </c>
      <c r="X64" s="88">
        <f t="shared" si="52"/>
        <v>0.47665437396592908</v>
      </c>
      <c r="Y64" s="88">
        <f t="shared" si="52"/>
        <v>0.54256769660089421</v>
      </c>
      <c r="Z64" s="88">
        <f t="shared" si="52"/>
        <v>0.60848101923585929</v>
      </c>
      <c r="AA64" s="88">
        <f t="shared" si="52"/>
        <v>0.67439434187082425</v>
      </c>
      <c r="AB64" s="88">
        <f t="shared" si="52"/>
        <v>0.74030766450578933</v>
      </c>
      <c r="AC64" s="88">
        <f t="shared" si="52"/>
        <v>0.80622098714075441</v>
      </c>
      <c r="AD64" s="97"/>
      <c r="AE64" s="4">
        <v>57</v>
      </c>
    </row>
    <row r="65" spans="1:31">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c r="A71" s="18" t="s">
        <v>1</v>
      </c>
      <c r="B71" s="19">
        <f>HLOOKUP($B$7,$F$8:$AC$75,AE71,FALSE)</f>
        <v>727</v>
      </c>
      <c r="E71" s="20" t="s">
        <v>110</v>
      </c>
      <c r="F71" s="155"/>
      <c r="G71" s="155"/>
      <c r="H71" s="155"/>
      <c r="I71" s="155"/>
      <c r="J71" s="155">
        <v>4</v>
      </c>
      <c r="K71" s="155">
        <v>15</v>
      </c>
      <c r="L71" s="155">
        <v>45</v>
      </c>
      <c r="M71" s="155">
        <v>114</v>
      </c>
      <c r="N71" s="155">
        <v>193</v>
      </c>
      <c r="O71" s="155">
        <v>256</v>
      </c>
      <c r="P71" s="155">
        <v>327</v>
      </c>
      <c r="Q71" s="155">
        <v>398</v>
      </c>
      <c r="R71" s="7">
        <f>'[1]Small Comm Electric Savings'!B17</f>
        <v>513</v>
      </c>
      <c r="S71" s="7">
        <f>'[1]Small Comm Electric Savings'!C17</f>
        <v>588</v>
      </c>
      <c r="T71" s="7">
        <f>'[1]Small Comm Electric Savings'!D17</f>
        <v>650</v>
      </c>
      <c r="U71" s="7">
        <f>'[1]Small Comm Electric Savings'!E17</f>
        <v>727</v>
      </c>
      <c r="V71" s="7">
        <f>'[1]Small Comm Electric Savings'!F17</f>
        <v>727</v>
      </c>
      <c r="W71" s="7">
        <f>'[1]Small Comm Electric Savings'!G17</f>
        <v>727</v>
      </c>
      <c r="X71" s="7">
        <f>'[1]Small Comm Electric Savings'!H17</f>
        <v>727</v>
      </c>
      <c r="Y71" s="7">
        <f>'[1]Small Comm Electric Savings'!I17</f>
        <v>727</v>
      </c>
      <c r="Z71" s="7">
        <f>'[1]Small Comm Electric Savings'!J17</f>
        <v>727</v>
      </c>
      <c r="AA71" s="7">
        <f>'[1]Small Comm Electric Savings'!K17</f>
        <v>727</v>
      </c>
      <c r="AB71" s="7">
        <f>'[1]Small Comm Electric Savings'!L17</f>
        <v>727</v>
      </c>
      <c r="AC71" s="7">
        <f>'[1]Small Comm Electric Savings'!M17</f>
        <v>727</v>
      </c>
      <c r="AD71" s="25"/>
      <c r="AE71" s="4">
        <v>64</v>
      </c>
    </row>
    <row r="72" spans="1:31">
      <c r="A72" s="18" t="s">
        <v>32</v>
      </c>
      <c r="B72" s="19">
        <f>HLOOKUP($B$7,$F$8:$AC$75,AE72,FALSE)</f>
        <v>727</v>
      </c>
      <c r="E72" s="20" t="s">
        <v>110</v>
      </c>
      <c r="F72" s="155"/>
      <c r="G72" s="155"/>
      <c r="H72" s="155"/>
      <c r="I72" s="155"/>
      <c r="J72" s="155">
        <v>4</v>
      </c>
      <c r="K72" s="155">
        <v>15</v>
      </c>
      <c r="L72" s="155">
        <v>45</v>
      </c>
      <c r="M72" s="155">
        <v>114</v>
      </c>
      <c r="N72" s="155">
        <v>193</v>
      </c>
      <c r="O72" s="155">
        <v>256</v>
      </c>
      <c r="P72" s="155">
        <v>327</v>
      </c>
      <c r="Q72" s="155">
        <v>398</v>
      </c>
      <c r="R72" s="7">
        <f>'[1]Small Comm Electric Savings'!B18</f>
        <v>513</v>
      </c>
      <c r="S72" s="7">
        <f>'[1]Small Comm Electric Savings'!C18</f>
        <v>588</v>
      </c>
      <c r="T72" s="7">
        <f>'[1]Small Comm Electric Savings'!D18</f>
        <v>650</v>
      </c>
      <c r="U72" s="7">
        <f>'[1]Small Comm Electric Savings'!E18</f>
        <v>727</v>
      </c>
      <c r="V72" s="7">
        <f>'[1]Small Comm Electric Savings'!F18</f>
        <v>727</v>
      </c>
      <c r="W72" s="7">
        <f>'[1]Small Comm Electric Savings'!G18</f>
        <v>727</v>
      </c>
      <c r="X72" s="7">
        <f>'[1]Small Comm Electric Savings'!H18</f>
        <v>727</v>
      </c>
      <c r="Y72" s="7">
        <f>'[1]Small Comm Electric Savings'!I18</f>
        <v>727</v>
      </c>
      <c r="Z72" s="7">
        <f>'[1]Small Comm Electric Savings'!J18</f>
        <v>727</v>
      </c>
      <c r="AA72" s="7">
        <f>'[1]Small Comm Electric Savings'!K18</f>
        <v>727</v>
      </c>
      <c r="AB72" s="7">
        <f>'[1]Small Comm Electric Savings'!L18</f>
        <v>727</v>
      </c>
      <c r="AC72" s="7">
        <f>'[1]Small Comm Electric Savings'!M18</f>
        <v>727</v>
      </c>
      <c r="AD72" s="25"/>
      <c r="AE72" s="4">
        <v>65</v>
      </c>
    </row>
    <row r="73" spans="1:31" s="4" customFormat="1">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c r="A74" s="18" t="s">
        <v>108</v>
      </c>
      <c r="B74" s="19">
        <f>HLOOKUP($B$7,$F$8:$AC$75,AE74,FALSE)</f>
        <v>0</v>
      </c>
      <c r="C74" s="41"/>
      <c r="E74" s="20" t="s">
        <v>28</v>
      </c>
      <c r="F74" s="157"/>
      <c r="G74" s="157"/>
      <c r="H74" s="156"/>
      <c r="I74" s="157">
        <v>0</v>
      </c>
      <c r="J74" s="157">
        <v>0</v>
      </c>
      <c r="K74" s="156">
        <v>16632</v>
      </c>
      <c r="L74" s="157">
        <v>16632</v>
      </c>
      <c r="M74" s="157">
        <v>16632</v>
      </c>
      <c r="N74" s="156">
        <v>9500</v>
      </c>
      <c r="O74" s="157">
        <v>9500</v>
      </c>
      <c r="P74" s="157">
        <v>9500</v>
      </c>
      <c r="Q74" s="156">
        <v>10122</v>
      </c>
      <c r="R74" s="42">
        <f>Q74</f>
        <v>10122</v>
      </c>
      <c r="S74" s="42">
        <f>Q74</f>
        <v>10122</v>
      </c>
      <c r="T74" s="43"/>
      <c r="U74" s="42">
        <f>T74</f>
        <v>0</v>
      </c>
      <c r="V74" s="42">
        <f>T74</f>
        <v>0</v>
      </c>
      <c r="W74" s="43"/>
      <c r="X74" s="42">
        <f>W74</f>
        <v>0</v>
      </c>
      <c r="Y74" s="42">
        <f>W74</f>
        <v>0</v>
      </c>
      <c r="Z74" s="43"/>
      <c r="AA74" s="42">
        <f>Z74</f>
        <v>0</v>
      </c>
      <c r="AB74" s="42">
        <f>Z74</f>
        <v>0</v>
      </c>
      <c r="AC74" s="43"/>
      <c r="AD74" s="25"/>
      <c r="AE74" s="4">
        <v>67</v>
      </c>
    </row>
    <row r="75" spans="1:31" s="4" customFormat="1">
      <c r="A75" s="18" t="s">
        <v>109</v>
      </c>
      <c r="B75" s="19">
        <f>HLOOKUP($B$7,$F$8:$AC$75,AE75,FALSE)</f>
        <v>0</v>
      </c>
      <c r="C75" s="41"/>
      <c r="D75" s="41"/>
      <c r="E75" s="20" t="s">
        <v>28</v>
      </c>
      <c r="F75" s="158"/>
      <c r="G75" s="158"/>
      <c r="H75" s="159"/>
      <c r="I75" s="158">
        <v>0</v>
      </c>
      <c r="J75" s="158">
        <v>0</v>
      </c>
      <c r="K75" s="159">
        <v>2800</v>
      </c>
      <c r="L75" s="158">
        <v>2800</v>
      </c>
      <c r="M75" s="158">
        <v>2800</v>
      </c>
      <c r="N75" s="159">
        <v>5066</v>
      </c>
      <c r="O75" s="158">
        <v>5066</v>
      </c>
      <c r="P75" s="158">
        <v>5066</v>
      </c>
      <c r="Q75" s="159">
        <v>4928</v>
      </c>
      <c r="R75" s="42">
        <f>Q75</f>
        <v>4928</v>
      </c>
      <c r="S75" s="42">
        <f>Q75</f>
        <v>4928</v>
      </c>
      <c r="T75" s="43"/>
      <c r="U75" s="42">
        <f>T75</f>
        <v>0</v>
      </c>
      <c r="V75" s="42">
        <f>T75</f>
        <v>0</v>
      </c>
      <c r="W75" s="43"/>
      <c r="X75" s="42">
        <f>W75</f>
        <v>0</v>
      </c>
      <c r="Y75" s="42">
        <f>W75</f>
        <v>0</v>
      </c>
      <c r="Z75" s="43"/>
      <c r="AA75" s="42">
        <f>Z75</f>
        <v>0</v>
      </c>
      <c r="AB75" s="42">
        <f>Z75</f>
        <v>0</v>
      </c>
      <c r="AC75" s="43"/>
      <c r="AD75" s="25"/>
      <c r="AE75" s="4">
        <v>68</v>
      </c>
    </row>
    <row r="76" spans="1:31" s="4" customFormat="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c r="A77" s="72" t="s">
        <v>36</v>
      </c>
      <c r="B77" s="69"/>
      <c r="C77" s="41"/>
      <c r="AD77" s="68"/>
    </row>
    <row r="78" spans="1:31" s="4" customFormat="1">
      <c r="A78" s="61" t="s">
        <v>26</v>
      </c>
      <c r="B78" s="12"/>
      <c r="C78" s="41"/>
      <c r="AD78" s="68"/>
    </row>
    <row r="79" spans="1:31" s="4" customFormat="1">
      <c r="A79" s="84">
        <f>VLOOKUP(B7,E88:T111,2,FALSE)</f>
        <v>0</v>
      </c>
      <c r="B79" s="70"/>
      <c r="C79" s="41"/>
      <c r="AD79" s="68"/>
    </row>
    <row r="80" spans="1:31" s="4" customFormat="1">
      <c r="A80" s="61" t="s">
        <v>99</v>
      </c>
      <c r="B80" s="12"/>
      <c r="C80" s="41"/>
      <c r="AD80" s="68"/>
    </row>
    <row r="81" spans="1:32" s="4" customFormat="1">
      <c r="A81" s="84">
        <f>VLOOKUP(B7,E88:T111,6,FALSE)</f>
        <v>0</v>
      </c>
      <c r="B81" s="71"/>
      <c r="C81" s="41"/>
      <c r="AD81" s="68"/>
    </row>
    <row r="82" spans="1:32" s="4" customFormat="1">
      <c r="A82" s="61" t="s">
        <v>37</v>
      </c>
      <c r="B82" s="12"/>
      <c r="C82" s="41"/>
      <c r="AD82" s="68"/>
    </row>
    <row r="83" spans="1:32" s="4" customFormat="1" ht="15" customHeight="1">
      <c r="A83" s="84">
        <f>VLOOKUP(B7,E88:T111,10,FALSE)</f>
        <v>0</v>
      </c>
      <c r="B83" s="73"/>
      <c r="C83" s="41"/>
      <c r="AD83" s="68"/>
    </row>
    <row r="84" spans="1:32">
      <c r="A84" s="61" t="s">
        <v>49</v>
      </c>
    </row>
    <row r="85" spans="1:32">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c r="A87" s="70"/>
      <c r="D87" s="41"/>
      <c r="E87" s="3"/>
      <c r="F87" s="227" t="s">
        <v>26</v>
      </c>
      <c r="G87" s="227"/>
      <c r="H87" s="227"/>
      <c r="I87" s="227"/>
      <c r="J87" s="227" t="s">
        <v>99</v>
      </c>
      <c r="K87" s="227"/>
      <c r="L87" s="227"/>
      <c r="M87" s="227"/>
      <c r="N87" s="227" t="s">
        <v>34</v>
      </c>
      <c r="O87" s="227"/>
      <c r="P87" s="227"/>
      <c r="Q87" s="227"/>
      <c r="R87" s="220" t="s">
        <v>49</v>
      </c>
      <c r="S87" s="220"/>
      <c r="T87" s="220"/>
      <c r="U87" s="133"/>
      <c r="V87" s="133"/>
      <c r="W87" s="133"/>
      <c r="X87" s="133"/>
      <c r="Y87" s="133"/>
      <c r="Z87" s="133"/>
      <c r="AA87" s="133"/>
      <c r="AB87" s="133"/>
      <c r="AC87" s="133"/>
      <c r="AD87" s="227" t="s">
        <v>49</v>
      </c>
      <c r="AE87" s="227"/>
      <c r="AF87" s="227"/>
    </row>
    <row r="88" spans="1:32">
      <c r="D88" s="41"/>
      <c r="E88" s="14">
        <v>40909</v>
      </c>
      <c r="F88" s="221"/>
      <c r="G88" s="222"/>
      <c r="H88" s="222"/>
      <c r="I88" s="223"/>
      <c r="J88" s="221"/>
      <c r="K88" s="222"/>
      <c r="L88" s="222"/>
      <c r="M88" s="223"/>
      <c r="N88" s="221" t="s">
        <v>142</v>
      </c>
      <c r="O88" s="222"/>
      <c r="P88" s="222"/>
      <c r="Q88" s="223"/>
      <c r="R88" s="221"/>
      <c r="S88" s="222"/>
      <c r="T88" s="223"/>
      <c r="AD88" s="3"/>
    </row>
    <row r="89" spans="1:32">
      <c r="D89" s="41"/>
      <c r="E89" s="14">
        <v>40940</v>
      </c>
      <c r="F89" s="221"/>
      <c r="G89" s="222"/>
      <c r="H89" s="222"/>
      <c r="I89" s="223"/>
      <c r="J89" s="221"/>
      <c r="K89" s="222"/>
      <c r="L89" s="222"/>
      <c r="M89" s="223"/>
      <c r="N89" s="221" t="s">
        <v>142</v>
      </c>
      <c r="O89" s="222"/>
      <c r="P89" s="222"/>
      <c r="Q89" s="223"/>
      <c r="R89" s="221"/>
      <c r="S89" s="222"/>
      <c r="T89" s="223"/>
      <c r="AD89" s="3"/>
    </row>
    <row r="90" spans="1:32">
      <c r="D90" s="41"/>
      <c r="E90" s="14">
        <v>40969</v>
      </c>
      <c r="F90" s="221"/>
      <c r="G90" s="222"/>
      <c r="H90" s="222"/>
      <c r="I90" s="223"/>
      <c r="J90" s="221"/>
      <c r="K90" s="222"/>
      <c r="L90" s="222"/>
      <c r="M90" s="223"/>
      <c r="N90" s="221" t="s">
        <v>142</v>
      </c>
      <c r="O90" s="222"/>
      <c r="P90" s="222"/>
      <c r="Q90" s="223"/>
      <c r="R90" s="221"/>
      <c r="S90" s="222"/>
      <c r="T90" s="223"/>
      <c r="AD90" s="3"/>
    </row>
    <row r="91" spans="1:32">
      <c r="D91" s="41"/>
      <c r="E91" s="14">
        <v>41000</v>
      </c>
      <c r="F91" s="221"/>
      <c r="G91" s="222"/>
      <c r="H91" s="222"/>
      <c r="I91" s="223"/>
      <c r="J91" s="221"/>
      <c r="K91" s="222"/>
      <c r="L91" s="222"/>
      <c r="M91" s="223"/>
      <c r="N91" s="221"/>
      <c r="O91" s="222"/>
      <c r="P91" s="222"/>
      <c r="Q91" s="223"/>
      <c r="R91" s="221"/>
      <c r="S91" s="222"/>
      <c r="T91" s="223"/>
      <c r="AD91" s="3"/>
    </row>
    <row r="92" spans="1:32">
      <c r="D92" s="41"/>
      <c r="E92" s="14">
        <v>41030</v>
      </c>
      <c r="F92" s="221"/>
      <c r="G92" s="222"/>
      <c r="H92" s="222"/>
      <c r="I92" s="223"/>
      <c r="J92" s="221" t="s">
        <v>143</v>
      </c>
      <c r="K92" s="222"/>
      <c r="L92" s="222"/>
      <c r="M92" s="223"/>
      <c r="N92" s="221"/>
      <c r="O92" s="222"/>
      <c r="P92" s="222"/>
      <c r="Q92" s="223"/>
      <c r="R92" s="221"/>
      <c r="S92" s="222"/>
      <c r="T92" s="223"/>
      <c r="AD92" s="3"/>
    </row>
    <row r="93" spans="1:32">
      <c r="D93" s="41"/>
      <c r="E93" s="14">
        <v>41061</v>
      </c>
      <c r="F93" s="221"/>
      <c r="G93" s="222"/>
      <c r="H93" s="222"/>
      <c r="I93" s="223"/>
      <c r="J93" s="221"/>
      <c r="K93" s="222"/>
      <c r="L93" s="222"/>
      <c r="M93" s="223"/>
      <c r="N93" s="221"/>
      <c r="O93" s="222"/>
      <c r="P93" s="222"/>
      <c r="Q93" s="223"/>
      <c r="R93" s="221"/>
      <c r="S93" s="222"/>
      <c r="T93" s="223"/>
      <c r="AD93" s="3"/>
    </row>
    <row r="94" spans="1:32">
      <c r="D94" s="41"/>
      <c r="E94" s="14">
        <v>41091</v>
      </c>
      <c r="F94" s="221"/>
      <c r="G94" s="222"/>
      <c r="H94" s="222"/>
      <c r="I94" s="223"/>
      <c r="J94" s="221"/>
      <c r="K94" s="222"/>
      <c r="L94" s="222"/>
      <c r="M94" s="223"/>
      <c r="N94" s="221"/>
      <c r="O94" s="222"/>
      <c r="P94" s="222"/>
      <c r="Q94" s="223"/>
      <c r="R94" s="221"/>
      <c r="S94" s="222"/>
      <c r="T94" s="223"/>
      <c r="AD94" s="3"/>
    </row>
    <row r="95" spans="1:32">
      <c r="D95" s="41"/>
      <c r="E95" s="14">
        <v>41122</v>
      </c>
      <c r="F95" s="221"/>
      <c r="G95" s="222"/>
      <c r="H95" s="222"/>
      <c r="I95" s="223"/>
      <c r="J95" s="221"/>
      <c r="K95" s="222"/>
      <c r="L95" s="222"/>
      <c r="M95" s="223"/>
      <c r="N95" s="221"/>
      <c r="O95" s="222"/>
      <c r="P95" s="222"/>
      <c r="Q95" s="223"/>
      <c r="R95" s="221"/>
      <c r="S95" s="222"/>
      <c r="T95" s="223"/>
      <c r="AD95" s="3"/>
    </row>
    <row r="96" spans="1:32">
      <c r="D96" s="44"/>
      <c r="E96" s="14">
        <v>41153</v>
      </c>
      <c r="F96" s="221"/>
      <c r="G96" s="222"/>
      <c r="H96" s="222"/>
      <c r="I96" s="223"/>
      <c r="J96" s="221"/>
      <c r="K96" s="222"/>
      <c r="L96" s="222"/>
      <c r="M96" s="223"/>
      <c r="N96" s="221"/>
      <c r="O96" s="222"/>
      <c r="P96" s="222"/>
      <c r="Q96" s="223"/>
      <c r="R96" s="221" t="s">
        <v>144</v>
      </c>
      <c r="S96" s="222"/>
      <c r="T96" s="223"/>
      <c r="AD96" s="3"/>
    </row>
    <row r="97" spans="4:20" s="3" customFormat="1">
      <c r="D97" s="44"/>
      <c r="E97" s="14">
        <v>41183</v>
      </c>
      <c r="F97" s="221"/>
      <c r="G97" s="222"/>
      <c r="H97" s="222"/>
      <c r="I97" s="223"/>
      <c r="J97" s="221"/>
      <c r="K97" s="222"/>
      <c r="L97" s="222"/>
      <c r="M97" s="223"/>
      <c r="N97" s="221"/>
      <c r="O97" s="222"/>
      <c r="P97" s="222"/>
      <c r="Q97" s="223"/>
      <c r="R97" s="221"/>
      <c r="S97" s="222"/>
      <c r="T97" s="223"/>
    </row>
    <row r="98" spans="4:20" s="3" customFormat="1">
      <c r="D98" s="44"/>
      <c r="E98" s="14">
        <v>41214</v>
      </c>
      <c r="F98" s="221"/>
      <c r="G98" s="222"/>
      <c r="H98" s="222"/>
      <c r="I98" s="223"/>
      <c r="J98" s="221"/>
      <c r="K98" s="222"/>
      <c r="L98" s="222"/>
      <c r="M98" s="223"/>
      <c r="N98" s="221"/>
      <c r="O98" s="222"/>
      <c r="P98" s="222"/>
      <c r="Q98" s="223"/>
      <c r="R98" s="221"/>
      <c r="S98" s="222"/>
      <c r="T98" s="223"/>
    </row>
    <row r="99" spans="4:20" s="3" customFormat="1">
      <c r="D99" s="44"/>
      <c r="E99" s="14">
        <v>41244</v>
      </c>
      <c r="F99" s="221"/>
      <c r="G99" s="222"/>
      <c r="H99" s="222"/>
      <c r="I99" s="223"/>
      <c r="J99" s="221"/>
      <c r="K99" s="222"/>
      <c r="L99" s="222"/>
      <c r="M99" s="223"/>
      <c r="N99" s="221"/>
      <c r="O99" s="222"/>
      <c r="P99" s="222"/>
      <c r="Q99" s="223"/>
      <c r="R99" s="221" t="s">
        <v>145</v>
      </c>
      <c r="S99" s="222"/>
      <c r="T99" s="223"/>
    </row>
    <row r="100" spans="4:20" s="3" customFormat="1">
      <c r="D100" s="4"/>
      <c r="E100" s="14">
        <v>41275</v>
      </c>
      <c r="F100" s="225"/>
      <c r="G100" s="225"/>
      <c r="H100" s="225"/>
      <c r="I100" s="225"/>
      <c r="J100" s="225"/>
      <c r="K100" s="225"/>
      <c r="L100" s="225"/>
      <c r="M100" s="225"/>
      <c r="N100" s="225"/>
      <c r="O100" s="225"/>
      <c r="P100" s="225"/>
      <c r="Q100" s="225"/>
      <c r="R100" s="226"/>
      <c r="S100" s="226"/>
      <c r="T100" s="226"/>
    </row>
    <row r="101" spans="4:20" s="3" customFormat="1">
      <c r="D101" s="4"/>
      <c r="E101" s="14">
        <v>41306</v>
      </c>
      <c r="F101" s="225"/>
      <c r="G101" s="225"/>
      <c r="H101" s="225"/>
      <c r="I101" s="225"/>
      <c r="J101" s="225"/>
      <c r="K101" s="225"/>
      <c r="L101" s="225"/>
      <c r="M101" s="225"/>
      <c r="N101" s="225"/>
      <c r="O101" s="225"/>
      <c r="P101" s="225"/>
      <c r="Q101" s="225"/>
      <c r="R101" s="221" t="s">
        <v>155</v>
      </c>
      <c r="S101" s="222"/>
      <c r="T101" s="223"/>
    </row>
    <row r="102" spans="4:20" s="3" customFormat="1">
      <c r="D102" s="4"/>
      <c r="E102" s="14">
        <v>41334</v>
      </c>
      <c r="F102" s="225"/>
      <c r="G102" s="225"/>
      <c r="H102" s="225"/>
      <c r="I102" s="225"/>
      <c r="J102" s="225"/>
      <c r="K102" s="225"/>
      <c r="L102" s="225"/>
      <c r="M102" s="225"/>
      <c r="N102" s="225"/>
      <c r="O102" s="225"/>
      <c r="P102" s="225"/>
      <c r="Q102" s="225"/>
      <c r="R102" s="226"/>
      <c r="S102" s="226"/>
      <c r="T102" s="226"/>
    </row>
    <row r="103" spans="4:20" s="3" customFormat="1">
      <c r="D103" s="4"/>
      <c r="E103" s="14">
        <v>41365</v>
      </c>
      <c r="F103" s="225"/>
      <c r="G103" s="225"/>
      <c r="H103" s="225"/>
      <c r="I103" s="225"/>
      <c r="J103" s="225"/>
      <c r="K103" s="225"/>
      <c r="L103" s="225"/>
      <c r="M103" s="225"/>
      <c r="N103" s="225"/>
      <c r="O103" s="225"/>
      <c r="P103" s="225"/>
      <c r="Q103" s="225"/>
      <c r="R103" s="226"/>
      <c r="S103" s="226"/>
      <c r="T103" s="226"/>
    </row>
    <row r="104" spans="4:20" s="3" customFormat="1">
      <c r="D104" s="4"/>
      <c r="E104" s="14">
        <v>41395</v>
      </c>
      <c r="F104" s="225"/>
      <c r="G104" s="225"/>
      <c r="H104" s="225"/>
      <c r="I104" s="225"/>
      <c r="J104" s="225"/>
      <c r="K104" s="225"/>
      <c r="L104" s="225"/>
      <c r="M104" s="225"/>
      <c r="N104" s="225"/>
      <c r="O104" s="225"/>
      <c r="P104" s="225"/>
      <c r="Q104" s="225"/>
      <c r="R104" s="226"/>
      <c r="S104" s="226"/>
      <c r="T104" s="226"/>
    </row>
    <row r="105" spans="4:20" s="3" customFormat="1">
      <c r="D105" s="4"/>
      <c r="E105" s="14">
        <v>41426</v>
      </c>
      <c r="F105" s="225"/>
      <c r="G105" s="225"/>
      <c r="H105" s="225"/>
      <c r="I105" s="225"/>
      <c r="J105" s="225"/>
      <c r="K105" s="225"/>
      <c r="L105" s="225"/>
      <c r="M105" s="225"/>
      <c r="N105" s="225"/>
      <c r="O105" s="225"/>
      <c r="P105" s="225"/>
      <c r="Q105" s="225"/>
      <c r="R105" s="226"/>
      <c r="S105" s="226"/>
      <c r="T105" s="226"/>
    </row>
    <row r="106" spans="4:20" s="3" customFormat="1">
      <c r="D106" s="4"/>
      <c r="E106" s="14">
        <v>41456</v>
      </c>
      <c r="F106" s="225"/>
      <c r="G106" s="225"/>
      <c r="H106" s="225"/>
      <c r="I106" s="225"/>
      <c r="J106" s="225"/>
      <c r="K106" s="225"/>
      <c r="L106" s="225"/>
      <c r="M106" s="225"/>
      <c r="N106" s="225"/>
      <c r="O106" s="225"/>
      <c r="P106" s="225"/>
      <c r="Q106" s="225"/>
      <c r="R106" s="226"/>
      <c r="S106" s="226"/>
      <c r="T106" s="226"/>
    </row>
    <row r="107" spans="4:20" s="3" customFormat="1">
      <c r="D107" s="4"/>
      <c r="E107" s="14">
        <v>41487</v>
      </c>
      <c r="F107" s="225"/>
      <c r="G107" s="225"/>
      <c r="H107" s="225"/>
      <c r="I107" s="225"/>
      <c r="J107" s="225"/>
      <c r="K107" s="225"/>
      <c r="L107" s="225"/>
      <c r="M107" s="225"/>
      <c r="N107" s="225"/>
      <c r="O107" s="225"/>
      <c r="P107" s="225"/>
      <c r="Q107" s="225"/>
      <c r="R107" s="226"/>
      <c r="S107" s="226"/>
      <c r="T107" s="226"/>
    </row>
    <row r="108" spans="4:20" s="3" customFormat="1">
      <c r="D108" s="4"/>
      <c r="E108" s="14">
        <v>41518</v>
      </c>
      <c r="F108" s="225"/>
      <c r="G108" s="225"/>
      <c r="H108" s="225"/>
      <c r="I108" s="225"/>
      <c r="J108" s="225"/>
      <c r="K108" s="225"/>
      <c r="L108" s="225"/>
      <c r="M108" s="225"/>
      <c r="N108" s="225"/>
      <c r="O108" s="225"/>
      <c r="P108" s="225"/>
      <c r="Q108" s="225"/>
      <c r="R108" s="226"/>
      <c r="S108" s="226"/>
      <c r="T108" s="226"/>
    </row>
    <row r="109" spans="4:20" s="3" customFormat="1">
      <c r="D109" s="4"/>
      <c r="E109" s="14">
        <v>41548</v>
      </c>
      <c r="F109" s="225"/>
      <c r="G109" s="225"/>
      <c r="H109" s="225"/>
      <c r="I109" s="225"/>
      <c r="J109" s="225"/>
      <c r="K109" s="225"/>
      <c r="L109" s="225"/>
      <c r="M109" s="225"/>
      <c r="N109" s="225"/>
      <c r="O109" s="225"/>
      <c r="P109" s="225"/>
      <c r="Q109" s="225"/>
      <c r="R109" s="226"/>
      <c r="S109" s="226"/>
      <c r="T109" s="226"/>
    </row>
    <row r="110" spans="4:20" s="3" customFormat="1">
      <c r="D110" s="4"/>
      <c r="E110" s="14">
        <v>41579</v>
      </c>
      <c r="F110" s="225"/>
      <c r="G110" s="225"/>
      <c r="H110" s="225"/>
      <c r="I110" s="225"/>
      <c r="J110" s="225"/>
      <c r="K110" s="225"/>
      <c r="L110" s="225"/>
      <c r="M110" s="225"/>
      <c r="N110" s="225"/>
      <c r="O110" s="225"/>
      <c r="P110" s="225"/>
      <c r="Q110" s="225"/>
      <c r="R110" s="226"/>
      <c r="S110" s="226"/>
      <c r="T110" s="226"/>
    </row>
    <row r="111" spans="4:20" s="3" customFormat="1">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J87:M87"/>
    <mergeCell ref="N87:Q87"/>
    <mergeCell ref="AD87:AF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$F$8:$AC$8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F111"/>
  <sheetViews>
    <sheetView windowProtection="1" topLeftCell="A37" workbookViewId="0">
      <pane xSplit="1" topLeftCell="R1" activePane="topRight" state="frozen"/>
      <selection activeCell="A10" sqref="A10"/>
      <selection pane="topRight" activeCell="Q40" sqref="F40:Q40"/>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c r="A1" s="1" t="s">
        <v>3</v>
      </c>
      <c r="B1" s="107" t="s">
        <v>116</v>
      </c>
      <c r="C1" s="2"/>
      <c r="D1" s="228" t="s">
        <v>23</v>
      </c>
      <c r="E1" s="228"/>
      <c r="F1" s="228"/>
    </row>
    <row r="2" spans="1:31">
      <c r="A2" s="1" t="s">
        <v>4</v>
      </c>
      <c r="B2" s="107" t="s">
        <v>123</v>
      </c>
      <c r="C2" s="2"/>
      <c r="E2" s="5"/>
      <c r="F2" s="100">
        <v>2012</v>
      </c>
      <c r="G2" s="100">
        <v>2013</v>
      </c>
      <c r="H2" s="100">
        <v>2014</v>
      </c>
      <c r="I2" s="100">
        <v>2015</v>
      </c>
    </row>
    <row r="3" spans="1:31">
      <c r="A3" s="1" t="s">
        <v>5</v>
      </c>
      <c r="B3" s="113" t="s">
        <v>97</v>
      </c>
      <c r="C3" s="6"/>
      <c r="E3" s="110" t="s">
        <v>119</v>
      </c>
      <c r="F3" s="108">
        <v>3268</v>
      </c>
      <c r="G3" s="108">
        <v>3857</v>
      </c>
      <c r="H3" s="108">
        <v>4016</v>
      </c>
      <c r="I3" s="108">
        <v>4016</v>
      </c>
    </row>
    <row r="4" spans="1:31">
      <c r="A4" s="1" t="s">
        <v>7</v>
      </c>
      <c r="B4" s="111" t="s">
        <v>121</v>
      </c>
      <c r="C4" s="8"/>
      <c r="E4" s="110" t="s">
        <v>62</v>
      </c>
      <c r="F4" s="109">
        <v>968597</v>
      </c>
      <c r="G4" s="109">
        <v>1329288</v>
      </c>
      <c r="H4" s="109">
        <v>1440524</v>
      </c>
      <c r="I4" s="109">
        <v>1440524</v>
      </c>
      <c r="J4" s="10"/>
      <c r="K4" s="10"/>
      <c r="L4" s="10"/>
      <c r="M4" s="10"/>
      <c r="N4" s="10"/>
      <c r="O4" s="10"/>
      <c r="P4" s="10"/>
      <c r="Q4" s="10"/>
      <c r="R4" s="10"/>
      <c r="S4" s="10"/>
      <c r="T4" s="10"/>
      <c r="U4" s="10"/>
      <c r="V4" s="10"/>
      <c r="W4" s="10"/>
      <c r="X4" s="10"/>
      <c r="Y4" s="10"/>
      <c r="Z4" s="10"/>
      <c r="AA4" s="10"/>
      <c r="AB4" s="10"/>
      <c r="AC4" s="10"/>
      <c r="AD4" s="133"/>
    </row>
    <row r="5" spans="1:31">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133"/>
    </row>
    <row r="6" spans="1:31">
      <c r="A6" s="1" t="s">
        <v>86</v>
      </c>
      <c r="B6" s="111" t="s">
        <v>122</v>
      </c>
      <c r="C6" s="8"/>
      <c r="E6" s="136"/>
      <c r="F6" s="137"/>
      <c r="G6" s="10"/>
      <c r="H6" s="10"/>
      <c r="I6" s="10"/>
      <c r="J6" s="10"/>
      <c r="K6" s="10"/>
      <c r="L6" s="10"/>
      <c r="M6" s="10"/>
      <c r="N6" s="10"/>
      <c r="O6" s="10"/>
      <c r="P6" s="10"/>
      <c r="Q6" s="10"/>
      <c r="R6" s="10"/>
      <c r="S6" s="10"/>
      <c r="T6" s="10"/>
      <c r="U6" s="10"/>
      <c r="V6" s="10"/>
      <c r="W6" s="10"/>
      <c r="X6" s="10"/>
      <c r="Y6" s="10"/>
      <c r="Z6" s="10"/>
      <c r="AA6" s="10"/>
      <c r="AB6" s="10"/>
      <c r="AC6" s="10"/>
      <c r="AD6" s="133"/>
    </row>
    <row r="7" spans="1:31">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133"/>
      <c r="AE7" s="45"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c r="A11" s="18" t="s">
        <v>20</v>
      </c>
      <c r="B11" s="19">
        <f>HLOOKUP($B$7,$F$8:$AC$75,AE11,FALSE)</f>
        <v>0</v>
      </c>
      <c r="E11" s="20" t="s">
        <v>24</v>
      </c>
      <c r="F11" s="160">
        <v>0</v>
      </c>
      <c r="G11" s="160"/>
      <c r="H11" s="160"/>
      <c r="I11" s="160"/>
      <c r="J11" s="160">
        <v>141</v>
      </c>
      <c r="K11" s="160">
        <v>0</v>
      </c>
      <c r="L11" s="160">
        <v>96.23</v>
      </c>
      <c r="M11" s="160">
        <v>102.25</v>
      </c>
      <c r="N11" s="160">
        <v>191.68</v>
      </c>
      <c r="O11" s="160">
        <v>298.25</v>
      </c>
      <c r="P11" s="160">
        <v>132.66</v>
      </c>
      <c r="Q11" s="160">
        <v>1441.19</v>
      </c>
      <c r="R11" s="7">
        <f>'[1]Mid-Size Electric Savings'!B4</f>
        <v>0</v>
      </c>
      <c r="S11" s="7">
        <f>'[1]Mid-Size Electric Savings'!C4</f>
        <v>145.03399999999999</v>
      </c>
      <c r="T11" s="7">
        <f>'[1]Mid-Size Electric Savings'!D4</f>
        <v>111.928</v>
      </c>
      <c r="U11" s="7">
        <f>'[1]Mid-Size Electric Savings'!E4</f>
        <v>575.24199999999996</v>
      </c>
      <c r="V11" s="7">
        <f>'[1]Mid-Size Electric Savings'!F4</f>
        <v>0</v>
      </c>
      <c r="W11" s="7">
        <f>'[1]Mid-Size Electric Savings'!G4</f>
        <v>0</v>
      </c>
      <c r="X11" s="7">
        <f>'[1]Mid-Size Electric Savings'!H4</f>
        <v>0</v>
      </c>
      <c r="Y11" s="7">
        <f>'[1]Mid-Size Electric Savings'!I4</f>
        <v>0</v>
      </c>
      <c r="Z11" s="7">
        <f>'[1]Mid-Size Electric Savings'!J4</f>
        <v>0</v>
      </c>
      <c r="AA11" s="7">
        <f>'[1]Mid-Size Electric Savings'!K4</f>
        <v>0</v>
      </c>
      <c r="AB11" s="7">
        <f>'[1]Mid-Size Electric Savings'!L4</f>
        <v>0</v>
      </c>
      <c r="AC11" s="7">
        <f>'[1]Mid-Size Electric Savings'!M4</f>
        <v>0</v>
      </c>
      <c r="AD11" s="24">
        <f>SUM(F11:AC11)</f>
        <v>3235.4639999999999</v>
      </c>
      <c r="AE11" s="4">
        <v>4</v>
      </c>
    </row>
    <row r="12" spans="1:31">
      <c r="A12" s="18" t="s">
        <v>96</v>
      </c>
      <c r="B12" s="75">
        <f>HLOOKUP($B$7,$F$8:$AC$75,AE12,FALSE)</f>
        <v>0</v>
      </c>
      <c r="E12" s="20" t="s">
        <v>24</v>
      </c>
      <c r="F12" s="161">
        <v>0</v>
      </c>
      <c r="G12" s="161"/>
      <c r="H12" s="161"/>
      <c r="I12" s="161"/>
      <c r="J12" s="161">
        <v>2.1479999999999999E-2</v>
      </c>
      <c r="K12" s="161">
        <v>0</v>
      </c>
      <c r="L12" s="161">
        <v>2.2922000000000001E-2</v>
      </c>
      <c r="M12" s="161">
        <v>2.017E-2</v>
      </c>
      <c r="N12" s="161">
        <v>3.85E-2</v>
      </c>
      <c r="O12" s="161">
        <v>4.4690000000000001E-2</v>
      </c>
      <c r="P12" s="161">
        <v>1.9E-2</v>
      </c>
      <c r="Q12" s="161">
        <v>0.27300000000000002</v>
      </c>
      <c r="R12" s="81">
        <f>'[1]Mid-Size Electric Savings'!B10</f>
        <v>0</v>
      </c>
      <c r="S12" s="81">
        <f>'[1]Mid-Size Electric Savings'!C10</f>
        <v>6.0560000000000003E-2</v>
      </c>
      <c r="T12" s="81">
        <f>'[1]Mid-Size Electric Savings'!D10</f>
        <v>2.2613000000000001E-2</v>
      </c>
      <c r="U12" s="81">
        <f>'[1]Mid-Size Electric Savings'!E10</f>
        <v>0.14552300000000001</v>
      </c>
      <c r="V12" s="81">
        <f>'[1]Mid-Size Electric Savings'!F10</f>
        <v>0</v>
      </c>
      <c r="W12" s="81">
        <f>'[1]Mid-Size Electric Savings'!G10</f>
        <v>0</v>
      </c>
      <c r="X12" s="81">
        <f>'[1]Mid-Size Electric Savings'!H10</f>
        <v>0</v>
      </c>
      <c r="Y12" s="81">
        <f>'[1]Mid-Size Electric Savings'!I10</f>
        <v>0</v>
      </c>
      <c r="Z12" s="81">
        <f>'[1]Mid-Size Electric Savings'!J10</f>
        <v>0</v>
      </c>
      <c r="AA12" s="81">
        <f>'[1]Mid-Size Electric Savings'!K10</f>
        <v>0</v>
      </c>
      <c r="AB12" s="81">
        <f>'[1]Mid-Size Electric Savings'!L10</f>
        <v>0</v>
      </c>
      <c r="AC12" s="81">
        <f>'[1]Mid-Size Electric Savings'!M10</f>
        <v>0</v>
      </c>
      <c r="AD12" s="80">
        <f>SUM(F12:AC12)</f>
        <v>0.668458</v>
      </c>
      <c r="AE12" s="4">
        <v>5</v>
      </c>
    </row>
    <row r="13" spans="1:31">
      <c r="A13" s="18" t="s">
        <v>21</v>
      </c>
      <c r="B13" s="19">
        <f>HLOOKUP($B$7,$F$8:$AC$75,AE13,FALSE)</f>
        <v>0</v>
      </c>
      <c r="E13" s="20" t="s">
        <v>24</v>
      </c>
      <c r="F13" s="160">
        <v>0</v>
      </c>
      <c r="G13" s="160">
        <v>0</v>
      </c>
      <c r="H13" s="160"/>
      <c r="I13" s="160"/>
      <c r="J13" s="160"/>
      <c r="K13" s="160"/>
      <c r="L13" s="160"/>
      <c r="M13" s="160"/>
      <c r="N13" s="160"/>
      <c r="O13" s="160"/>
      <c r="P13" s="160"/>
      <c r="Q13" s="160"/>
      <c r="R13" s="7"/>
      <c r="S13" s="7"/>
      <c r="T13" s="7"/>
      <c r="U13" s="7"/>
      <c r="V13" s="7"/>
      <c r="W13" s="7"/>
      <c r="X13" s="7"/>
      <c r="Y13" s="7"/>
      <c r="Z13" s="7"/>
      <c r="AA13" s="7"/>
      <c r="AB13" s="7"/>
      <c r="AC13" s="7"/>
      <c r="AD13" s="24">
        <f>SUM(F13:AC13)</f>
        <v>0</v>
      </c>
      <c r="AE13" s="4">
        <v>6</v>
      </c>
    </row>
    <row r="14" spans="1:31">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c r="A15" s="1" t="s">
        <v>75</v>
      </c>
      <c r="B15" s="23">
        <f>HLOOKUP($B$7,$F$8:$AC$75,AE15,FALSE)</f>
        <v>3857</v>
      </c>
      <c r="E15" s="5"/>
      <c r="F15" s="24">
        <f>$F$3</f>
        <v>3268</v>
      </c>
      <c r="G15" s="24">
        <f>$F$3</f>
        <v>3268</v>
      </c>
      <c r="H15" s="24">
        <f t="shared" ref="H15:Q15" si="0">$F$3</f>
        <v>3268</v>
      </c>
      <c r="I15" s="24">
        <f t="shared" si="0"/>
        <v>3268</v>
      </c>
      <c r="J15" s="24">
        <f t="shared" si="0"/>
        <v>3268</v>
      </c>
      <c r="K15" s="24">
        <f t="shared" si="0"/>
        <v>3268</v>
      </c>
      <c r="L15" s="24">
        <f t="shared" si="0"/>
        <v>3268</v>
      </c>
      <c r="M15" s="24">
        <f t="shared" si="0"/>
        <v>3268</v>
      </c>
      <c r="N15" s="24">
        <f t="shared" si="0"/>
        <v>3268</v>
      </c>
      <c r="O15" s="24">
        <f t="shared" si="0"/>
        <v>3268</v>
      </c>
      <c r="P15" s="24">
        <f t="shared" si="0"/>
        <v>3268</v>
      </c>
      <c r="Q15" s="24">
        <f t="shared" si="0"/>
        <v>3268</v>
      </c>
      <c r="R15" s="24">
        <f>$G$3</f>
        <v>3857</v>
      </c>
      <c r="S15" s="24">
        <f t="shared" ref="S15:AC15" si="1">$G$3</f>
        <v>3857</v>
      </c>
      <c r="T15" s="24">
        <f t="shared" si="1"/>
        <v>3857</v>
      </c>
      <c r="U15" s="24">
        <f t="shared" si="1"/>
        <v>3857</v>
      </c>
      <c r="V15" s="24">
        <f t="shared" si="1"/>
        <v>3857</v>
      </c>
      <c r="W15" s="24">
        <f t="shared" si="1"/>
        <v>3857</v>
      </c>
      <c r="X15" s="24">
        <f t="shared" si="1"/>
        <v>3857</v>
      </c>
      <c r="Y15" s="24">
        <f t="shared" si="1"/>
        <v>3857</v>
      </c>
      <c r="Z15" s="24">
        <f t="shared" si="1"/>
        <v>3857</v>
      </c>
      <c r="AA15" s="24">
        <f t="shared" si="1"/>
        <v>3857</v>
      </c>
      <c r="AB15" s="24">
        <f t="shared" si="1"/>
        <v>3857</v>
      </c>
      <c r="AC15" s="24">
        <f t="shared" si="1"/>
        <v>3857</v>
      </c>
      <c r="AD15" s="25"/>
      <c r="AE15" s="4">
        <v>8</v>
      </c>
    </row>
    <row r="16" spans="1:31">
      <c r="A16" s="1" t="s">
        <v>77</v>
      </c>
      <c r="B16" s="23">
        <f>HLOOKUP($B$7,$F$8:$AC$75,AE16,FALSE)</f>
        <v>1607.0833333333335</v>
      </c>
      <c r="E16" s="5"/>
      <c r="F16" s="24">
        <f>F15*(F9/12)</f>
        <v>272.33333333333331</v>
      </c>
      <c r="G16" s="24">
        <f t="shared" ref="G16:Q16" si="2">G15*(G9/12)</f>
        <v>544.66666666666663</v>
      </c>
      <c r="H16" s="24">
        <f t="shared" si="2"/>
        <v>817</v>
      </c>
      <c r="I16" s="24">
        <f t="shared" si="2"/>
        <v>1089.3333333333333</v>
      </c>
      <c r="J16" s="24">
        <f t="shared" si="2"/>
        <v>1361.6666666666667</v>
      </c>
      <c r="K16" s="24">
        <f t="shared" si="2"/>
        <v>1634</v>
      </c>
      <c r="L16" s="24">
        <f t="shared" si="2"/>
        <v>1906.3333333333335</v>
      </c>
      <c r="M16" s="24">
        <f t="shared" si="2"/>
        <v>2178.6666666666665</v>
      </c>
      <c r="N16" s="24">
        <f t="shared" si="2"/>
        <v>2451</v>
      </c>
      <c r="O16" s="24">
        <f t="shared" si="2"/>
        <v>2723.3333333333335</v>
      </c>
      <c r="P16" s="24">
        <f t="shared" si="2"/>
        <v>2995.6666666666665</v>
      </c>
      <c r="Q16" s="24">
        <f t="shared" si="2"/>
        <v>3268</v>
      </c>
      <c r="R16" s="24">
        <f>R15*(R9/12)</f>
        <v>321.41666666666663</v>
      </c>
      <c r="S16" s="24">
        <f t="shared" ref="S16:AC16" si="3">S15*(S9/12)</f>
        <v>642.83333333333326</v>
      </c>
      <c r="T16" s="24">
        <f t="shared" si="3"/>
        <v>964.25</v>
      </c>
      <c r="U16" s="24">
        <f t="shared" si="3"/>
        <v>1285.6666666666665</v>
      </c>
      <c r="V16" s="24">
        <f t="shared" si="3"/>
        <v>1607.0833333333335</v>
      </c>
      <c r="W16" s="24">
        <f t="shared" si="3"/>
        <v>1928.5</v>
      </c>
      <c r="X16" s="24">
        <f t="shared" si="3"/>
        <v>2249.916666666667</v>
      </c>
      <c r="Y16" s="24">
        <f t="shared" si="3"/>
        <v>2571.333333333333</v>
      </c>
      <c r="Z16" s="24">
        <f t="shared" si="3"/>
        <v>2892.75</v>
      </c>
      <c r="AA16" s="24">
        <f t="shared" si="3"/>
        <v>3214.166666666667</v>
      </c>
      <c r="AB16" s="24">
        <f t="shared" si="3"/>
        <v>3535.583333333333</v>
      </c>
      <c r="AC16" s="24">
        <f t="shared" si="3"/>
        <v>3857</v>
      </c>
      <c r="AD16" s="25"/>
      <c r="AE16" s="4">
        <v>9</v>
      </c>
    </row>
    <row r="17" spans="1:31">
      <c r="A17" s="86" t="s">
        <v>70</v>
      </c>
      <c r="B17" s="19">
        <f>HLOOKUP($B$7,$F$8:$AC$75,AE17,FALSE)</f>
        <v>832.20399999999995</v>
      </c>
      <c r="E17" s="5"/>
      <c r="F17" s="21">
        <f>F11</f>
        <v>0</v>
      </c>
      <c r="G17" s="21">
        <f>F17+G11</f>
        <v>0</v>
      </c>
      <c r="H17" s="21">
        <f t="shared" ref="H17:Q17" si="4">G17+H11</f>
        <v>0</v>
      </c>
      <c r="I17" s="21">
        <f t="shared" si="4"/>
        <v>0</v>
      </c>
      <c r="J17" s="21">
        <f t="shared" si="4"/>
        <v>141</v>
      </c>
      <c r="K17" s="21">
        <f t="shared" si="4"/>
        <v>141</v>
      </c>
      <c r="L17" s="21">
        <f t="shared" si="4"/>
        <v>237.23000000000002</v>
      </c>
      <c r="M17" s="21">
        <f t="shared" si="4"/>
        <v>339.48</v>
      </c>
      <c r="N17" s="21">
        <f t="shared" si="4"/>
        <v>531.16000000000008</v>
      </c>
      <c r="O17" s="21">
        <f t="shared" si="4"/>
        <v>829.41000000000008</v>
      </c>
      <c r="P17" s="21">
        <f t="shared" si="4"/>
        <v>962.07</v>
      </c>
      <c r="Q17" s="21">
        <f t="shared" si="4"/>
        <v>2403.2600000000002</v>
      </c>
      <c r="R17" s="21">
        <f>R11</f>
        <v>0</v>
      </c>
      <c r="S17" s="21">
        <f t="shared" ref="S17" si="5">R17+S11</f>
        <v>145.03399999999999</v>
      </c>
      <c r="T17" s="21">
        <f>S17+T11</f>
        <v>256.96199999999999</v>
      </c>
      <c r="U17" s="21">
        <f t="shared" ref="U17:AC17" si="6">T17+U11</f>
        <v>832.20399999999995</v>
      </c>
      <c r="V17" s="21">
        <f t="shared" si="6"/>
        <v>832.20399999999995</v>
      </c>
      <c r="W17" s="21">
        <f t="shared" si="6"/>
        <v>832.20399999999995</v>
      </c>
      <c r="X17" s="21">
        <f t="shared" si="6"/>
        <v>832.20399999999995</v>
      </c>
      <c r="Y17" s="21">
        <f t="shared" si="6"/>
        <v>832.20399999999995</v>
      </c>
      <c r="Z17" s="21">
        <f t="shared" si="6"/>
        <v>832.20399999999995</v>
      </c>
      <c r="AA17" s="21">
        <f t="shared" si="6"/>
        <v>832.20399999999995</v>
      </c>
      <c r="AB17" s="21">
        <f t="shared" si="6"/>
        <v>832.20399999999995</v>
      </c>
      <c r="AC17" s="21">
        <f t="shared" si="6"/>
        <v>832.20399999999995</v>
      </c>
      <c r="AD17" s="65"/>
      <c r="AE17" s="4">
        <v>10</v>
      </c>
    </row>
    <row r="18" spans="1:31">
      <c r="A18" s="86" t="s">
        <v>12</v>
      </c>
      <c r="B18" s="19">
        <f>HLOOKUP($B$7,$F$8:$AC$75,AE18,FALSE)</f>
        <v>0</v>
      </c>
      <c r="E18" s="20" t="s">
        <v>110</v>
      </c>
      <c r="F18" s="162">
        <v>0</v>
      </c>
      <c r="G18" s="162">
        <v>0</v>
      </c>
      <c r="H18" s="162"/>
      <c r="I18" s="162"/>
      <c r="J18" s="162"/>
      <c r="K18" s="162">
        <v>170</v>
      </c>
      <c r="L18" s="162">
        <v>55</v>
      </c>
      <c r="M18" s="162">
        <v>284</v>
      </c>
      <c r="N18" s="162">
        <v>60.9</v>
      </c>
      <c r="O18" s="162">
        <v>667.33</v>
      </c>
      <c r="P18" s="162">
        <v>1261</v>
      </c>
      <c r="Q18" s="162">
        <v>1415</v>
      </c>
      <c r="R18" s="7">
        <f>+'[1]Mid-Size Electric Savings'!B5</f>
        <v>1628.57</v>
      </c>
      <c r="S18" s="7">
        <f>+'[1]Mid-Size Electric Savings'!C5</f>
        <v>1483.53</v>
      </c>
      <c r="T18" s="7">
        <f>+'[1]Mid-Size Electric Savings'!D5</f>
        <v>1486.08</v>
      </c>
      <c r="U18" s="7">
        <f>+'[1]Mid-Size Electric Savings'!E5</f>
        <v>927.86</v>
      </c>
      <c r="V18" s="7">
        <f>+'[1]Mid-Size Electric Savings'!F5</f>
        <v>0</v>
      </c>
      <c r="W18" s="7">
        <f>+'[1]Mid-Size Electric Savings'!G5</f>
        <v>0</v>
      </c>
      <c r="X18" s="7">
        <f>+'[1]Mid-Size Electric Savings'!H5</f>
        <v>0</v>
      </c>
      <c r="Y18" s="7">
        <f>+'[1]Mid-Size Electric Savings'!I5</f>
        <v>0</v>
      </c>
      <c r="Z18" s="7">
        <f>+'[1]Mid-Size Electric Savings'!J5</f>
        <v>0</v>
      </c>
      <c r="AA18" s="7">
        <f>+'[1]Mid-Size Electric Savings'!K5</f>
        <v>0</v>
      </c>
      <c r="AB18" s="7">
        <f>+'[1]Mid-Size Electric Savings'!L5</f>
        <v>0</v>
      </c>
      <c r="AC18" s="7">
        <f>+'[1]Mid-Size Electric Savings'!M5</f>
        <v>0</v>
      </c>
      <c r="AD18" s="65"/>
      <c r="AE18" s="4">
        <v>11</v>
      </c>
    </row>
    <row r="19" spans="1:31">
      <c r="A19" s="87" t="s">
        <v>39</v>
      </c>
      <c r="B19" s="51">
        <f>HLOOKUP($B$7,$F$8:$AC$75,AE19,FALSE)</f>
        <v>832.20399999999995</v>
      </c>
      <c r="C19" s="92"/>
      <c r="D19" s="92"/>
      <c r="E19" s="92"/>
      <c r="F19" s="26">
        <f>F17+F18</f>
        <v>0</v>
      </c>
      <c r="G19" s="26">
        <f t="shared" ref="G19:Q19" si="7">G17+G18</f>
        <v>0</v>
      </c>
      <c r="H19" s="26">
        <f t="shared" si="7"/>
        <v>0</v>
      </c>
      <c r="I19" s="26">
        <f t="shared" si="7"/>
        <v>0</v>
      </c>
      <c r="J19" s="26">
        <f t="shared" si="7"/>
        <v>141</v>
      </c>
      <c r="K19" s="26">
        <f t="shared" si="7"/>
        <v>311</v>
      </c>
      <c r="L19" s="26">
        <f t="shared" si="7"/>
        <v>292.23</v>
      </c>
      <c r="M19" s="26">
        <f t="shared" si="7"/>
        <v>623.48</v>
      </c>
      <c r="N19" s="26">
        <f t="shared" si="7"/>
        <v>592.06000000000006</v>
      </c>
      <c r="O19" s="26">
        <f t="shared" si="7"/>
        <v>1496.7400000000002</v>
      </c>
      <c r="P19" s="26">
        <f t="shared" si="7"/>
        <v>2223.0700000000002</v>
      </c>
      <c r="Q19" s="26">
        <f t="shared" si="7"/>
        <v>3818.26</v>
      </c>
      <c r="R19" s="26">
        <f>R17+R18</f>
        <v>1628.57</v>
      </c>
      <c r="S19" s="26">
        <f t="shared" ref="S19:AC19" si="8">S17+S18</f>
        <v>1628.5639999999999</v>
      </c>
      <c r="T19" s="26">
        <f t="shared" si="8"/>
        <v>1743.0419999999999</v>
      </c>
      <c r="U19" s="26">
        <f t="shared" si="8"/>
        <v>1760.0639999999999</v>
      </c>
      <c r="V19" s="26">
        <f t="shared" si="8"/>
        <v>832.20399999999995</v>
      </c>
      <c r="W19" s="26">
        <f t="shared" si="8"/>
        <v>832.20399999999995</v>
      </c>
      <c r="X19" s="26">
        <f t="shared" si="8"/>
        <v>832.20399999999995</v>
      </c>
      <c r="Y19" s="26">
        <f t="shared" si="8"/>
        <v>832.20399999999995</v>
      </c>
      <c r="Z19" s="26">
        <f t="shared" si="8"/>
        <v>832.20399999999995</v>
      </c>
      <c r="AA19" s="26">
        <f t="shared" si="8"/>
        <v>832.20399999999995</v>
      </c>
      <c r="AB19" s="26">
        <f t="shared" si="8"/>
        <v>832.20399999999995</v>
      </c>
      <c r="AC19" s="26">
        <f t="shared" si="8"/>
        <v>832.20399999999995</v>
      </c>
      <c r="AD19" s="25"/>
      <c r="AE19" s="4">
        <v>12</v>
      </c>
    </row>
    <row r="20" spans="1:31">
      <c r="A20" s="86" t="s">
        <v>105</v>
      </c>
      <c r="B20" s="88">
        <f>IFERROR(HLOOKUP($B$7,$F$8:$AC$75,AE20,FALSE),"-  ")</f>
        <v>0.21576458387347677</v>
      </c>
      <c r="F20" s="88">
        <f>IFERROR(F17/F15,"-  ")</f>
        <v>0</v>
      </c>
      <c r="G20" s="88">
        <f t="shared" ref="G20:Q20" si="9">IFERROR(G17/G15,"-  ")</f>
        <v>0</v>
      </c>
      <c r="H20" s="88">
        <f t="shared" si="9"/>
        <v>0</v>
      </c>
      <c r="I20" s="88">
        <f t="shared" si="9"/>
        <v>0</v>
      </c>
      <c r="J20" s="88">
        <f t="shared" si="9"/>
        <v>4.3145654834761321E-2</v>
      </c>
      <c r="K20" s="88">
        <f t="shared" si="9"/>
        <v>4.3145654834761321E-2</v>
      </c>
      <c r="L20" s="88">
        <f t="shared" si="9"/>
        <v>7.2591799265605883E-2</v>
      </c>
      <c r="M20" s="88">
        <f t="shared" si="9"/>
        <v>0.10388004895960833</v>
      </c>
      <c r="N20" s="88">
        <f t="shared" si="9"/>
        <v>0.16253365973072217</v>
      </c>
      <c r="O20" s="88">
        <f t="shared" si="9"/>
        <v>0.25379742962056306</v>
      </c>
      <c r="P20" s="88">
        <f t="shared" si="9"/>
        <v>0.29439106487148103</v>
      </c>
      <c r="Q20" s="88">
        <f t="shared" si="9"/>
        <v>0.73539167686658513</v>
      </c>
      <c r="R20" s="88">
        <f>IFERROR(R17/R15,"-  ")</f>
        <v>0</v>
      </c>
      <c r="S20" s="88">
        <f t="shared" ref="S20:AC20" si="10">IFERROR(S17/S15,"-  ")</f>
        <v>3.7602800103707541E-2</v>
      </c>
      <c r="T20" s="88">
        <f t="shared" si="10"/>
        <v>6.6622245268343275E-2</v>
      </c>
      <c r="U20" s="88">
        <f t="shared" si="10"/>
        <v>0.21576458387347677</v>
      </c>
      <c r="V20" s="88">
        <f t="shared" si="10"/>
        <v>0.21576458387347677</v>
      </c>
      <c r="W20" s="88">
        <f t="shared" si="10"/>
        <v>0.21576458387347677</v>
      </c>
      <c r="X20" s="88">
        <f t="shared" si="10"/>
        <v>0.21576458387347677</v>
      </c>
      <c r="Y20" s="88">
        <f t="shared" si="10"/>
        <v>0.21576458387347677</v>
      </c>
      <c r="Z20" s="88">
        <f t="shared" si="10"/>
        <v>0.21576458387347677</v>
      </c>
      <c r="AA20" s="88">
        <f t="shared" si="10"/>
        <v>0.21576458387347677</v>
      </c>
      <c r="AB20" s="88">
        <f t="shared" si="10"/>
        <v>0.21576458387347677</v>
      </c>
      <c r="AC20" s="88">
        <f t="shared" si="10"/>
        <v>0.21576458387347677</v>
      </c>
      <c r="AD20" s="97"/>
      <c r="AE20" s="4">
        <v>13</v>
      </c>
    </row>
    <row r="21" spans="1:31">
      <c r="A21" s="86" t="s">
        <v>106</v>
      </c>
      <c r="B21" s="88">
        <f>IFERROR(HLOOKUP($B$7,$F$8:$AC$75,AE21,FALSE),"-  ")</f>
        <v>0.21576458387347677</v>
      </c>
      <c r="F21" s="88">
        <f>IFERROR(F19/F15,"-  ")</f>
        <v>0</v>
      </c>
      <c r="G21" s="88">
        <f t="shared" ref="G21:Q21" si="11">IFERROR(G19/G15,"-  ")</f>
        <v>0</v>
      </c>
      <c r="H21" s="88">
        <f t="shared" si="11"/>
        <v>0</v>
      </c>
      <c r="I21" s="88">
        <f t="shared" si="11"/>
        <v>0</v>
      </c>
      <c r="J21" s="88">
        <f t="shared" si="11"/>
        <v>4.3145654834761321E-2</v>
      </c>
      <c r="K21" s="88">
        <f t="shared" si="11"/>
        <v>9.5165238678090569E-2</v>
      </c>
      <c r="L21" s="88">
        <f t="shared" si="11"/>
        <v>8.9421664626682995E-2</v>
      </c>
      <c r="M21" s="88">
        <f t="shared" si="11"/>
        <v>0.19078335373317015</v>
      </c>
      <c r="N21" s="88">
        <f t="shared" si="11"/>
        <v>0.18116891064871482</v>
      </c>
      <c r="O21" s="88">
        <f t="shared" si="11"/>
        <v>0.457998776009792</v>
      </c>
      <c r="P21" s="88">
        <f t="shared" si="11"/>
        <v>0.68025397796817633</v>
      </c>
      <c r="Q21" s="88">
        <f t="shared" si="11"/>
        <v>1.1683782129742963</v>
      </c>
      <c r="R21" s="88">
        <f>IFERROR(R19/R15,"-  ")</f>
        <v>0.42223749027741769</v>
      </c>
      <c r="S21" s="88">
        <f t="shared" ref="S21:AC21" si="12">IFERROR(S19/S15,"-  ")</f>
        <v>0.4222359346642468</v>
      </c>
      <c r="T21" s="88">
        <f t="shared" si="12"/>
        <v>0.45191651542649725</v>
      </c>
      <c r="U21" s="88">
        <f t="shared" si="12"/>
        <v>0.4563297899922219</v>
      </c>
      <c r="V21" s="88">
        <f t="shared" si="12"/>
        <v>0.21576458387347677</v>
      </c>
      <c r="W21" s="88">
        <f t="shared" si="12"/>
        <v>0.21576458387347677</v>
      </c>
      <c r="X21" s="88">
        <f t="shared" si="12"/>
        <v>0.21576458387347677</v>
      </c>
      <c r="Y21" s="88">
        <f t="shared" si="12"/>
        <v>0.21576458387347677</v>
      </c>
      <c r="Z21" s="88">
        <f t="shared" si="12"/>
        <v>0.21576458387347677</v>
      </c>
      <c r="AA21" s="88">
        <f t="shared" si="12"/>
        <v>0.21576458387347677</v>
      </c>
      <c r="AB21" s="88">
        <f t="shared" si="12"/>
        <v>0.21576458387347677</v>
      </c>
      <c r="AC21" s="88">
        <f t="shared" si="12"/>
        <v>0.21576458387347677</v>
      </c>
      <c r="AD21" s="97"/>
      <c r="AE21" s="4">
        <v>14</v>
      </c>
    </row>
    <row r="22" spans="1:31">
      <c r="A22" s="86" t="s">
        <v>107</v>
      </c>
      <c r="B22" s="88">
        <f>IFERROR(HLOOKUP($B$7,$F$8:$AC$75,AE22,FALSE),"-  ")</f>
        <v>0.51783500129634419</v>
      </c>
      <c r="F22" s="88">
        <f>IFERROR(F17/F16,"-  ")</f>
        <v>0</v>
      </c>
      <c r="G22" s="88">
        <f t="shared" ref="G22:Q22" si="13">IFERROR(G17/G16,"-  ")</f>
        <v>0</v>
      </c>
      <c r="H22" s="88">
        <f t="shared" si="13"/>
        <v>0</v>
      </c>
      <c r="I22" s="88">
        <f t="shared" si="13"/>
        <v>0</v>
      </c>
      <c r="J22" s="88">
        <f t="shared" si="13"/>
        <v>0.10354957160342716</v>
      </c>
      <c r="K22" s="88">
        <f t="shared" si="13"/>
        <v>8.6291309669522642E-2</v>
      </c>
      <c r="L22" s="88">
        <f t="shared" si="13"/>
        <v>0.12444308445532436</v>
      </c>
      <c r="M22" s="88">
        <f t="shared" si="13"/>
        <v>0.15582007343941251</v>
      </c>
      <c r="N22" s="88">
        <f t="shared" si="13"/>
        <v>0.21671154630762957</v>
      </c>
      <c r="O22" s="88">
        <f t="shared" si="13"/>
        <v>0.30455691554467568</v>
      </c>
      <c r="P22" s="88">
        <f t="shared" si="13"/>
        <v>0.32115388895070662</v>
      </c>
      <c r="Q22" s="88">
        <f t="shared" si="13"/>
        <v>0.73539167686658513</v>
      </c>
      <c r="R22" s="88">
        <f>IFERROR(R17/R16,"-  ")</f>
        <v>0</v>
      </c>
      <c r="S22" s="88">
        <f t="shared" ref="S22:AC22" si="14">IFERROR(S17/S16,"-  ")</f>
        <v>0.22561680062224529</v>
      </c>
      <c r="T22" s="88">
        <f t="shared" si="14"/>
        <v>0.2664889810733731</v>
      </c>
      <c r="U22" s="88">
        <f t="shared" si="14"/>
        <v>0.64729375162043046</v>
      </c>
      <c r="V22" s="88">
        <f t="shared" si="14"/>
        <v>0.51783500129634419</v>
      </c>
      <c r="W22" s="88">
        <f t="shared" si="14"/>
        <v>0.43152916774695355</v>
      </c>
      <c r="X22" s="88">
        <f t="shared" si="14"/>
        <v>0.36988214378310302</v>
      </c>
      <c r="Y22" s="88">
        <f t="shared" si="14"/>
        <v>0.32364687581021523</v>
      </c>
      <c r="Z22" s="88">
        <f t="shared" si="14"/>
        <v>0.28768611183130238</v>
      </c>
      <c r="AA22" s="88">
        <f t="shared" si="14"/>
        <v>0.25891750064817209</v>
      </c>
      <c r="AB22" s="88">
        <f t="shared" si="14"/>
        <v>0.23537954604379288</v>
      </c>
      <c r="AC22" s="88">
        <f t="shared" si="14"/>
        <v>0.21576458387347677</v>
      </c>
      <c r="AD22" s="97"/>
      <c r="AE22" s="4">
        <v>15</v>
      </c>
    </row>
    <row r="23" spans="1:31">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c r="A24" s="86" t="s">
        <v>71</v>
      </c>
      <c r="B24" s="75">
        <f>HLOOKUP($B$7,$F$8:$AC$75,AE24,FALSE)</f>
        <v>0.22869600000000001</v>
      </c>
      <c r="E24" s="76"/>
      <c r="F24" s="75">
        <f>F12</f>
        <v>0</v>
      </c>
      <c r="G24" s="75">
        <f t="shared" ref="G24:Q24" si="15">F24+G12</f>
        <v>0</v>
      </c>
      <c r="H24" s="75">
        <f t="shared" si="15"/>
        <v>0</v>
      </c>
      <c r="I24" s="75">
        <f t="shared" si="15"/>
        <v>0</v>
      </c>
      <c r="J24" s="75">
        <f t="shared" si="15"/>
        <v>2.1479999999999999E-2</v>
      </c>
      <c r="K24" s="75">
        <f t="shared" si="15"/>
        <v>2.1479999999999999E-2</v>
      </c>
      <c r="L24" s="75">
        <f t="shared" si="15"/>
        <v>4.4401999999999997E-2</v>
      </c>
      <c r="M24" s="75">
        <f t="shared" si="15"/>
        <v>6.4571999999999991E-2</v>
      </c>
      <c r="N24" s="75">
        <f t="shared" si="15"/>
        <v>0.103072</v>
      </c>
      <c r="O24" s="75">
        <f t="shared" si="15"/>
        <v>0.147762</v>
      </c>
      <c r="P24" s="75">
        <f t="shared" si="15"/>
        <v>0.16676199999999999</v>
      </c>
      <c r="Q24" s="75">
        <f t="shared" si="15"/>
        <v>0.43976199999999999</v>
      </c>
      <c r="R24" s="75">
        <f>R12</f>
        <v>0</v>
      </c>
      <c r="S24" s="75">
        <f t="shared" ref="S24:AC24" si="16">R24+S12</f>
        <v>6.0560000000000003E-2</v>
      </c>
      <c r="T24" s="75">
        <f t="shared" si="16"/>
        <v>8.3172999999999997E-2</v>
      </c>
      <c r="U24" s="75">
        <f t="shared" si="16"/>
        <v>0.22869600000000001</v>
      </c>
      <c r="V24" s="75">
        <f t="shared" si="16"/>
        <v>0.22869600000000001</v>
      </c>
      <c r="W24" s="75">
        <f t="shared" si="16"/>
        <v>0.22869600000000001</v>
      </c>
      <c r="X24" s="75">
        <f t="shared" si="16"/>
        <v>0.22869600000000001</v>
      </c>
      <c r="Y24" s="75">
        <f t="shared" si="16"/>
        <v>0.22869600000000001</v>
      </c>
      <c r="Z24" s="75">
        <f t="shared" si="16"/>
        <v>0.22869600000000001</v>
      </c>
      <c r="AA24" s="75">
        <f t="shared" si="16"/>
        <v>0.22869600000000001</v>
      </c>
      <c r="AB24" s="75">
        <f t="shared" si="16"/>
        <v>0.22869600000000001</v>
      </c>
      <c r="AC24" s="75">
        <f t="shared" si="16"/>
        <v>0.22869600000000001</v>
      </c>
      <c r="AD24" s="25"/>
      <c r="AE24" s="4">
        <v>17</v>
      </c>
    </row>
    <row r="25" spans="1:31">
      <c r="A25" s="86" t="s">
        <v>13</v>
      </c>
      <c r="B25" s="75">
        <f>HLOOKUP($B$7,$F$8:$AC$75,AE25,FALSE)</f>
        <v>0</v>
      </c>
      <c r="E25" s="20" t="s">
        <v>110</v>
      </c>
      <c r="F25" s="163">
        <v>0</v>
      </c>
      <c r="G25" s="163">
        <v>0</v>
      </c>
      <c r="H25" s="163"/>
      <c r="I25" s="163"/>
      <c r="J25" s="163"/>
      <c r="K25" s="163">
        <v>31.042000000000002</v>
      </c>
      <c r="L25" s="163">
        <v>9.1289999999999996</v>
      </c>
      <c r="M25" s="163">
        <v>5.8000000000000003E-2</v>
      </c>
      <c r="N25" s="163">
        <v>0.01</v>
      </c>
      <c r="O25" s="163">
        <v>1.54E-2</v>
      </c>
      <c r="P25" s="163">
        <v>0.28399999999999997</v>
      </c>
      <c r="Q25" s="163">
        <v>0.46500000000000002</v>
      </c>
      <c r="R25" s="81">
        <f>+'[1]Mid-Size Electric Savings'!B11</f>
        <v>0.53600000000000003</v>
      </c>
      <c r="S25" s="81">
        <f>+'[1]Mid-Size Electric Savings'!C11</f>
        <v>0.47499999999999998</v>
      </c>
      <c r="T25" s="81">
        <f>+'[1]Mid-Size Electric Savings'!D11</f>
        <v>0.47699999999999998</v>
      </c>
      <c r="U25" s="81">
        <f>+'[1]Mid-Size Electric Savings'!E11</f>
        <v>0.375</v>
      </c>
      <c r="V25" s="81">
        <f>+'[1]Mid-Size Electric Savings'!F11</f>
        <v>0</v>
      </c>
      <c r="W25" s="81">
        <f>+'[1]Mid-Size Electric Savings'!G11</f>
        <v>0</v>
      </c>
      <c r="X25" s="81">
        <f>+'[1]Mid-Size Electric Savings'!H11</f>
        <v>0</v>
      </c>
      <c r="Y25" s="81">
        <f>+'[1]Mid-Size Electric Savings'!I11</f>
        <v>0</v>
      </c>
      <c r="Z25" s="81">
        <f>+'[1]Mid-Size Electric Savings'!J11</f>
        <v>0</v>
      </c>
      <c r="AA25" s="81">
        <f>+'[1]Mid-Size Electric Savings'!K11</f>
        <v>0</v>
      </c>
      <c r="AB25" s="81">
        <f>+'[1]Mid-Size Electric Savings'!L11</f>
        <v>0</v>
      </c>
      <c r="AC25" s="81">
        <f>+'[1]Mid-Size Electric Savings'!M11</f>
        <v>0</v>
      </c>
      <c r="AD25" s="25"/>
      <c r="AE25" s="4">
        <v>18</v>
      </c>
    </row>
    <row r="26" spans="1:31">
      <c r="A26" s="89" t="s">
        <v>22</v>
      </c>
      <c r="B26" s="83">
        <f>HLOOKUP($B$7,$F$8:$AC$75,AE26,FALSE)</f>
        <v>0.22869600000000001</v>
      </c>
      <c r="C26" s="92"/>
      <c r="D26" s="92"/>
      <c r="E26" s="99"/>
      <c r="F26" s="83">
        <f>F24+F25</f>
        <v>0</v>
      </c>
      <c r="G26" s="83">
        <f>G24+G25</f>
        <v>0</v>
      </c>
      <c r="H26" s="83">
        <f t="shared" ref="H26:Q26" si="17">H24+H25</f>
        <v>0</v>
      </c>
      <c r="I26" s="83">
        <f>I24+I25</f>
        <v>0</v>
      </c>
      <c r="J26" s="83">
        <f t="shared" si="17"/>
        <v>2.1479999999999999E-2</v>
      </c>
      <c r="K26" s="83">
        <f t="shared" si="17"/>
        <v>31.063480000000002</v>
      </c>
      <c r="L26" s="83">
        <f t="shared" si="17"/>
        <v>9.1734019999999994</v>
      </c>
      <c r="M26" s="83">
        <f t="shared" si="17"/>
        <v>0.12257199999999999</v>
      </c>
      <c r="N26" s="83">
        <f t="shared" si="17"/>
        <v>0.11307199999999999</v>
      </c>
      <c r="O26" s="83">
        <f t="shared" si="17"/>
        <v>0.163162</v>
      </c>
      <c r="P26" s="83">
        <f t="shared" si="17"/>
        <v>0.450762</v>
      </c>
      <c r="Q26" s="83">
        <f t="shared" si="17"/>
        <v>0.90476200000000007</v>
      </c>
      <c r="R26" s="83">
        <f>R24+R25</f>
        <v>0.53600000000000003</v>
      </c>
      <c r="S26" s="83">
        <f>S24+S25</f>
        <v>0.53556000000000004</v>
      </c>
      <c r="T26" s="83">
        <f t="shared" ref="T26" si="18">T24+T25</f>
        <v>0.56017300000000003</v>
      </c>
      <c r="U26" s="83">
        <f>U24+U25</f>
        <v>0.60369600000000001</v>
      </c>
      <c r="V26" s="83">
        <f t="shared" ref="V26:AC26" si="19">V24+V25</f>
        <v>0.22869600000000001</v>
      </c>
      <c r="W26" s="83">
        <f t="shared" si="19"/>
        <v>0.22869600000000001</v>
      </c>
      <c r="X26" s="83">
        <f t="shared" si="19"/>
        <v>0.22869600000000001</v>
      </c>
      <c r="Y26" s="83">
        <f t="shared" si="19"/>
        <v>0.22869600000000001</v>
      </c>
      <c r="Z26" s="83">
        <f t="shared" si="19"/>
        <v>0.22869600000000001</v>
      </c>
      <c r="AA26" s="83">
        <f t="shared" si="19"/>
        <v>0.22869600000000001</v>
      </c>
      <c r="AB26" s="83">
        <f t="shared" si="19"/>
        <v>0.22869600000000001</v>
      </c>
      <c r="AC26" s="83">
        <f t="shared" si="19"/>
        <v>0.22869600000000001</v>
      </c>
      <c r="AD26" s="25"/>
      <c r="AE26" s="4">
        <v>19</v>
      </c>
    </row>
    <row r="27" spans="1:31">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c r="A28" s="86" t="s">
        <v>67</v>
      </c>
      <c r="B28" s="19">
        <f>HLOOKUP($B$7,$F$8:$AC$75,AE28,FALSE)</f>
        <v>0</v>
      </c>
      <c r="F28" s="29">
        <f>F13</f>
        <v>0</v>
      </c>
      <c r="G28" s="29">
        <f t="shared" ref="G28:Q28" si="20">F28+G13</f>
        <v>0</v>
      </c>
      <c r="H28" s="29">
        <f t="shared" si="20"/>
        <v>0</v>
      </c>
      <c r="I28" s="29">
        <f t="shared" si="20"/>
        <v>0</v>
      </c>
      <c r="J28" s="29">
        <f t="shared" si="20"/>
        <v>0</v>
      </c>
      <c r="K28" s="29">
        <f t="shared" si="20"/>
        <v>0</v>
      </c>
      <c r="L28" s="29">
        <f t="shared" si="20"/>
        <v>0</v>
      </c>
      <c r="M28" s="29">
        <f t="shared" si="20"/>
        <v>0</v>
      </c>
      <c r="N28" s="29">
        <f t="shared" si="20"/>
        <v>0</v>
      </c>
      <c r="O28" s="29">
        <f t="shared" si="20"/>
        <v>0</v>
      </c>
      <c r="P28" s="29">
        <f t="shared" si="20"/>
        <v>0</v>
      </c>
      <c r="Q28" s="29">
        <f t="shared" si="20"/>
        <v>0</v>
      </c>
      <c r="R28" s="29">
        <f>R13</f>
        <v>0</v>
      </c>
      <c r="S28" s="29">
        <f t="shared" ref="S28:AC28" si="21">R28+S13</f>
        <v>0</v>
      </c>
      <c r="T28" s="29">
        <f t="shared" si="21"/>
        <v>0</v>
      </c>
      <c r="U28" s="29">
        <f t="shared" si="21"/>
        <v>0</v>
      </c>
      <c r="V28" s="29">
        <f t="shared" si="21"/>
        <v>0</v>
      </c>
      <c r="W28" s="29">
        <f t="shared" si="21"/>
        <v>0</v>
      </c>
      <c r="X28" s="29">
        <f t="shared" si="21"/>
        <v>0</v>
      </c>
      <c r="Y28" s="29">
        <f t="shared" si="21"/>
        <v>0</v>
      </c>
      <c r="Z28" s="29">
        <f t="shared" si="21"/>
        <v>0</v>
      </c>
      <c r="AA28" s="29">
        <f t="shared" si="21"/>
        <v>0</v>
      </c>
      <c r="AB28" s="29">
        <f t="shared" si="21"/>
        <v>0</v>
      </c>
      <c r="AC28" s="29">
        <f t="shared" si="21"/>
        <v>0</v>
      </c>
      <c r="AD28" s="64"/>
      <c r="AE28" s="4">
        <v>21</v>
      </c>
    </row>
    <row r="29" spans="1:31">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c r="A30" s="89" t="s">
        <v>38</v>
      </c>
      <c r="B30" s="51">
        <f>HLOOKUP($B$7,$F$8:$AC$75,AE30,FALSE)</f>
        <v>0</v>
      </c>
      <c r="C30" s="92"/>
      <c r="D30" s="92"/>
      <c r="E30" s="92"/>
      <c r="F30" s="95">
        <f>F28+F29</f>
        <v>0</v>
      </c>
      <c r="G30" s="95">
        <f t="shared" ref="G30:P30" si="22">G28+G29</f>
        <v>0</v>
      </c>
      <c r="H30" s="95">
        <f t="shared" si="22"/>
        <v>0</v>
      </c>
      <c r="I30" s="95">
        <f t="shared" si="22"/>
        <v>0</v>
      </c>
      <c r="J30" s="95">
        <f t="shared" si="22"/>
        <v>0</v>
      </c>
      <c r="K30" s="95">
        <f t="shared" si="22"/>
        <v>0</v>
      </c>
      <c r="L30" s="95">
        <f t="shared" si="22"/>
        <v>0</v>
      </c>
      <c r="M30" s="95">
        <f t="shared" si="22"/>
        <v>0</v>
      </c>
      <c r="N30" s="95">
        <f t="shared" si="22"/>
        <v>0</v>
      </c>
      <c r="O30" s="95">
        <f t="shared" si="22"/>
        <v>0</v>
      </c>
      <c r="P30" s="95">
        <f t="shared" si="22"/>
        <v>0</v>
      </c>
      <c r="Q30" s="95">
        <f>Q28+Q29</f>
        <v>0</v>
      </c>
      <c r="R30" s="95">
        <f>R28+R29</f>
        <v>0</v>
      </c>
      <c r="S30" s="95">
        <f t="shared" ref="S30:AB30" si="23">S28+S29</f>
        <v>0</v>
      </c>
      <c r="T30" s="95">
        <f t="shared" si="23"/>
        <v>0</v>
      </c>
      <c r="U30" s="95">
        <f t="shared" si="23"/>
        <v>0</v>
      </c>
      <c r="V30" s="95">
        <f t="shared" si="23"/>
        <v>0</v>
      </c>
      <c r="W30" s="95">
        <f t="shared" si="23"/>
        <v>0</v>
      </c>
      <c r="X30" s="95">
        <f t="shared" si="23"/>
        <v>0</v>
      </c>
      <c r="Y30" s="95">
        <f t="shared" si="23"/>
        <v>0</v>
      </c>
      <c r="Z30" s="95">
        <f t="shared" si="23"/>
        <v>0</v>
      </c>
      <c r="AA30" s="95">
        <f t="shared" si="23"/>
        <v>0</v>
      </c>
      <c r="AB30" s="95">
        <f t="shared" si="23"/>
        <v>0</v>
      </c>
      <c r="AC30" s="95">
        <f>AC28+AC29</f>
        <v>0</v>
      </c>
      <c r="AD30" s="64"/>
      <c r="AE30" s="4">
        <v>23</v>
      </c>
    </row>
    <row r="31" spans="1:31">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c r="A32" s="90" t="s">
        <v>40</v>
      </c>
      <c r="B32" s="49">
        <f t="shared" ref="B32:B40" si="24">HLOOKUP($B$7,$F$8:$AC$75,AE32,FALSE)</f>
        <v>0</v>
      </c>
      <c r="E32" s="20" t="s">
        <v>24</v>
      </c>
      <c r="F32" s="164">
        <v>9089</v>
      </c>
      <c r="G32" s="164">
        <v>11540</v>
      </c>
      <c r="H32" s="164">
        <v>9536</v>
      </c>
      <c r="I32" s="164">
        <v>9061</v>
      </c>
      <c r="J32" s="164">
        <v>9979</v>
      </c>
      <c r="K32" s="164">
        <v>3038</v>
      </c>
      <c r="L32" s="164">
        <v>1367</v>
      </c>
      <c r="M32" s="164">
        <v>1431</v>
      </c>
      <c r="N32" s="164">
        <v>1501</v>
      </c>
      <c r="O32" s="164">
        <v>5821</v>
      </c>
      <c r="P32" s="164">
        <v>4720</v>
      </c>
      <c r="Q32" s="164">
        <v>3678</v>
      </c>
      <c r="R32" s="9">
        <f>'[1]Mid-Size Electric Budget'!B14</f>
        <v>3915</v>
      </c>
      <c r="S32" s="9">
        <f>'[1]Mid-Size Electric Budget'!C14</f>
        <v>7240</v>
      </c>
      <c r="T32" s="9">
        <f>'[1]Mid-Size Electric Budget'!D14</f>
        <v>7380</v>
      </c>
      <c r="U32" s="9">
        <f>'[1]Mid-Size Electric Budget'!E14</f>
        <v>7097</v>
      </c>
      <c r="V32" s="9">
        <f>'[1]Mid-Size Electric Budget'!F14</f>
        <v>0</v>
      </c>
      <c r="W32" s="9">
        <f>'[1]Mid-Size Electric Budget'!G14</f>
        <v>0</v>
      </c>
      <c r="X32" s="9">
        <f>'[1]Mid-Size Electric Budget'!H14</f>
        <v>0</v>
      </c>
      <c r="Y32" s="9">
        <f>'[1]Mid-Size Electric Budget'!I14</f>
        <v>0</v>
      </c>
      <c r="Z32" s="9">
        <f>'[1]Mid-Size Electric Budget'!J14</f>
        <v>0</v>
      </c>
      <c r="AA32" s="9">
        <f>'[1]Mid-Size Electric Budget'!K14</f>
        <v>0</v>
      </c>
      <c r="AB32" s="9">
        <f>'[1]Mid-Size Electric Budget'!L14</f>
        <v>0</v>
      </c>
      <c r="AC32" s="9">
        <f>'[1]Mid-Size Electric Budget'!M14</f>
        <v>0</v>
      </c>
      <c r="AD32" s="85">
        <f t="shared" ref="AD32:AD39" si="25">SUM(F32:AC32)</f>
        <v>96393</v>
      </c>
      <c r="AE32" s="4">
        <v>25</v>
      </c>
    </row>
    <row r="33" spans="1:31">
      <c r="A33" s="90" t="s">
        <v>41</v>
      </c>
      <c r="B33" s="49">
        <f t="shared" si="24"/>
        <v>0</v>
      </c>
      <c r="E33" s="20" t="s">
        <v>24</v>
      </c>
      <c r="F33" s="164">
        <v>0</v>
      </c>
      <c r="G33" s="164"/>
      <c r="H33" s="164"/>
      <c r="I33" s="164"/>
      <c r="J33" s="164"/>
      <c r="K33" s="164"/>
      <c r="L33" s="164"/>
      <c r="M33" s="164"/>
      <c r="N33" s="164"/>
      <c r="O33" s="164"/>
      <c r="P33" s="164"/>
      <c r="Q33" s="164"/>
      <c r="R33" s="9"/>
      <c r="S33" s="9"/>
      <c r="T33" s="9"/>
      <c r="U33" s="9"/>
      <c r="V33" s="9"/>
      <c r="W33" s="9"/>
      <c r="X33" s="9"/>
      <c r="Y33" s="9"/>
      <c r="Z33" s="9"/>
      <c r="AA33" s="9"/>
      <c r="AB33" s="9"/>
      <c r="AC33" s="9"/>
      <c r="AD33" s="85">
        <f t="shared" si="25"/>
        <v>0</v>
      </c>
      <c r="AE33" s="4">
        <v>26</v>
      </c>
    </row>
    <row r="34" spans="1:31">
      <c r="A34" s="90" t="s">
        <v>42</v>
      </c>
      <c r="B34" s="49">
        <f t="shared" si="24"/>
        <v>0</v>
      </c>
      <c r="E34" s="20" t="s">
        <v>24</v>
      </c>
      <c r="F34" s="164">
        <v>0</v>
      </c>
      <c r="G34" s="164"/>
      <c r="H34" s="164"/>
      <c r="I34" s="164"/>
      <c r="J34" s="164"/>
      <c r="K34" s="164"/>
      <c r="L34" s="164"/>
      <c r="M34" s="164"/>
      <c r="N34" s="164"/>
      <c r="O34" s="164">
        <v>3795</v>
      </c>
      <c r="P34" s="164">
        <v>15000</v>
      </c>
      <c r="Q34" s="164">
        <v>1292</v>
      </c>
      <c r="R34" s="9">
        <f>+'[1]Mid-Size Electric Budget'!B15</f>
        <v>0</v>
      </c>
      <c r="S34" s="9">
        <f>+'[1]Mid-Size Electric Budget'!C15</f>
        <v>0</v>
      </c>
      <c r="T34" s="9">
        <f>+'[1]Mid-Size Electric Budget'!D15</f>
        <v>0</v>
      </c>
      <c r="U34" s="9">
        <f>+'[1]Mid-Size Electric Budget'!E15</f>
        <v>0</v>
      </c>
      <c r="V34" s="9">
        <f>+'[1]Mid-Size Electric Budget'!F15</f>
        <v>0</v>
      </c>
      <c r="W34" s="9">
        <f>+'[1]Mid-Size Electric Budget'!G15</f>
        <v>0</v>
      </c>
      <c r="X34" s="9">
        <f>+'[1]Mid-Size Electric Budget'!H15</f>
        <v>0</v>
      </c>
      <c r="Y34" s="9">
        <f>+'[1]Mid-Size Electric Budget'!I15</f>
        <v>0</v>
      </c>
      <c r="Z34" s="9">
        <f>+'[1]Mid-Size Electric Budget'!J15</f>
        <v>0</v>
      </c>
      <c r="AA34" s="9">
        <f>+'[1]Mid-Size Electric Budget'!K15</f>
        <v>0</v>
      </c>
      <c r="AB34" s="9">
        <f>+'[1]Mid-Size Electric Budget'!L15</f>
        <v>0</v>
      </c>
      <c r="AC34" s="9">
        <f>+'[1]Mid-Size Electric Budget'!M15</f>
        <v>0</v>
      </c>
      <c r="AD34" s="85">
        <f t="shared" si="25"/>
        <v>20087</v>
      </c>
      <c r="AE34" s="4">
        <v>27</v>
      </c>
    </row>
    <row r="35" spans="1:31">
      <c r="A35" s="90" t="s">
        <v>43</v>
      </c>
      <c r="B35" s="49">
        <f t="shared" si="24"/>
        <v>0</v>
      </c>
      <c r="E35" s="20" t="s">
        <v>24</v>
      </c>
      <c r="F35" s="164">
        <v>0</v>
      </c>
      <c r="G35" s="164"/>
      <c r="H35" s="164"/>
      <c r="I35" s="164"/>
      <c r="J35" s="164"/>
      <c r="K35" s="164"/>
      <c r="L35" s="164"/>
      <c r="M35" s="164"/>
      <c r="N35" s="164"/>
      <c r="O35" s="164"/>
      <c r="P35" s="164"/>
      <c r="Q35" s="164"/>
      <c r="R35" s="9">
        <f>+'[1]Mid-Size Electric Budget'!B16</f>
        <v>0</v>
      </c>
      <c r="S35" s="9">
        <f>+'[1]Mid-Size Electric Budget'!C16</f>
        <v>0</v>
      </c>
      <c r="T35" s="9">
        <f>+'[1]Mid-Size Electric Budget'!D16</f>
        <v>0</v>
      </c>
      <c r="U35" s="9">
        <f>+'[1]Mid-Size Electric Budget'!E16</f>
        <v>0</v>
      </c>
      <c r="V35" s="9">
        <f>+'[1]Mid-Size Electric Budget'!F16</f>
        <v>0</v>
      </c>
      <c r="W35" s="9">
        <f>+'[1]Mid-Size Electric Budget'!G16</f>
        <v>0</v>
      </c>
      <c r="X35" s="9">
        <f>+'[1]Mid-Size Electric Budget'!H16</f>
        <v>0</v>
      </c>
      <c r="Y35" s="9">
        <f>+'[1]Mid-Size Electric Budget'!I16</f>
        <v>0</v>
      </c>
      <c r="Z35" s="9">
        <f>+'[1]Mid-Size Electric Budget'!J16</f>
        <v>0</v>
      </c>
      <c r="AA35" s="9">
        <f>+'[1]Mid-Size Electric Budget'!K16</f>
        <v>0</v>
      </c>
      <c r="AB35" s="9">
        <f>+'[1]Mid-Size Electric Budget'!L16</f>
        <v>0</v>
      </c>
      <c r="AC35" s="9">
        <f>+'[1]Mid-Size Electric Budget'!M16</f>
        <v>0</v>
      </c>
      <c r="AD35" s="85">
        <f t="shared" si="25"/>
        <v>0</v>
      </c>
      <c r="AE35" s="4">
        <v>28</v>
      </c>
    </row>
    <row r="36" spans="1:31">
      <c r="A36" s="90" t="s">
        <v>44</v>
      </c>
      <c r="B36" s="49">
        <f t="shared" si="24"/>
        <v>0</v>
      </c>
      <c r="E36" s="20" t="s">
        <v>24</v>
      </c>
      <c r="F36" s="164">
        <v>0</v>
      </c>
      <c r="G36" s="164"/>
      <c r="H36" s="164"/>
      <c r="I36" s="164"/>
      <c r="J36" s="164">
        <v>21911</v>
      </c>
      <c r="K36" s="164">
        <v>0</v>
      </c>
      <c r="L36" s="164">
        <v>20785</v>
      </c>
      <c r="M36" s="164">
        <v>19605</v>
      </c>
      <c r="N36" s="164">
        <v>26008</v>
      </c>
      <c r="O36" s="164">
        <v>53374</v>
      </c>
      <c r="P36" s="164">
        <v>22601</v>
      </c>
      <c r="Q36" s="164">
        <v>252619.28</v>
      </c>
      <c r="R36" s="9">
        <f>+'[1]Mid-Size Electric Budget'!B17</f>
        <v>0</v>
      </c>
      <c r="S36" s="9">
        <f>+'[1]Mid-Size Electric Budget'!C17</f>
        <v>30668.83</v>
      </c>
      <c r="T36" s="9">
        <f>+'[1]Mid-Size Electric Budget'!D17</f>
        <v>17580.16</v>
      </c>
      <c r="U36" s="9">
        <f>+'[1]Mid-Size Electric Budget'!E17</f>
        <v>116879.26</v>
      </c>
      <c r="V36" s="9">
        <f>+'[1]Mid-Size Electric Budget'!F17</f>
        <v>0</v>
      </c>
      <c r="W36" s="9">
        <f>+'[1]Mid-Size Electric Budget'!G17</f>
        <v>0</v>
      </c>
      <c r="X36" s="9">
        <f>+'[1]Mid-Size Electric Budget'!H17</f>
        <v>0</v>
      </c>
      <c r="Y36" s="9">
        <f>+'[1]Mid-Size Electric Budget'!I17</f>
        <v>0</v>
      </c>
      <c r="Z36" s="9">
        <f>+'[1]Mid-Size Electric Budget'!J17</f>
        <v>0</v>
      </c>
      <c r="AA36" s="9">
        <f>+'[1]Mid-Size Electric Budget'!K17</f>
        <v>0</v>
      </c>
      <c r="AB36" s="9">
        <f>+'[1]Mid-Size Electric Budget'!L17</f>
        <v>0</v>
      </c>
      <c r="AC36" s="9">
        <f>+'[1]Mid-Size Electric Budget'!M17</f>
        <v>0</v>
      </c>
      <c r="AD36" s="85">
        <f t="shared" si="25"/>
        <v>582031.53</v>
      </c>
      <c r="AE36" s="4">
        <v>29</v>
      </c>
    </row>
    <row r="37" spans="1:31">
      <c r="A37" s="90" t="s">
        <v>45</v>
      </c>
      <c r="B37" s="49">
        <f t="shared" si="24"/>
        <v>0</v>
      </c>
      <c r="E37" s="20" t="s">
        <v>24</v>
      </c>
      <c r="F37" s="164">
        <v>2407</v>
      </c>
      <c r="G37" s="164">
        <v>3048</v>
      </c>
      <c r="H37" s="164">
        <v>2764</v>
      </c>
      <c r="I37" s="164">
        <v>3216</v>
      </c>
      <c r="J37" s="164">
        <v>3021</v>
      </c>
      <c r="K37" s="164">
        <v>1</v>
      </c>
      <c r="L37" s="164"/>
      <c r="M37" s="164"/>
      <c r="N37" s="164"/>
      <c r="O37" s="164"/>
      <c r="P37" s="164"/>
      <c r="Q37" s="164">
        <v>270</v>
      </c>
      <c r="R37" s="9">
        <f>+'[1]Mid-Size Electric Budget'!B18</f>
        <v>2332</v>
      </c>
      <c r="S37" s="9">
        <f>+'[1]Mid-Size Electric Budget'!C18</f>
        <v>-158</v>
      </c>
      <c r="T37" s="9">
        <f>+'[1]Mid-Size Electric Budget'!D18</f>
        <v>1003</v>
      </c>
      <c r="U37" s="9">
        <f>+'[1]Mid-Size Electric Budget'!E18</f>
        <v>-763</v>
      </c>
      <c r="V37" s="9">
        <f>+'[1]Mid-Size Electric Budget'!F18</f>
        <v>0</v>
      </c>
      <c r="W37" s="9">
        <f>+'[1]Mid-Size Electric Budget'!G18</f>
        <v>0</v>
      </c>
      <c r="X37" s="9">
        <f>+'[1]Mid-Size Electric Budget'!H18</f>
        <v>0</v>
      </c>
      <c r="Y37" s="9">
        <f>+'[1]Mid-Size Electric Budget'!I18</f>
        <v>0</v>
      </c>
      <c r="Z37" s="9">
        <f>+'[1]Mid-Size Electric Budget'!J18</f>
        <v>0</v>
      </c>
      <c r="AA37" s="9">
        <f>+'[1]Mid-Size Electric Budget'!K18</f>
        <v>0</v>
      </c>
      <c r="AB37" s="9">
        <f>+'[1]Mid-Size Electric Budget'!L18</f>
        <v>0</v>
      </c>
      <c r="AC37" s="9">
        <f>+'[1]Mid-Size Electric Budget'!M18</f>
        <v>0</v>
      </c>
      <c r="AD37" s="85">
        <f t="shared" si="25"/>
        <v>17141</v>
      </c>
      <c r="AE37" s="4">
        <v>30</v>
      </c>
    </row>
    <row r="38" spans="1:31">
      <c r="A38" s="90" t="s">
        <v>46</v>
      </c>
      <c r="B38" s="49">
        <f t="shared" si="24"/>
        <v>0</v>
      </c>
      <c r="E38" s="20" t="s">
        <v>24</v>
      </c>
      <c r="F38" s="164">
        <v>1850</v>
      </c>
      <c r="G38" s="164">
        <v>1350</v>
      </c>
      <c r="H38" s="164">
        <v>4478</v>
      </c>
      <c r="I38" s="164">
        <v>5018</v>
      </c>
      <c r="J38" s="164">
        <v>6473</v>
      </c>
      <c r="K38" s="164">
        <v>2612</v>
      </c>
      <c r="L38" s="164">
        <v>4875</v>
      </c>
      <c r="M38" s="164">
        <v>624</v>
      </c>
      <c r="N38" s="164">
        <v>7573</v>
      </c>
      <c r="O38" s="164">
        <v>3262</v>
      </c>
      <c r="P38" s="164">
        <v>3875</v>
      </c>
      <c r="Q38" s="164">
        <v>5043</v>
      </c>
      <c r="R38" s="9">
        <f>+'[1]Mid-Size Electric Budget'!B19</f>
        <v>6877</v>
      </c>
      <c r="S38" s="9">
        <f>+'[1]Mid-Size Electric Budget'!C19</f>
        <v>2281</v>
      </c>
      <c r="T38" s="9">
        <f>+'[1]Mid-Size Electric Budget'!D19</f>
        <v>2814</v>
      </c>
      <c r="U38" s="9">
        <f>+'[1]Mid-Size Electric Budget'!E19</f>
        <v>3221</v>
      </c>
      <c r="V38" s="9">
        <f>+'[1]Mid-Size Electric Budget'!F19</f>
        <v>0</v>
      </c>
      <c r="W38" s="9">
        <f>+'[1]Mid-Size Electric Budget'!G19</f>
        <v>0</v>
      </c>
      <c r="X38" s="9">
        <f>+'[1]Mid-Size Electric Budget'!H19</f>
        <v>0</v>
      </c>
      <c r="Y38" s="9">
        <f>+'[1]Mid-Size Electric Budget'!I19</f>
        <v>0</v>
      </c>
      <c r="Z38" s="9">
        <f>+'[1]Mid-Size Electric Budget'!J19</f>
        <v>0</v>
      </c>
      <c r="AA38" s="9">
        <f>+'[1]Mid-Size Electric Budget'!K19</f>
        <v>0</v>
      </c>
      <c r="AB38" s="9">
        <f>+'[1]Mid-Size Electric Budget'!L19</f>
        <v>0</v>
      </c>
      <c r="AC38" s="9">
        <f>+'[1]Mid-Size Electric Budget'!M19</f>
        <v>0</v>
      </c>
      <c r="AD38" s="85">
        <f t="shared" si="25"/>
        <v>62226</v>
      </c>
      <c r="AE38" s="4">
        <v>31</v>
      </c>
    </row>
    <row r="39" spans="1:31">
      <c r="A39" s="90" t="s">
        <v>82</v>
      </c>
      <c r="B39" s="49">
        <f t="shared" si="24"/>
        <v>0</v>
      </c>
      <c r="E39" s="20" t="s">
        <v>24</v>
      </c>
      <c r="F39" s="164"/>
      <c r="G39" s="164"/>
      <c r="H39" s="164"/>
      <c r="I39" s="164"/>
      <c r="J39" s="164"/>
      <c r="K39" s="164"/>
      <c r="L39" s="164"/>
      <c r="M39" s="164"/>
      <c r="N39" s="164"/>
      <c r="O39" s="164"/>
      <c r="P39" s="164"/>
      <c r="Q39" s="164"/>
      <c r="R39" s="9"/>
      <c r="S39" s="9"/>
      <c r="T39" s="9"/>
      <c r="U39" s="9"/>
      <c r="V39" s="9"/>
      <c r="W39" s="9"/>
      <c r="X39" s="9"/>
      <c r="Y39" s="9"/>
      <c r="Z39" s="9"/>
      <c r="AA39" s="9"/>
      <c r="AB39" s="9"/>
      <c r="AC39" s="9"/>
      <c r="AD39" s="85">
        <f t="shared" si="25"/>
        <v>0</v>
      </c>
      <c r="AE39" s="4">
        <v>32</v>
      </c>
    </row>
    <row r="40" spans="1:31">
      <c r="A40" s="89" t="s">
        <v>47</v>
      </c>
      <c r="B40" s="35">
        <f t="shared" si="24"/>
        <v>0</v>
      </c>
      <c r="C40" s="92"/>
      <c r="D40" s="92"/>
      <c r="E40" s="92"/>
      <c r="F40" s="96">
        <f>SUM(F32:F39)</f>
        <v>13346</v>
      </c>
      <c r="G40" s="96">
        <f>SUM(G32:G39)</f>
        <v>15938</v>
      </c>
      <c r="H40" s="96">
        <f t="shared" ref="H40:Q40" si="26">SUM(H32:H39)</f>
        <v>16778</v>
      </c>
      <c r="I40" s="96">
        <f t="shared" si="26"/>
        <v>17295</v>
      </c>
      <c r="J40" s="96">
        <f t="shared" si="26"/>
        <v>41384</v>
      </c>
      <c r="K40" s="96">
        <f t="shared" si="26"/>
        <v>5651</v>
      </c>
      <c r="L40" s="96">
        <f t="shared" si="26"/>
        <v>27027</v>
      </c>
      <c r="M40" s="96">
        <f t="shared" si="26"/>
        <v>21660</v>
      </c>
      <c r="N40" s="96">
        <f t="shared" si="26"/>
        <v>35082</v>
      </c>
      <c r="O40" s="96">
        <f t="shared" si="26"/>
        <v>66252</v>
      </c>
      <c r="P40" s="96">
        <f t="shared" si="26"/>
        <v>46196</v>
      </c>
      <c r="Q40" s="96">
        <f t="shared" si="26"/>
        <v>262902.28000000003</v>
      </c>
      <c r="R40" s="96">
        <f>SUM(R32:R39)</f>
        <v>13124</v>
      </c>
      <c r="S40" s="96">
        <f>SUM(S32:S39)</f>
        <v>40031.83</v>
      </c>
      <c r="T40" s="96">
        <f t="shared" ref="T40:AC40" si="27">SUM(T32:T39)</f>
        <v>28777.16</v>
      </c>
      <c r="U40" s="96">
        <f t="shared" si="27"/>
        <v>126434.26</v>
      </c>
      <c r="V40" s="96">
        <f t="shared" si="27"/>
        <v>0</v>
      </c>
      <c r="W40" s="96">
        <f t="shared" si="27"/>
        <v>0</v>
      </c>
      <c r="X40" s="96">
        <f t="shared" si="27"/>
        <v>0</v>
      </c>
      <c r="Y40" s="96">
        <f t="shared" si="27"/>
        <v>0</v>
      </c>
      <c r="Z40" s="96">
        <f t="shared" si="27"/>
        <v>0</v>
      </c>
      <c r="AA40" s="96">
        <f t="shared" si="27"/>
        <v>0</v>
      </c>
      <c r="AB40" s="96">
        <f t="shared" si="27"/>
        <v>0</v>
      </c>
      <c r="AC40" s="96">
        <f t="shared" si="27"/>
        <v>0</v>
      </c>
      <c r="AD40" s="66">
        <f>SUM(F40:AC40)</f>
        <v>777878.53</v>
      </c>
      <c r="AE40" s="4">
        <v>33</v>
      </c>
    </row>
    <row r="41" spans="1:31">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c r="A42" s="90" t="s">
        <v>87</v>
      </c>
      <c r="B42" s="98">
        <f t="shared" ref="B42:B49" si="28">HLOOKUP($B$7,$F$8:$AC$75,AE42,FALSE)</f>
        <v>0</v>
      </c>
      <c r="E42" s="20" t="s">
        <v>110</v>
      </c>
      <c r="F42" s="165">
        <v>0</v>
      </c>
      <c r="G42" s="165">
        <v>0</v>
      </c>
      <c r="H42" s="165"/>
      <c r="I42" s="165"/>
      <c r="J42" s="165"/>
      <c r="K42" s="165"/>
      <c r="L42" s="165"/>
      <c r="M42" s="165"/>
      <c r="N42" s="165"/>
      <c r="O42" s="165"/>
      <c r="P42" s="165"/>
      <c r="Q42" s="165"/>
      <c r="R42" s="9"/>
      <c r="S42" s="9"/>
      <c r="T42" s="9"/>
      <c r="U42" s="9"/>
      <c r="V42" s="9"/>
      <c r="W42" s="9"/>
      <c r="X42" s="9"/>
      <c r="Y42" s="9"/>
      <c r="Z42" s="9"/>
      <c r="AA42" s="9"/>
      <c r="AB42" s="9"/>
      <c r="AC42" s="9"/>
      <c r="AD42" s="25"/>
      <c r="AE42" s="4">
        <v>35</v>
      </c>
    </row>
    <row r="43" spans="1:31">
      <c r="A43" s="90" t="s">
        <v>88</v>
      </c>
      <c r="B43" s="98">
        <f t="shared" si="28"/>
        <v>0</v>
      </c>
      <c r="E43" s="20" t="s">
        <v>110</v>
      </c>
      <c r="F43" s="165">
        <v>0</v>
      </c>
      <c r="G43" s="165">
        <v>0</v>
      </c>
      <c r="H43" s="165"/>
      <c r="I43" s="165"/>
      <c r="J43" s="165"/>
      <c r="K43" s="165"/>
      <c r="L43" s="165"/>
      <c r="M43" s="165"/>
      <c r="N43" s="165"/>
      <c r="O43" s="165"/>
      <c r="P43" s="165"/>
      <c r="Q43" s="165"/>
      <c r="R43" s="9"/>
      <c r="S43" s="9"/>
      <c r="T43" s="9"/>
      <c r="U43" s="9"/>
      <c r="V43" s="9"/>
      <c r="W43" s="9"/>
      <c r="X43" s="9"/>
      <c r="Y43" s="9"/>
      <c r="Z43" s="9"/>
      <c r="AA43" s="9"/>
      <c r="AB43" s="9"/>
      <c r="AC43" s="9"/>
      <c r="AD43" s="25"/>
      <c r="AE43" s="4">
        <v>36</v>
      </c>
    </row>
    <row r="44" spans="1:31">
      <c r="A44" s="90" t="s">
        <v>89</v>
      </c>
      <c r="B44" s="98">
        <f t="shared" si="28"/>
        <v>0</v>
      </c>
      <c r="E44" s="20" t="s">
        <v>110</v>
      </c>
      <c r="F44" s="165">
        <v>0</v>
      </c>
      <c r="G44" s="165">
        <v>0</v>
      </c>
      <c r="H44" s="165"/>
      <c r="I44" s="165"/>
      <c r="J44" s="165"/>
      <c r="K44" s="165"/>
      <c r="L44" s="165"/>
      <c r="M44" s="165"/>
      <c r="N44" s="165"/>
      <c r="O44" s="165"/>
      <c r="P44" s="165"/>
      <c r="Q44" s="165"/>
      <c r="R44" s="9"/>
      <c r="S44" s="9"/>
      <c r="T44" s="9"/>
      <c r="U44" s="9"/>
      <c r="V44" s="9"/>
      <c r="W44" s="9"/>
      <c r="X44" s="9"/>
      <c r="Y44" s="9"/>
      <c r="Z44" s="9"/>
      <c r="AA44" s="9"/>
      <c r="AB44" s="9"/>
      <c r="AC44" s="9"/>
      <c r="AD44" s="25"/>
      <c r="AE44" s="4">
        <v>37</v>
      </c>
    </row>
    <row r="45" spans="1:31">
      <c r="A45" s="90" t="s">
        <v>90</v>
      </c>
      <c r="B45" s="98">
        <f t="shared" si="28"/>
        <v>0</v>
      </c>
      <c r="E45" s="20" t="s">
        <v>110</v>
      </c>
      <c r="F45" s="165">
        <v>0</v>
      </c>
      <c r="G45" s="165">
        <v>0</v>
      </c>
      <c r="H45" s="165"/>
      <c r="I45" s="165"/>
      <c r="J45" s="165"/>
      <c r="K45" s="165"/>
      <c r="L45" s="165"/>
      <c r="M45" s="165"/>
      <c r="N45" s="165"/>
      <c r="O45" s="165"/>
      <c r="P45" s="165"/>
      <c r="Q45" s="165"/>
      <c r="R45" s="9"/>
      <c r="S45" s="9"/>
      <c r="T45" s="9"/>
      <c r="U45" s="9"/>
      <c r="V45" s="9"/>
      <c r="W45" s="9"/>
      <c r="X45" s="9"/>
      <c r="Y45" s="9"/>
      <c r="Z45" s="9"/>
      <c r="AA45" s="9"/>
      <c r="AB45" s="9"/>
      <c r="AC45" s="9"/>
      <c r="AD45" s="25"/>
      <c r="AE45" s="4">
        <v>38</v>
      </c>
    </row>
    <row r="46" spans="1:31">
      <c r="A46" s="90" t="s">
        <v>91</v>
      </c>
      <c r="B46" s="98">
        <f t="shared" si="28"/>
        <v>0</v>
      </c>
      <c r="E46" s="20" t="s">
        <v>110</v>
      </c>
      <c r="F46" s="165">
        <v>0</v>
      </c>
      <c r="G46" s="165">
        <v>0</v>
      </c>
      <c r="H46" s="165"/>
      <c r="I46" s="165"/>
      <c r="J46" s="165"/>
      <c r="K46" s="165">
        <v>64646</v>
      </c>
      <c r="L46" s="165">
        <v>9382</v>
      </c>
      <c r="M46" s="165">
        <v>46861</v>
      </c>
      <c r="N46" s="165">
        <v>37456</v>
      </c>
      <c r="O46" s="165">
        <v>120279.76</v>
      </c>
      <c r="P46" s="165">
        <v>231185.29</v>
      </c>
      <c r="Q46" s="165">
        <v>300338.5</v>
      </c>
      <c r="R46" s="9">
        <f>+'[1]Mid-Size Electric Savings'!B13</f>
        <v>347780</v>
      </c>
      <c r="S46" s="9">
        <f>+'[1]Mid-Size Electric Savings'!C13</f>
        <v>317110.99</v>
      </c>
      <c r="T46" s="9">
        <f>+'[1]Mid-Size Electric Savings'!D13</f>
        <v>324258.48</v>
      </c>
      <c r="U46" s="9">
        <f>+'[1]Mid-Size Electric Savings'!E13</f>
        <v>210234.03</v>
      </c>
      <c r="V46" s="9">
        <f>+'[1]Mid-Size Electric Savings'!F13</f>
        <v>0</v>
      </c>
      <c r="W46" s="9">
        <f>+'[1]Mid-Size Electric Savings'!G13</f>
        <v>0</v>
      </c>
      <c r="X46" s="9">
        <f>+'[1]Mid-Size Electric Savings'!H13</f>
        <v>0</v>
      </c>
      <c r="Y46" s="9">
        <f>+'[1]Mid-Size Electric Savings'!I13</f>
        <v>0</v>
      </c>
      <c r="Z46" s="9">
        <f>+'[1]Mid-Size Electric Savings'!J13</f>
        <v>0</v>
      </c>
      <c r="AA46" s="9">
        <f>+'[1]Mid-Size Electric Savings'!K13</f>
        <v>0</v>
      </c>
      <c r="AB46" s="9">
        <f>+'[1]Mid-Size Electric Savings'!L13</f>
        <v>0</v>
      </c>
      <c r="AC46" s="9">
        <f>+'[1]Mid-Size Electric Savings'!M13</f>
        <v>0</v>
      </c>
      <c r="AD46" s="25"/>
      <c r="AE46" s="4">
        <v>39</v>
      </c>
    </row>
    <row r="47" spans="1:31">
      <c r="A47" s="90" t="s">
        <v>92</v>
      </c>
      <c r="B47" s="98">
        <f t="shared" si="28"/>
        <v>0</v>
      </c>
      <c r="E47" s="20" t="s">
        <v>110</v>
      </c>
      <c r="F47" s="165">
        <v>0</v>
      </c>
      <c r="G47" s="165">
        <v>0</v>
      </c>
      <c r="H47" s="165"/>
      <c r="I47" s="165"/>
      <c r="J47" s="165"/>
      <c r="K47" s="165"/>
      <c r="L47" s="165"/>
      <c r="M47" s="165"/>
      <c r="N47" s="165"/>
      <c r="O47" s="165"/>
      <c r="P47" s="165"/>
      <c r="Q47" s="165"/>
      <c r="R47" s="9"/>
      <c r="S47" s="9"/>
      <c r="T47" s="9"/>
      <c r="U47" s="9"/>
      <c r="V47" s="9"/>
      <c r="W47" s="9"/>
      <c r="X47" s="9"/>
      <c r="Y47" s="9"/>
      <c r="Z47" s="9"/>
      <c r="AA47" s="9"/>
      <c r="AB47" s="9"/>
      <c r="AC47" s="9"/>
      <c r="AD47" s="25"/>
      <c r="AE47" s="4">
        <v>40</v>
      </c>
    </row>
    <row r="48" spans="1:31">
      <c r="A48" s="90" t="s">
        <v>93</v>
      </c>
      <c r="B48" s="98">
        <f t="shared" si="28"/>
        <v>0</v>
      </c>
      <c r="E48" s="20" t="s">
        <v>110</v>
      </c>
      <c r="F48" s="165">
        <v>0</v>
      </c>
      <c r="G48" s="165">
        <v>0</v>
      </c>
      <c r="H48" s="165"/>
      <c r="I48" s="165"/>
      <c r="J48" s="165"/>
      <c r="K48" s="165"/>
      <c r="L48" s="165"/>
      <c r="M48" s="165"/>
      <c r="N48" s="165"/>
      <c r="O48" s="165"/>
      <c r="P48" s="165"/>
      <c r="Q48" s="165"/>
      <c r="R48" s="9"/>
      <c r="S48" s="9"/>
      <c r="T48" s="9"/>
      <c r="U48" s="9"/>
      <c r="V48" s="9"/>
      <c r="W48" s="9"/>
      <c r="X48" s="9"/>
      <c r="Y48" s="9"/>
      <c r="Z48" s="9"/>
      <c r="AA48" s="9"/>
      <c r="AB48" s="9"/>
      <c r="AC48" s="9"/>
      <c r="AD48" s="25"/>
      <c r="AE48" s="4">
        <v>41</v>
      </c>
    </row>
    <row r="49" spans="1:31">
      <c r="A49" s="90" t="s">
        <v>94</v>
      </c>
      <c r="B49" s="98">
        <f t="shared" si="28"/>
        <v>0</v>
      </c>
      <c r="E49" s="20" t="s">
        <v>110</v>
      </c>
      <c r="F49" s="165">
        <v>0</v>
      </c>
      <c r="G49" s="165">
        <v>0</v>
      </c>
      <c r="H49" s="165"/>
      <c r="I49" s="165"/>
      <c r="J49" s="165"/>
      <c r="K49" s="165"/>
      <c r="L49" s="165"/>
      <c r="M49" s="165"/>
      <c r="N49" s="165"/>
      <c r="O49" s="165"/>
      <c r="P49" s="165"/>
      <c r="Q49" s="165"/>
      <c r="R49" s="9"/>
      <c r="S49" s="9"/>
      <c r="T49" s="9"/>
      <c r="U49" s="9"/>
      <c r="V49" s="9"/>
      <c r="W49" s="9"/>
      <c r="X49" s="9"/>
      <c r="Y49" s="9"/>
      <c r="Z49" s="9"/>
      <c r="AA49" s="9"/>
      <c r="AB49" s="9"/>
      <c r="AC49" s="9"/>
      <c r="AD49" s="25"/>
      <c r="AE49" s="4">
        <v>42</v>
      </c>
    </row>
    <row r="50" spans="1:31">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c r="A51" s="1" t="s">
        <v>59</v>
      </c>
      <c r="B51" s="31">
        <f>HLOOKUP($B$7,$F$8:$AC$75,AE51,FALSE)</f>
        <v>1329288</v>
      </c>
      <c r="F51" s="32">
        <f>$F$4</f>
        <v>968597</v>
      </c>
      <c r="G51" s="32">
        <f t="shared" ref="G51:Q51" si="29">$F$4</f>
        <v>968597</v>
      </c>
      <c r="H51" s="32">
        <f t="shared" si="29"/>
        <v>968597</v>
      </c>
      <c r="I51" s="32">
        <f t="shared" si="29"/>
        <v>968597</v>
      </c>
      <c r="J51" s="32">
        <f t="shared" si="29"/>
        <v>968597</v>
      </c>
      <c r="K51" s="32">
        <f t="shared" si="29"/>
        <v>968597</v>
      </c>
      <c r="L51" s="32">
        <f t="shared" si="29"/>
        <v>968597</v>
      </c>
      <c r="M51" s="32">
        <f t="shared" si="29"/>
        <v>968597</v>
      </c>
      <c r="N51" s="32">
        <f t="shared" si="29"/>
        <v>968597</v>
      </c>
      <c r="O51" s="32">
        <f t="shared" si="29"/>
        <v>968597</v>
      </c>
      <c r="P51" s="32">
        <f t="shared" si="29"/>
        <v>968597</v>
      </c>
      <c r="Q51" s="32">
        <f t="shared" si="29"/>
        <v>968597</v>
      </c>
      <c r="R51" s="32">
        <f>$G$4</f>
        <v>1329288</v>
      </c>
      <c r="S51" s="32">
        <f t="shared" ref="S51:AC51" si="30">$G$4</f>
        <v>1329288</v>
      </c>
      <c r="T51" s="32">
        <f t="shared" si="30"/>
        <v>1329288</v>
      </c>
      <c r="U51" s="32">
        <f t="shared" si="30"/>
        <v>1329288</v>
      </c>
      <c r="V51" s="32">
        <f t="shared" si="30"/>
        <v>1329288</v>
      </c>
      <c r="W51" s="32">
        <f t="shared" si="30"/>
        <v>1329288</v>
      </c>
      <c r="X51" s="32">
        <f t="shared" si="30"/>
        <v>1329288</v>
      </c>
      <c r="Y51" s="32">
        <f t="shared" si="30"/>
        <v>1329288</v>
      </c>
      <c r="Z51" s="32">
        <f t="shared" si="30"/>
        <v>1329288</v>
      </c>
      <c r="AA51" s="32">
        <f t="shared" si="30"/>
        <v>1329288</v>
      </c>
      <c r="AB51" s="32">
        <f t="shared" si="30"/>
        <v>1329288</v>
      </c>
      <c r="AC51" s="32">
        <f t="shared" si="30"/>
        <v>1329288</v>
      </c>
      <c r="AD51" s="62"/>
      <c r="AE51" s="4">
        <v>44</v>
      </c>
    </row>
    <row r="52" spans="1:31">
      <c r="A52" s="1" t="s">
        <v>60</v>
      </c>
      <c r="B52" s="31">
        <f>HLOOKUP($B$7,$F$8:$AC$75,AE52,FALSE)</f>
        <v>553870</v>
      </c>
      <c r="F52" s="33">
        <f t="shared" ref="F52:AC52" si="31">F51*(F9/12)</f>
        <v>80716.416666666657</v>
      </c>
      <c r="G52" s="33">
        <f t="shared" si="31"/>
        <v>161432.83333333331</v>
      </c>
      <c r="H52" s="33">
        <f t="shared" si="31"/>
        <v>242149.25</v>
      </c>
      <c r="I52" s="33">
        <f t="shared" si="31"/>
        <v>322865.66666666663</v>
      </c>
      <c r="J52" s="33">
        <f t="shared" si="31"/>
        <v>403582.08333333337</v>
      </c>
      <c r="K52" s="33">
        <f t="shared" si="31"/>
        <v>484298.5</v>
      </c>
      <c r="L52" s="33">
        <f t="shared" si="31"/>
        <v>565014.91666666674</v>
      </c>
      <c r="M52" s="33">
        <f t="shared" si="31"/>
        <v>645731.33333333326</v>
      </c>
      <c r="N52" s="33">
        <f t="shared" si="31"/>
        <v>726447.75</v>
      </c>
      <c r="O52" s="33">
        <f t="shared" si="31"/>
        <v>807164.16666666674</v>
      </c>
      <c r="P52" s="33">
        <f t="shared" si="31"/>
        <v>887880.58333333326</v>
      </c>
      <c r="Q52" s="33">
        <f t="shared" si="31"/>
        <v>968597</v>
      </c>
      <c r="R52" s="33">
        <f t="shared" si="31"/>
        <v>110774</v>
      </c>
      <c r="S52" s="33">
        <f t="shared" si="31"/>
        <v>221548</v>
      </c>
      <c r="T52" s="33">
        <f t="shared" si="31"/>
        <v>332322</v>
      </c>
      <c r="U52" s="33">
        <f t="shared" si="31"/>
        <v>443096</v>
      </c>
      <c r="V52" s="33">
        <f t="shared" si="31"/>
        <v>553870</v>
      </c>
      <c r="W52" s="33">
        <f t="shared" si="31"/>
        <v>664644</v>
      </c>
      <c r="X52" s="33">
        <f t="shared" si="31"/>
        <v>775418</v>
      </c>
      <c r="Y52" s="33">
        <f t="shared" si="31"/>
        <v>886192</v>
      </c>
      <c r="Z52" s="33">
        <f t="shared" si="31"/>
        <v>996966</v>
      </c>
      <c r="AA52" s="33">
        <f t="shared" si="31"/>
        <v>1107740</v>
      </c>
      <c r="AB52" s="33">
        <f t="shared" si="31"/>
        <v>1218514</v>
      </c>
      <c r="AC52" s="33">
        <f t="shared" si="31"/>
        <v>1329288</v>
      </c>
      <c r="AD52" s="64"/>
      <c r="AE52" s="4">
        <v>45</v>
      </c>
    </row>
    <row r="53" spans="1:31">
      <c r="A53" s="86" t="s">
        <v>55</v>
      </c>
      <c r="B53" s="98">
        <f>HLOOKUP($B$7,$F$8:$AC$75,AE53,FALSE)</f>
        <v>208367.25</v>
      </c>
      <c r="F53" s="37">
        <f>F40</f>
        <v>13346</v>
      </c>
      <c r="G53" s="37">
        <f>F53+G40</f>
        <v>29284</v>
      </c>
      <c r="H53" s="37">
        <f t="shared" ref="H53:Q53" si="32">G53+H40</f>
        <v>46062</v>
      </c>
      <c r="I53" s="37">
        <f t="shared" si="32"/>
        <v>63357</v>
      </c>
      <c r="J53" s="37">
        <f t="shared" si="32"/>
        <v>104741</v>
      </c>
      <c r="K53" s="37">
        <f t="shared" si="32"/>
        <v>110392</v>
      </c>
      <c r="L53" s="37">
        <f t="shared" si="32"/>
        <v>137419</v>
      </c>
      <c r="M53" s="37">
        <f t="shared" si="32"/>
        <v>159079</v>
      </c>
      <c r="N53" s="37">
        <f t="shared" si="32"/>
        <v>194161</v>
      </c>
      <c r="O53" s="37">
        <f t="shared" si="32"/>
        <v>260413</v>
      </c>
      <c r="P53" s="37">
        <f t="shared" si="32"/>
        <v>306609</v>
      </c>
      <c r="Q53" s="37">
        <f t="shared" si="32"/>
        <v>569511.28</v>
      </c>
      <c r="R53" s="37">
        <f>R40</f>
        <v>13124</v>
      </c>
      <c r="S53" s="37">
        <f>R53+S40</f>
        <v>53155.83</v>
      </c>
      <c r="T53" s="37">
        <f>S53+T40</f>
        <v>81932.990000000005</v>
      </c>
      <c r="U53" s="37">
        <f t="shared" ref="U53:AC53" si="33">T53+U40</f>
        <v>208367.25</v>
      </c>
      <c r="V53" s="37">
        <f t="shared" si="33"/>
        <v>208367.25</v>
      </c>
      <c r="W53" s="37">
        <f t="shared" si="33"/>
        <v>208367.25</v>
      </c>
      <c r="X53" s="37">
        <f t="shared" si="33"/>
        <v>208367.25</v>
      </c>
      <c r="Y53" s="37">
        <f t="shared" si="33"/>
        <v>208367.25</v>
      </c>
      <c r="Z53" s="37">
        <f t="shared" si="33"/>
        <v>208367.25</v>
      </c>
      <c r="AA53" s="37">
        <f t="shared" si="33"/>
        <v>208367.25</v>
      </c>
      <c r="AB53" s="37">
        <f t="shared" si="33"/>
        <v>208367.25</v>
      </c>
      <c r="AC53" s="37">
        <f t="shared" si="33"/>
        <v>208367.25</v>
      </c>
      <c r="AD53" s="67"/>
      <c r="AE53" s="4">
        <v>46</v>
      </c>
    </row>
    <row r="54" spans="1:31">
      <c r="A54" s="86" t="s">
        <v>14</v>
      </c>
      <c r="B54" s="98">
        <f>HLOOKUP($B$7,$F$8:$AC$75,AE54,FALSE)</f>
        <v>0</v>
      </c>
      <c r="E54" s="3"/>
      <c r="F54" s="37">
        <f>SUM(F42:F49)</f>
        <v>0</v>
      </c>
      <c r="G54" s="37">
        <f t="shared" ref="G54:Q54" si="34">SUM(G42:G49)</f>
        <v>0</v>
      </c>
      <c r="H54" s="37">
        <f t="shared" si="34"/>
        <v>0</v>
      </c>
      <c r="I54" s="37">
        <f t="shared" si="34"/>
        <v>0</v>
      </c>
      <c r="J54" s="37">
        <f t="shared" si="34"/>
        <v>0</v>
      </c>
      <c r="K54" s="37">
        <f t="shared" si="34"/>
        <v>64646</v>
      </c>
      <c r="L54" s="37">
        <f t="shared" si="34"/>
        <v>9382</v>
      </c>
      <c r="M54" s="37">
        <f t="shared" si="34"/>
        <v>46861</v>
      </c>
      <c r="N54" s="37">
        <f t="shared" si="34"/>
        <v>37456</v>
      </c>
      <c r="O54" s="37">
        <f t="shared" si="34"/>
        <v>120279.76</v>
      </c>
      <c r="P54" s="37">
        <f t="shared" si="34"/>
        <v>231185.29</v>
      </c>
      <c r="Q54" s="37">
        <f t="shared" si="34"/>
        <v>300338.5</v>
      </c>
      <c r="R54" s="37">
        <f>SUM(R42:R49)</f>
        <v>347780</v>
      </c>
      <c r="S54" s="37">
        <f t="shared" ref="S54:AC54" si="35">SUM(S42:S49)</f>
        <v>317110.99</v>
      </c>
      <c r="T54" s="37">
        <f t="shared" si="35"/>
        <v>324258.48</v>
      </c>
      <c r="U54" s="37">
        <f t="shared" si="35"/>
        <v>210234.03</v>
      </c>
      <c r="V54" s="37">
        <f t="shared" si="35"/>
        <v>0</v>
      </c>
      <c r="W54" s="37">
        <f t="shared" si="35"/>
        <v>0</v>
      </c>
      <c r="X54" s="37">
        <f t="shared" si="35"/>
        <v>0</v>
      </c>
      <c r="Y54" s="37">
        <f t="shared" si="35"/>
        <v>0</v>
      </c>
      <c r="Z54" s="37">
        <f t="shared" si="35"/>
        <v>0</v>
      </c>
      <c r="AA54" s="37">
        <f t="shared" si="35"/>
        <v>0</v>
      </c>
      <c r="AB54" s="37">
        <f t="shared" si="35"/>
        <v>0</v>
      </c>
      <c r="AC54" s="37">
        <f t="shared" si="35"/>
        <v>0</v>
      </c>
      <c r="AD54" s="67"/>
      <c r="AE54" s="4">
        <v>47</v>
      </c>
    </row>
    <row r="55" spans="1:31">
      <c r="A55" s="91" t="s">
        <v>56</v>
      </c>
      <c r="B55" s="35">
        <f>HLOOKUP($B$7,$F$8:$AC$75,AE55,FALSE)</f>
        <v>208367.25</v>
      </c>
      <c r="C55" s="92"/>
      <c r="D55" s="92"/>
      <c r="E55" s="93"/>
      <c r="F55" s="36">
        <f>F53+F54</f>
        <v>13346</v>
      </c>
      <c r="G55" s="36">
        <f>G53+G54</f>
        <v>29284</v>
      </c>
      <c r="H55" s="36">
        <f>H53+H54</f>
        <v>46062</v>
      </c>
      <c r="I55" s="36">
        <f t="shared" ref="I55:Q55" si="36">I53+I54</f>
        <v>63357</v>
      </c>
      <c r="J55" s="36">
        <f t="shared" si="36"/>
        <v>104741</v>
      </c>
      <c r="K55" s="36">
        <f t="shared" si="36"/>
        <v>175038</v>
      </c>
      <c r="L55" s="36">
        <f t="shared" si="36"/>
        <v>146801</v>
      </c>
      <c r="M55" s="36">
        <f t="shared" si="36"/>
        <v>205940</v>
      </c>
      <c r="N55" s="36">
        <f t="shared" si="36"/>
        <v>231617</v>
      </c>
      <c r="O55" s="36">
        <f t="shared" si="36"/>
        <v>380692.76</v>
      </c>
      <c r="P55" s="36">
        <f t="shared" si="36"/>
        <v>537794.29</v>
      </c>
      <c r="Q55" s="36">
        <f t="shared" si="36"/>
        <v>869849.78</v>
      </c>
      <c r="R55" s="36">
        <f>R53+R54</f>
        <v>360904</v>
      </c>
      <c r="S55" s="36">
        <f>S53+S54</f>
        <v>370266.82</v>
      </c>
      <c r="T55" s="36">
        <f>T53+T54</f>
        <v>406191.47</v>
      </c>
      <c r="U55" s="36">
        <f t="shared" ref="U55:AC55" si="37">U53+U54</f>
        <v>418601.28</v>
      </c>
      <c r="V55" s="36">
        <f t="shared" si="37"/>
        <v>208367.25</v>
      </c>
      <c r="W55" s="36">
        <f t="shared" si="37"/>
        <v>208367.25</v>
      </c>
      <c r="X55" s="36">
        <f t="shared" si="37"/>
        <v>208367.25</v>
      </c>
      <c r="Y55" s="36">
        <f t="shared" si="37"/>
        <v>208367.25</v>
      </c>
      <c r="Z55" s="36">
        <f t="shared" si="37"/>
        <v>208367.25</v>
      </c>
      <c r="AA55" s="36">
        <f t="shared" si="37"/>
        <v>208367.25</v>
      </c>
      <c r="AB55" s="36">
        <f t="shared" si="37"/>
        <v>208367.25</v>
      </c>
      <c r="AC55" s="36">
        <f t="shared" si="37"/>
        <v>208367.25</v>
      </c>
      <c r="AD55" s="67"/>
      <c r="AE55" s="4">
        <v>48</v>
      </c>
    </row>
    <row r="56" spans="1:31">
      <c r="A56" s="86" t="s">
        <v>72</v>
      </c>
      <c r="B56" s="88">
        <f>IFERROR(HLOOKUP($B$7,$F$8:$AC$75,AE56,FALSE),"-  ")</f>
        <v>0.15675102009496814</v>
      </c>
      <c r="F56" s="88">
        <f>IFERROR(F53/F51,"-  ")</f>
        <v>1.3778692273463577E-2</v>
      </c>
      <c r="G56" s="88">
        <f t="shared" ref="G56:Q56" si="38">IFERROR(G53/G51,"-  ")</f>
        <v>3.0233420091121489E-2</v>
      </c>
      <c r="H56" s="88">
        <f t="shared" si="38"/>
        <v>4.7555381649953488E-2</v>
      </c>
      <c r="I56" s="88">
        <f t="shared" si="38"/>
        <v>6.5411104928055741E-2</v>
      </c>
      <c r="J56" s="88">
        <f t="shared" si="38"/>
        <v>0.1081368205765659</v>
      </c>
      <c r="K56" s="88">
        <f t="shared" si="38"/>
        <v>0.11397103232820255</v>
      </c>
      <c r="L56" s="88">
        <f t="shared" si="38"/>
        <v>0.14187427795047888</v>
      </c>
      <c r="M56" s="88">
        <f t="shared" si="38"/>
        <v>0.16423651941932507</v>
      </c>
      <c r="N56" s="88">
        <f t="shared" si="38"/>
        <v>0.20045591716678868</v>
      </c>
      <c r="O56" s="88">
        <f t="shared" si="38"/>
        <v>0.26885588123853366</v>
      </c>
      <c r="P56" s="88">
        <f t="shared" si="38"/>
        <v>0.31654960731862686</v>
      </c>
      <c r="Q56" s="88">
        <f t="shared" si="38"/>
        <v>0.58797547380386272</v>
      </c>
      <c r="R56" s="88">
        <f>IFERROR(R53/R51,"-  ")</f>
        <v>9.8729545440867598E-3</v>
      </c>
      <c r="S56" s="88">
        <f t="shared" ref="S56:AC56" si="39">IFERROR(S53/S51,"-  ")</f>
        <v>3.9988196688753683E-2</v>
      </c>
      <c r="T56" s="88">
        <f t="shared" si="39"/>
        <v>6.1636748394629307E-2</v>
      </c>
      <c r="U56" s="88">
        <f t="shared" si="39"/>
        <v>0.15675102009496814</v>
      </c>
      <c r="V56" s="88">
        <f t="shared" si="39"/>
        <v>0.15675102009496814</v>
      </c>
      <c r="W56" s="88">
        <f t="shared" si="39"/>
        <v>0.15675102009496814</v>
      </c>
      <c r="X56" s="88">
        <f t="shared" si="39"/>
        <v>0.15675102009496814</v>
      </c>
      <c r="Y56" s="88">
        <f t="shared" si="39"/>
        <v>0.15675102009496814</v>
      </c>
      <c r="Z56" s="88">
        <f t="shared" si="39"/>
        <v>0.15675102009496814</v>
      </c>
      <c r="AA56" s="88">
        <f t="shared" si="39"/>
        <v>0.15675102009496814</v>
      </c>
      <c r="AB56" s="88">
        <f t="shared" si="39"/>
        <v>0.15675102009496814</v>
      </c>
      <c r="AC56" s="88">
        <f t="shared" si="39"/>
        <v>0.15675102009496814</v>
      </c>
      <c r="AD56" s="97"/>
      <c r="AE56" s="4">
        <v>49</v>
      </c>
    </row>
    <row r="57" spans="1:31">
      <c r="A57" s="86" t="s">
        <v>73</v>
      </c>
      <c r="B57" s="88">
        <f>IFERROR(HLOOKUP($B$7,$F$8:$AC$75,AE57,FALSE),"-  ")</f>
        <v>0.15675102009496814</v>
      </c>
      <c r="F57" s="88">
        <f>IFERROR(F55/F51,"-  ")</f>
        <v>1.3778692273463577E-2</v>
      </c>
      <c r="G57" s="88">
        <f t="shared" ref="G57:Q57" si="40">IFERROR(G55/G51,"-  ")</f>
        <v>3.0233420091121489E-2</v>
      </c>
      <c r="H57" s="88">
        <f t="shared" si="40"/>
        <v>4.7555381649953488E-2</v>
      </c>
      <c r="I57" s="88">
        <f t="shared" si="40"/>
        <v>6.5411104928055741E-2</v>
      </c>
      <c r="J57" s="88">
        <f t="shared" si="40"/>
        <v>0.1081368205765659</v>
      </c>
      <c r="K57" s="88">
        <f t="shared" si="40"/>
        <v>0.18071292808051234</v>
      </c>
      <c r="L57" s="88">
        <f t="shared" si="40"/>
        <v>0.15156045290249712</v>
      </c>
      <c r="M57" s="88">
        <f t="shared" si="40"/>
        <v>0.2126168055445144</v>
      </c>
      <c r="N57" s="88">
        <f t="shared" si="40"/>
        <v>0.2391262826541895</v>
      </c>
      <c r="O57" s="88">
        <f t="shared" si="40"/>
        <v>0.3930352458246309</v>
      </c>
      <c r="P57" s="88">
        <f t="shared" si="40"/>
        <v>0.55523018345090891</v>
      </c>
      <c r="Q57" s="88">
        <f t="shared" si="40"/>
        <v>0.89805128448673699</v>
      </c>
      <c r="R57" s="88">
        <f>IFERROR(R55/R51,"-  ")</f>
        <v>0.27150173626783664</v>
      </c>
      <c r="S57" s="88">
        <f t="shared" ref="S57:AC57" si="41">IFERROR(S55/S51,"-  ")</f>
        <v>0.27854522120112424</v>
      </c>
      <c r="T57" s="88">
        <f t="shared" si="41"/>
        <v>0.30557070401598446</v>
      </c>
      <c r="U57" s="88">
        <f t="shared" si="41"/>
        <v>0.31490638597504833</v>
      </c>
      <c r="V57" s="88">
        <f t="shared" si="41"/>
        <v>0.15675102009496814</v>
      </c>
      <c r="W57" s="88">
        <f t="shared" si="41"/>
        <v>0.15675102009496814</v>
      </c>
      <c r="X57" s="88">
        <f t="shared" si="41"/>
        <v>0.15675102009496814</v>
      </c>
      <c r="Y57" s="88">
        <f t="shared" si="41"/>
        <v>0.15675102009496814</v>
      </c>
      <c r="Z57" s="88">
        <f t="shared" si="41"/>
        <v>0.15675102009496814</v>
      </c>
      <c r="AA57" s="88">
        <f t="shared" si="41"/>
        <v>0.15675102009496814</v>
      </c>
      <c r="AB57" s="88">
        <f t="shared" si="41"/>
        <v>0.15675102009496814</v>
      </c>
      <c r="AC57" s="88">
        <f t="shared" si="41"/>
        <v>0.15675102009496814</v>
      </c>
      <c r="AD57" s="97"/>
      <c r="AE57" s="4">
        <v>50</v>
      </c>
    </row>
    <row r="58" spans="1:31">
      <c r="A58" s="86" t="s">
        <v>74</v>
      </c>
      <c r="B58" s="88">
        <f>IFERROR(HLOOKUP($B$7,$F$8:$AC$75,AE58,FALSE),"-  ")</f>
        <v>0.37620244822792354</v>
      </c>
      <c r="F58" s="88">
        <f>IFERROR(F53/F52,"-  ")</f>
        <v>0.16534430728156294</v>
      </c>
      <c r="G58" s="88">
        <f t="shared" ref="G58:Q58" si="42">IFERROR(G53/G52,"-  ")</f>
        <v>0.18140052054672895</v>
      </c>
      <c r="H58" s="88">
        <f t="shared" si="42"/>
        <v>0.19022152659981395</v>
      </c>
      <c r="I58" s="88">
        <f t="shared" si="42"/>
        <v>0.19623331478416722</v>
      </c>
      <c r="J58" s="88">
        <f t="shared" si="42"/>
        <v>0.25952836938375812</v>
      </c>
      <c r="K58" s="88">
        <f t="shared" si="42"/>
        <v>0.2279420646564051</v>
      </c>
      <c r="L58" s="88">
        <f t="shared" si="42"/>
        <v>0.24321304791510664</v>
      </c>
      <c r="M58" s="88">
        <f t="shared" si="42"/>
        <v>0.24635477912898762</v>
      </c>
      <c r="N58" s="88">
        <f t="shared" si="42"/>
        <v>0.26727455622238488</v>
      </c>
      <c r="O58" s="88">
        <f t="shared" si="42"/>
        <v>0.32262705748624038</v>
      </c>
      <c r="P58" s="88">
        <f t="shared" si="42"/>
        <v>0.34532684434759292</v>
      </c>
      <c r="Q58" s="88">
        <f t="shared" si="42"/>
        <v>0.58797547380386272</v>
      </c>
      <c r="R58" s="88">
        <f>IFERROR(R53/R52,"-  ")</f>
        <v>0.11847545452904111</v>
      </c>
      <c r="S58" s="88">
        <f t="shared" ref="S58:AC58" si="43">IFERROR(S53/S52,"-  ")</f>
        <v>0.23992918013252207</v>
      </c>
      <c r="T58" s="88">
        <f t="shared" si="43"/>
        <v>0.24654699357851723</v>
      </c>
      <c r="U58" s="88">
        <f t="shared" si="43"/>
        <v>0.47025306028490438</v>
      </c>
      <c r="V58" s="88">
        <f t="shared" si="43"/>
        <v>0.37620244822792354</v>
      </c>
      <c r="W58" s="88">
        <f t="shared" si="43"/>
        <v>0.31350204018993627</v>
      </c>
      <c r="X58" s="88">
        <f t="shared" si="43"/>
        <v>0.26871603444851683</v>
      </c>
      <c r="Y58" s="88">
        <f t="shared" si="43"/>
        <v>0.23512653014245219</v>
      </c>
      <c r="Z58" s="88">
        <f t="shared" si="43"/>
        <v>0.20900136012662418</v>
      </c>
      <c r="AA58" s="88">
        <f t="shared" si="43"/>
        <v>0.18810122411396177</v>
      </c>
      <c r="AB58" s="88">
        <f t="shared" si="43"/>
        <v>0.17100111283087432</v>
      </c>
      <c r="AC58" s="88">
        <f t="shared" si="43"/>
        <v>0.15675102009496814</v>
      </c>
      <c r="AD58" s="97"/>
      <c r="AE58" s="4">
        <v>51</v>
      </c>
    </row>
    <row r="59" spans="1:31">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c r="A60" s="1" t="s">
        <v>52</v>
      </c>
      <c r="B60" s="31">
        <f>HLOOKUP($B$7,$F$8:$AC$75,AE60,FALSE)</f>
        <v>5178933</v>
      </c>
      <c r="F60" s="102">
        <f>SUM($F$4:$I$4)</f>
        <v>5178933</v>
      </c>
      <c r="G60" s="102">
        <f t="shared" ref="G60:AC60" si="44">SUM($F$4:$I$4)</f>
        <v>5178933</v>
      </c>
      <c r="H60" s="102">
        <f t="shared" si="44"/>
        <v>5178933</v>
      </c>
      <c r="I60" s="102">
        <f t="shared" si="44"/>
        <v>5178933</v>
      </c>
      <c r="J60" s="102">
        <f t="shared" si="44"/>
        <v>5178933</v>
      </c>
      <c r="K60" s="102">
        <f t="shared" si="44"/>
        <v>5178933</v>
      </c>
      <c r="L60" s="102">
        <f t="shared" si="44"/>
        <v>5178933</v>
      </c>
      <c r="M60" s="102">
        <f t="shared" si="44"/>
        <v>5178933</v>
      </c>
      <c r="N60" s="102">
        <f t="shared" si="44"/>
        <v>5178933</v>
      </c>
      <c r="O60" s="102">
        <f t="shared" si="44"/>
        <v>5178933</v>
      </c>
      <c r="P60" s="102">
        <f t="shared" si="44"/>
        <v>5178933</v>
      </c>
      <c r="Q60" s="102">
        <f t="shared" si="44"/>
        <v>5178933</v>
      </c>
      <c r="R60" s="102">
        <f t="shared" si="44"/>
        <v>5178933</v>
      </c>
      <c r="S60" s="102">
        <f t="shared" si="44"/>
        <v>5178933</v>
      </c>
      <c r="T60" s="102">
        <f t="shared" si="44"/>
        <v>5178933</v>
      </c>
      <c r="U60" s="102">
        <f t="shared" si="44"/>
        <v>5178933</v>
      </c>
      <c r="V60" s="102">
        <f t="shared" si="44"/>
        <v>5178933</v>
      </c>
      <c r="W60" s="102">
        <f t="shared" si="44"/>
        <v>5178933</v>
      </c>
      <c r="X60" s="102">
        <f t="shared" si="44"/>
        <v>5178933</v>
      </c>
      <c r="Y60" s="102">
        <f t="shared" si="44"/>
        <v>5178933</v>
      </c>
      <c r="Z60" s="102">
        <f t="shared" si="44"/>
        <v>5178933</v>
      </c>
      <c r="AA60" s="102">
        <f t="shared" si="44"/>
        <v>5178933</v>
      </c>
      <c r="AB60" s="102">
        <f>SUM($F$4:$I$4)</f>
        <v>5178933</v>
      </c>
      <c r="AC60" s="102">
        <f t="shared" si="44"/>
        <v>5178933</v>
      </c>
      <c r="AD60" s="97"/>
      <c r="AE60" s="4">
        <v>53</v>
      </c>
    </row>
    <row r="61" spans="1:31">
      <c r="A61" s="86" t="s">
        <v>58</v>
      </c>
      <c r="B61" s="98">
        <f>HLOOKUP($B$7,$F$8:$AC$75,AE61,FALSE)</f>
        <v>1134458.6000000001</v>
      </c>
      <c r="F61" s="101">
        <f>F53</f>
        <v>13346</v>
      </c>
      <c r="G61" s="101">
        <f t="shared" ref="G61:Q61" si="45">G53</f>
        <v>29284</v>
      </c>
      <c r="H61" s="101">
        <f t="shared" si="45"/>
        <v>46062</v>
      </c>
      <c r="I61" s="101">
        <f t="shared" si="45"/>
        <v>63357</v>
      </c>
      <c r="J61" s="101">
        <f t="shared" si="45"/>
        <v>104741</v>
      </c>
      <c r="K61" s="101">
        <f t="shared" si="45"/>
        <v>110392</v>
      </c>
      <c r="L61" s="101">
        <f t="shared" si="45"/>
        <v>137419</v>
      </c>
      <c r="M61" s="101">
        <f t="shared" si="45"/>
        <v>159079</v>
      </c>
      <c r="N61" s="101">
        <f t="shared" si="45"/>
        <v>194161</v>
      </c>
      <c r="O61" s="101">
        <f t="shared" si="45"/>
        <v>260413</v>
      </c>
      <c r="P61" s="101">
        <f t="shared" si="45"/>
        <v>306609</v>
      </c>
      <c r="Q61" s="101">
        <f t="shared" si="45"/>
        <v>569511.28</v>
      </c>
      <c r="R61" s="101">
        <f>R53+Q61</f>
        <v>582635.28</v>
      </c>
      <c r="S61" s="101">
        <f t="shared" ref="S61:AC61" si="46">S53+R61</f>
        <v>635791.11</v>
      </c>
      <c r="T61" s="101">
        <f t="shared" si="46"/>
        <v>717724.1</v>
      </c>
      <c r="U61" s="101">
        <f t="shared" si="46"/>
        <v>926091.35</v>
      </c>
      <c r="V61" s="101">
        <f t="shared" si="46"/>
        <v>1134458.6000000001</v>
      </c>
      <c r="W61" s="101">
        <f t="shared" si="46"/>
        <v>1342825.85</v>
      </c>
      <c r="X61" s="101">
        <f t="shared" si="46"/>
        <v>1551193.1</v>
      </c>
      <c r="Y61" s="101">
        <f t="shared" si="46"/>
        <v>1759560.35</v>
      </c>
      <c r="Z61" s="101">
        <f t="shared" si="46"/>
        <v>1967927.6</v>
      </c>
      <c r="AA61" s="101">
        <f t="shared" si="46"/>
        <v>2176294.85</v>
      </c>
      <c r="AB61" s="101">
        <f t="shared" si="46"/>
        <v>2384662.1</v>
      </c>
      <c r="AC61" s="101">
        <f t="shared" si="46"/>
        <v>2593029.35</v>
      </c>
      <c r="AD61" s="97"/>
      <c r="AE61" s="4">
        <v>54</v>
      </c>
    </row>
    <row r="62" spans="1:31">
      <c r="A62" s="91" t="s">
        <v>57</v>
      </c>
      <c r="B62" s="105">
        <f>HLOOKUP($B$7,$F$8:$AC$75,AE62,FALSE)</f>
        <v>1134458.6000000001</v>
      </c>
      <c r="F62" s="35">
        <f>F61+F54</f>
        <v>13346</v>
      </c>
      <c r="G62" s="35">
        <f>G61+G54</f>
        <v>29284</v>
      </c>
      <c r="H62" s="35">
        <f t="shared" ref="H62:Q62" si="47">H61+H54</f>
        <v>46062</v>
      </c>
      <c r="I62" s="35">
        <f t="shared" si="47"/>
        <v>63357</v>
      </c>
      <c r="J62" s="35">
        <f t="shared" si="47"/>
        <v>104741</v>
      </c>
      <c r="K62" s="35">
        <f t="shared" si="47"/>
        <v>175038</v>
      </c>
      <c r="L62" s="35">
        <f t="shared" si="47"/>
        <v>146801</v>
      </c>
      <c r="M62" s="35">
        <f t="shared" si="47"/>
        <v>205940</v>
      </c>
      <c r="N62" s="35">
        <f t="shared" si="47"/>
        <v>231617</v>
      </c>
      <c r="O62" s="35">
        <f t="shared" si="47"/>
        <v>380692.76</v>
      </c>
      <c r="P62" s="35">
        <f t="shared" si="47"/>
        <v>537794.29</v>
      </c>
      <c r="Q62" s="35">
        <f t="shared" si="47"/>
        <v>869849.78</v>
      </c>
      <c r="R62" s="35">
        <f>R61+R54</f>
        <v>930415.28</v>
      </c>
      <c r="S62" s="35">
        <f>S61+S54</f>
        <v>952902.1</v>
      </c>
      <c r="T62" s="35">
        <f t="shared" ref="T62:AC62" si="48">T61+T54</f>
        <v>1041982.58</v>
      </c>
      <c r="U62" s="35">
        <f t="shared" si="48"/>
        <v>1136325.3799999999</v>
      </c>
      <c r="V62" s="35">
        <f t="shared" si="48"/>
        <v>1134458.6000000001</v>
      </c>
      <c r="W62" s="35">
        <f t="shared" si="48"/>
        <v>1342825.85</v>
      </c>
      <c r="X62" s="35">
        <f t="shared" si="48"/>
        <v>1551193.1</v>
      </c>
      <c r="Y62" s="35">
        <f t="shared" si="48"/>
        <v>1759560.35</v>
      </c>
      <c r="Z62" s="35">
        <f t="shared" si="48"/>
        <v>1967927.6</v>
      </c>
      <c r="AA62" s="35">
        <f t="shared" si="48"/>
        <v>2176294.85</v>
      </c>
      <c r="AB62" s="35">
        <f t="shared" si="48"/>
        <v>2384662.1</v>
      </c>
      <c r="AC62" s="35">
        <f t="shared" si="48"/>
        <v>2593029.35</v>
      </c>
      <c r="AD62" s="97"/>
      <c r="AE62" s="4">
        <v>55</v>
      </c>
    </row>
    <row r="63" spans="1:31">
      <c r="A63" s="86" t="s">
        <v>53</v>
      </c>
      <c r="B63" s="88">
        <f>IFERROR(HLOOKUP($B$7,$F$8:$AC$75,AE63,FALSE),"-  ")</f>
        <v>0.21905257318447643</v>
      </c>
      <c r="F63" s="88">
        <f>IFERROR(F61/F60,"-  ")</f>
        <v>2.5769786942599951E-3</v>
      </c>
      <c r="G63" s="88">
        <f t="shared" ref="G63:Q63" si="49">IFERROR(G61/G60,"-  ")</f>
        <v>5.6544465819503746E-3</v>
      </c>
      <c r="H63" s="88">
        <f t="shared" si="49"/>
        <v>8.8941100415857854E-3</v>
      </c>
      <c r="I63" s="88">
        <f t="shared" si="49"/>
        <v>1.2233601013954033E-2</v>
      </c>
      <c r="J63" s="88">
        <f t="shared" si="49"/>
        <v>2.0224436191779271E-2</v>
      </c>
      <c r="K63" s="88">
        <f t="shared" si="49"/>
        <v>2.1315587593042813E-2</v>
      </c>
      <c r="L63" s="88">
        <f t="shared" si="49"/>
        <v>2.6534230120374216E-2</v>
      </c>
      <c r="M63" s="88">
        <f t="shared" si="49"/>
        <v>3.0716558796956825E-2</v>
      </c>
      <c r="N63" s="88">
        <f t="shared" si="49"/>
        <v>3.749054100526112E-2</v>
      </c>
      <c r="O63" s="88">
        <f t="shared" si="49"/>
        <v>5.0283137472525712E-2</v>
      </c>
      <c r="P63" s="88">
        <f t="shared" si="49"/>
        <v>5.9203121569636065E-2</v>
      </c>
      <c r="Q63" s="88">
        <f t="shared" si="49"/>
        <v>0.10996691403422289</v>
      </c>
      <c r="R63" s="88">
        <f>IFERROR(R61/R60,"-  ")</f>
        <v>0.1125010267558974</v>
      </c>
      <c r="S63" s="88">
        <f t="shared" ref="S63:AC63" si="50">IFERROR(S61/S60,"-  ")</f>
        <v>0.12276488419525798</v>
      </c>
      <c r="T63" s="88">
        <f t="shared" si="50"/>
        <v>0.13858532249789676</v>
      </c>
      <c r="U63" s="88">
        <f t="shared" si="50"/>
        <v>0.1788189478411866</v>
      </c>
      <c r="V63" s="88">
        <f t="shared" si="50"/>
        <v>0.21905257318447643</v>
      </c>
      <c r="W63" s="88">
        <f t="shared" si="50"/>
        <v>0.25928619852776624</v>
      </c>
      <c r="X63" s="88">
        <f t="shared" si="50"/>
        <v>0.29951982387105608</v>
      </c>
      <c r="Y63" s="88">
        <f t="shared" si="50"/>
        <v>0.33975344921434592</v>
      </c>
      <c r="Z63" s="88">
        <f t="shared" si="50"/>
        <v>0.37998707455763575</v>
      </c>
      <c r="AA63" s="88">
        <f t="shared" si="50"/>
        <v>0.42022069990092553</v>
      </c>
      <c r="AB63" s="88">
        <f t="shared" si="50"/>
        <v>0.46045432524421537</v>
      </c>
      <c r="AC63" s="88">
        <f t="shared" si="50"/>
        <v>0.50068795058750526</v>
      </c>
      <c r="AD63" s="97"/>
      <c r="AE63" s="4">
        <v>56</v>
      </c>
    </row>
    <row r="64" spans="1:31">
      <c r="A64" s="86" t="s">
        <v>54</v>
      </c>
      <c r="B64" s="88">
        <f>IFERROR(HLOOKUP($B$7,$F$8:$AC$75,AE64,FALSE),"-  ")</f>
        <v>0.21905257318447643</v>
      </c>
      <c r="F64" s="88">
        <f>IFERROR(F62/F60,"-  ")</f>
        <v>2.5769786942599951E-3</v>
      </c>
      <c r="G64" s="88">
        <f t="shared" ref="G64:Q64" si="51">IFERROR(G62/G60,"-  ")</f>
        <v>5.6544465819503746E-3</v>
      </c>
      <c r="H64" s="88">
        <f t="shared" si="51"/>
        <v>8.8941100415857854E-3</v>
      </c>
      <c r="I64" s="88">
        <f t="shared" si="51"/>
        <v>1.2233601013954033E-2</v>
      </c>
      <c r="J64" s="88">
        <f t="shared" si="51"/>
        <v>2.0224436191779271E-2</v>
      </c>
      <c r="K64" s="88">
        <f t="shared" si="51"/>
        <v>3.3798081573945829E-2</v>
      </c>
      <c r="L64" s="88">
        <f t="shared" si="51"/>
        <v>2.834580018702694E-2</v>
      </c>
      <c r="M64" s="88">
        <f t="shared" si="51"/>
        <v>3.9764947721856993E-2</v>
      </c>
      <c r="N64" s="88">
        <f t="shared" si="51"/>
        <v>4.4722918794276735E-2</v>
      </c>
      <c r="O64" s="88">
        <f t="shared" si="51"/>
        <v>7.3507952313729488E-2</v>
      </c>
      <c r="P64" s="88">
        <f t="shared" si="51"/>
        <v>0.10384268149443139</v>
      </c>
      <c r="Q64" s="88">
        <f t="shared" si="51"/>
        <v>0.16795926496828595</v>
      </c>
      <c r="R64" s="88">
        <f>IFERROR(R62/R60,"-  ")</f>
        <v>0.17965385534047265</v>
      </c>
      <c r="S64" s="88">
        <f t="shared" ref="S64:AC64" si="52">IFERROR(S62/S60,"-  ")</f>
        <v>0.18399583466324049</v>
      </c>
      <c r="T64" s="88">
        <f t="shared" si="52"/>
        <v>0.20119638157126188</v>
      </c>
      <c r="U64" s="88">
        <f t="shared" si="52"/>
        <v>0.21941302967232823</v>
      </c>
      <c r="V64" s="88">
        <f t="shared" si="52"/>
        <v>0.21905257318447643</v>
      </c>
      <c r="W64" s="88">
        <f t="shared" si="52"/>
        <v>0.25928619852776624</v>
      </c>
      <c r="X64" s="88">
        <f t="shared" si="52"/>
        <v>0.29951982387105608</v>
      </c>
      <c r="Y64" s="88">
        <f t="shared" si="52"/>
        <v>0.33975344921434592</v>
      </c>
      <c r="Z64" s="88">
        <f t="shared" si="52"/>
        <v>0.37998707455763575</v>
      </c>
      <c r="AA64" s="88">
        <f t="shared" si="52"/>
        <v>0.42022069990092553</v>
      </c>
      <c r="AB64" s="88">
        <f t="shared" si="52"/>
        <v>0.46045432524421537</v>
      </c>
      <c r="AC64" s="88">
        <f t="shared" si="52"/>
        <v>0.50068795058750526</v>
      </c>
      <c r="AD64" s="97"/>
      <c r="AE64" s="4">
        <v>57</v>
      </c>
    </row>
    <row r="65" spans="1:31">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c r="A71" s="18" t="s">
        <v>1</v>
      </c>
      <c r="B71" s="19">
        <f>HLOOKUP($B$7,$F$8:$AC$75,AE71,FALSE)</f>
        <v>28</v>
      </c>
      <c r="E71" s="20" t="s">
        <v>110</v>
      </c>
      <c r="F71" s="166">
        <v>0</v>
      </c>
      <c r="G71" s="166">
        <v>0</v>
      </c>
      <c r="H71" s="166"/>
      <c r="I71" s="166"/>
      <c r="J71" s="166">
        <v>1</v>
      </c>
      <c r="K71" s="166">
        <v>0</v>
      </c>
      <c r="L71" s="166">
        <v>3</v>
      </c>
      <c r="M71" s="166">
        <v>6</v>
      </c>
      <c r="N71" s="166">
        <v>8</v>
      </c>
      <c r="O71" s="166">
        <v>12</v>
      </c>
      <c r="P71" s="166">
        <v>14</v>
      </c>
      <c r="Q71" s="166">
        <v>20</v>
      </c>
      <c r="R71" s="7">
        <f>+'[1]Mid-Size Electric Savings'!B17</f>
        <v>20</v>
      </c>
      <c r="S71" s="7">
        <f>+'[1]Mid-Size Electric Savings'!C17</f>
        <v>22</v>
      </c>
      <c r="T71" s="7">
        <f>+'[1]Mid-Size Electric Savings'!D17</f>
        <v>24</v>
      </c>
      <c r="U71" s="7">
        <f>+'[1]Mid-Size Electric Savings'!E17</f>
        <v>28</v>
      </c>
      <c r="V71" s="7">
        <f>+'[1]Mid-Size Electric Savings'!F17</f>
        <v>28</v>
      </c>
      <c r="W71" s="7">
        <f>+'[1]Mid-Size Electric Savings'!G17</f>
        <v>28</v>
      </c>
      <c r="X71" s="7">
        <f>+'[1]Mid-Size Electric Savings'!H17</f>
        <v>28</v>
      </c>
      <c r="Y71" s="7">
        <f>+'[1]Mid-Size Electric Savings'!I17</f>
        <v>28</v>
      </c>
      <c r="Z71" s="7">
        <f>+'[1]Mid-Size Electric Savings'!J17</f>
        <v>28</v>
      </c>
      <c r="AA71" s="7">
        <f>+'[1]Mid-Size Electric Savings'!K17</f>
        <v>28</v>
      </c>
      <c r="AB71" s="7">
        <f>+'[1]Mid-Size Electric Savings'!L17</f>
        <v>28</v>
      </c>
      <c r="AC71" s="7">
        <f>+'[1]Mid-Size Electric Savings'!M17</f>
        <v>28</v>
      </c>
      <c r="AD71" s="25"/>
      <c r="AE71" s="4">
        <v>64</v>
      </c>
    </row>
    <row r="72" spans="1:31">
      <c r="A72" s="18" t="s">
        <v>32</v>
      </c>
      <c r="B72" s="19">
        <f>HLOOKUP($B$7,$F$8:$AC$75,AE72,FALSE)</f>
        <v>102</v>
      </c>
      <c r="E72" s="20" t="s">
        <v>110</v>
      </c>
      <c r="F72" s="166">
        <v>0</v>
      </c>
      <c r="G72" s="166">
        <v>0</v>
      </c>
      <c r="H72" s="166"/>
      <c r="I72" s="166"/>
      <c r="J72" s="166">
        <v>1</v>
      </c>
      <c r="K72" s="166">
        <v>0</v>
      </c>
      <c r="L72" s="166">
        <v>3</v>
      </c>
      <c r="M72" s="166">
        <v>6</v>
      </c>
      <c r="N72" s="166">
        <v>8</v>
      </c>
      <c r="O72" s="166">
        <v>12</v>
      </c>
      <c r="P72" s="166">
        <v>14</v>
      </c>
      <c r="Q72" s="166">
        <v>20</v>
      </c>
      <c r="R72" s="7">
        <f>+'[1]Mid-Size Electric Savings'!B18</f>
        <v>20</v>
      </c>
      <c r="S72" s="7">
        <f>+'[1]Mid-Size Electric Savings'!C18</f>
        <v>22</v>
      </c>
      <c r="T72" s="7">
        <f>+'[1]Mid-Size Electric Savings'!D18</f>
        <v>46</v>
      </c>
      <c r="U72" s="7">
        <f>+'[1]Mid-Size Electric Savings'!E18</f>
        <v>74</v>
      </c>
      <c r="V72" s="7">
        <f>+'[1]Mid-Size Electric Savings'!F18</f>
        <v>102</v>
      </c>
      <c r="W72" s="7">
        <f>+'[1]Mid-Size Electric Savings'!G18</f>
        <v>130</v>
      </c>
      <c r="X72" s="7">
        <f>+'[1]Mid-Size Electric Savings'!H18</f>
        <v>158</v>
      </c>
      <c r="Y72" s="7">
        <f>+'[1]Mid-Size Electric Savings'!I18</f>
        <v>186</v>
      </c>
      <c r="Z72" s="7">
        <f>+'[1]Mid-Size Electric Savings'!J18</f>
        <v>214</v>
      </c>
      <c r="AA72" s="7">
        <f>+'[1]Mid-Size Electric Savings'!K18</f>
        <v>242</v>
      </c>
      <c r="AB72" s="7">
        <f>+'[1]Mid-Size Electric Savings'!L18</f>
        <v>270</v>
      </c>
      <c r="AC72" s="7">
        <f>+'[1]Mid-Size Electric Savings'!M18</f>
        <v>298</v>
      </c>
      <c r="AD72" s="25"/>
      <c r="AE72" s="4">
        <v>65</v>
      </c>
    </row>
    <row r="73" spans="1:31" s="4" customFormat="1">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c r="A74" s="18" t="s">
        <v>108</v>
      </c>
      <c r="B74" s="19">
        <f>HLOOKUP($B$7,$F$8:$AC$75,AE74,FALSE)</f>
        <v>0</v>
      </c>
      <c r="C74" s="41"/>
      <c r="E74" s="20" t="s">
        <v>28</v>
      </c>
      <c r="F74" s="168"/>
      <c r="G74" s="168"/>
      <c r="H74" s="167"/>
      <c r="I74" s="168">
        <v>0</v>
      </c>
      <c r="J74" s="168">
        <v>0</v>
      </c>
      <c r="K74" s="167">
        <v>2803</v>
      </c>
      <c r="L74" s="168">
        <v>2803</v>
      </c>
      <c r="M74" s="168">
        <v>2803</v>
      </c>
      <c r="N74" s="167">
        <v>2000</v>
      </c>
      <c r="O74" s="168">
        <v>2000</v>
      </c>
      <c r="P74" s="168">
        <v>2000</v>
      </c>
      <c r="Q74" s="167">
        <v>2403</v>
      </c>
      <c r="R74" s="42">
        <f>Q74</f>
        <v>2403</v>
      </c>
      <c r="S74" s="42">
        <f>Q74</f>
        <v>2403</v>
      </c>
      <c r="T74" s="43"/>
      <c r="U74" s="42">
        <f>T74</f>
        <v>0</v>
      </c>
      <c r="V74" s="42">
        <f>T74</f>
        <v>0</v>
      </c>
      <c r="W74" s="43"/>
      <c r="X74" s="42">
        <f>W74</f>
        <v>0</v>
      </c>
      <c r="Y74" s="42">
        <f>W74</f>
        <v>0</v>
      </c>
      <c r="Z74" s="43"/>
      <c r="AA74" s="42">
        <f>Z74</f>
        <v>0</v>
      </c>
      <c r="AB74" s="42">
        <f>Z74</f>
        <v>0</v>
      </c>
      <c r="AC74" s="43"/>
      <c r="AD74" s="25"/>
      <c r="AE74" s="4">
        <v>67</v>
      </c>
    </row>
    <row r="75" spans="1:31" s="4" customFormat="1">
      <c r="A75" s="18" t="s">
        <v>109</v>
      </c>
      <c r="B75" s="19">
        <f>HLOOKUP($B$7,$F$8:$AC$75,AE75,FALSE)</f>
        <v>0</v>
      </c>
      <c r="C75" s="41"/>
      <c r="D75" s="41"/>
      <c r="E75" s="20" t="s">
        <v>28</v>
      </c>
      <c r="F75" s="169"/>
      <c r="G75" s="169"/>
      <c r="H75" s="170"/>
      <c r="I75" s="169">
        <v>0</v>
      </c>
      <c r="J75" s="169">
        <v>0</v>
      </c>
      <c r="K75" s="170">
        <v>758</v>
      </c>
      <c r="L75" s="169">
        <v>758</v>
      </c>
      <c r="M75" s="169">
        <v>758</v>
      </c>
      <c r="N75" s="170">
        <v>791</v>
      </c>
      <c r="O75" s="169">
        <v>791</v>
      </c>
      <c r="P75" s="169">
        <v>791</v>
      </c>
      <c r="Q75" s="170">
        <v>1415</v>
      </c>
      <c r="R75" s="42">
        <f>Q75</f>
        <v>1415</v>
      </c>
      <c r="S75" s="42">
        <f>Q75</f>
        <v>1415</v>
      </c>
      <c r="T75" s="43"/>
      <c r="U75" s="42">
        <f>T75</f>
        <v>0</v>
      </c>
      <c r="V75" s="42">
        <f>T75</f>
        <v>0</v>
      </c>
      <c r="W75" s="43"/>
      <c r="X75" s="42">
        <f>W75</f>
        <v>0</v>
      </c>
      <c r="Y75" s="42">
        <f>W75</f>
        <v>0</v>
      </c>
      <c r="Z75" s="43"/>
      <c r="AA75" s="42">
        <f>Z75</f>
        <v>0</v>
      </c>
      <c r="AB75" s="42">
        <f>Z75</f>
        <v>0</v>
      </c>
      <c r="AC75" s="43"/>
      <c r="AD75" s="25"/>
      <c r="AE75" s="4">
        <v>68</v>
      </c>
    </row>
    <row r="76" spans="1:31" s="4" customFormat="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c r="A77" s="72" t="s">
        <v>36</v>
      </c>
      <c r="B77" s="69"/>
      <c r="C77" s="41"/>
      <c r="AD77" s="68"/>
    </row>
    <row r="78" spans="1:31" s="4" customFormat="1">
      <c r="A78" s="61" t="s">
        <v>26</v>
      </c>
      <c r="B78" s="12"/>
      <c r="C78" s="41"/>
      <c r="AD78" s="68"/>
    </row>
    <row r="79" spans="1:31" s="4" customFormat="1">
      <c r="A79" s="84">
        <f>VLOOKUP(B7,E88:T111,2,FALSE)</f>
        <v>0</v>
      </c>
      <c r="B79" s="70"/>
      <c r="C79" s="41"/>
      <c r="AD79" s="68"/>
    </row>
    <row r="80" spans="1:31" s="4" customFormat="1">
      <c r="A80" s="61" t="s">
        <v>99</v>
      </c>
      <c r="B80" s="12"/>
      <c r="C80" s="41"/>
      <c r="AD80" s="68"/>
    </row>
    <row r="81" spans="1:32" s="4" customFormat="1">
      <c r="A81" s="84">
        <f>VLOOKUP(B7,E88:T111,6,FALSE)</f>
        <v>0</v>
      </c>
      <c r="B81" s="71"/>
      <c r="C81" s="41"/>
      <c r="AD81" s="68"/>
    </row>
    <row r="82" spans="1:32" s="4" customFormat="1">
      <c r="A82" s="61" t="s">
        <v>37</v>
      </c>
      <c r="B82" s="12"/>
      <c r="C82" s="41"/>
      <c r="AD82" s="68"/>
    </row>
    <row r="83" spans="1:32" s="4" customFormat="1" ht="15" customHeight="1">
      <c r="A83" s="84">
        <f>VLOOKUP(B7,E88:T111,10,FALSE)</f>
        <v>0</v>
      </c>
      <c r="B83" s="73"/>
      <c r="C83" s="41"/>
      <c r="AD83" s="68"/>
    </row>
    <row r="84" spans="1:32">
      <c r="A84" s="61" t="s">
        <v>49</v>
      </c>
    </row>
    <row r="85" spans="1:32">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c r="A87" s="70"/>
      <c r="D87" s="41"/>
      <c r="E87" s="3"/>
      <c r="F87" s="227" t="s">
        <v>26</v>
      </c>
      <c r="G87" s="227"/>
      <c r="H87" s="227"/>
      <c r="I87" s="227"/>
      <c r="J87" s="227" t="s">
        <v>99</v>
      </c>
      <c r="K87" s="227"/>
      <c r="L87" s="227"/>
      <c r="M87" s="227"/>
      <c r="N87" s="227" t="s">
        <v>34</v>
      </c>
      <c r="O87" s="227"/>
      <c r="P87" s="227"/>
      <c r="Q87" s="227"/>
      <c r="R87" s="229" t="s">
        <v>49</v>
      </c>
      <c r="S87" s="229"/>
      <c r="T87" s="229"/>
      <c r="U87" s="133"/>
      <c r="V87" s="133"/>
      <c r="W87" s="133"/>
      <c r="X87" s="133"/>
      <c r="Y87" s="133"/>
      <c r="Z87" s="133"/>
      <c r="AA87" s="133"/>
      <c r="AB87" s="133"/>
      <c r="AC87" s="133"/>
      <c r="AD87" s="227" t="s">
        <v>49</v>
      </c>
      <c r="AE87" s="227"/>
      <c r="AF87" s="227"/>
    </row>
    <row r="88" spans="1:32">
      <c r="D88" s="41"/>
      <c r="E88" s="14">
        <v>40909</v>
      </c>
      <c r="F88" s="221"/>
      <c r="G88" s="222"/>
      <c r="H88" s="222"/>
      <c r="I88" s="223"/>
      <c r="J88" s="221"/>
      <c r="K88" s="222"/>
      <c r="L88" s="222"/>
      <c r="M88" s="223"/>
      <c r="N88" s="221" t="s">
        <v>142</v>
      </c>
      <c r="O88" s="222"/>
      <c r="P88" s="222"/>
      <c r="Q88" s="223"/>
      <c r="R88" s="221"/>
      <c r="S88" s="222"/>
      <c r="T88" s="223"/>
      <c r="AD88" s="3"/>
    </row>
    <row r="89" spans="1:32">
      <c r="D89" s="41"/>
      <c r="E89" s="14">
        <v>40940</v>
      </c>
      <c r="F89" s="221"/>
      <c r="G89" s="222"/>
      <c r="H89" s="222"/>
      <c r="I89" s="223"/>
      <c r="J89" s="221"/>
      <c r="K89" s="222"/>
      <c r="L89" s="222"/>
      <c r="M89" s="223"/>
      <c r="N89" s="221" t="s">
        <v>142</v>
      </c>
      <c r="O89" s="222"/>
      <c r="P89" s="222"/>
      <c r="Q89" s="223"/>
      <c r="R89" s="221"/>
      <c r="S89" s="222"/>
      <c r="T89" s="223"/>
      <c r="AD89" s="3"/>
    </row>
    <row r="90" spans="1:32">
      <c r="D90" s="41"/>
      <c r="E90" s="14">
        <v>40969</v>
      </c>
      <c r="F90" s="221"/>
      <c r="G90" s="222"/>
      <c r="H90" s="222"/>
      <c r="I90" s="223"/>
      <c r="J90" s="221"/>
      <c r="K90" s="222"/>
      <c r="L90" s="222"/>
      <c r="M90" s="223"/>
      <c r="N90" s="221" t="s">
        <v>142</v>
      </c>
      <c r="O90" s="222"/>
      <c r="P90" s="222"/>
      <c r="Q90" s="223"/>
      <c r="R90" s="221"/>
      <c r="S90" s="222"/>
      <c r="T90" s="223"/>
      <c r="AD90" s="3"/>
    </row>
    <row r="91" spans="1:32">
      <c r="D91" s="41"/>
      <c r="E91" s="14">
        <v>41000</v>
      </c>
      <c r="F91" s="221"/>
      <c r="G91" s="222"/>
      <c r="H91" s="222"/>
      <c r="I91" s="223"/>
      <c r="J91" s="221"/>
      <c r="K91" s="222"/>
      <c r="L91" s="222"/>
      <c r="M91" s="223"/>
      <c r="N91" s="221"/>
      <c r="O91" s="222"/>
      <c r="P91" s="222"/>
      <c r="Q91" s="223"/>
      <c r="R91" s="221"/>
      <c r="S91" s="222"/>
      <c r="T91" s="223"/>
      <c r="AD91" s="3"/>
    </row>
    <row r="92" spans="1:32">
      <c r="D92" s="41"/>
      <c r="E92" s="14">
        <v>41030</v>
      </c>
      <c r="F92" s="221"/>
      <c r="G92" s="222"/>
      <c r="H92" s="222"/>
      <c r="I92" s="223"/>
      <c r="J92" s="221" t="s">
        <v>143</v>
      </c>
      <c r="K92" s="222"/>
      <c r="L92" s="222"/>
      <c r="M92" s="223"/>
      <c r="N92" s="221"/>
      <c r="O92" s="222"/>
      <c r="P92" s="222"/>
      <c r="Q92" s="223"/>
      <c r="R92" s="221"/>
      <c r="S92" s="222"/>
      <c r="T92" s="223"/>
      <c r="AD92" s="3"/>
    </row>
    <row r="93" spans="1:32">
      <c r="D93" s="41"/>
      <c r="E93" s="14">
        <v>41061</v>
      </c>
      <c r="F93" s="221"/>
      <c r="G93" s="222"/>
      <c r="H93" s="222"/>
      <c r="I93" s="223"/>
      <c r="J93" s="221"/>
      <c r="K93" s="222"/>
      <c r="L93" s="222"/>
      <c r="M93" s="223"/>
      <c r="N93" s="221"/>
      <c r="O93" s="222"/>
      <c r="P93" s="222"/>
      <c r="Q93" s="223"/>
      <c r="R93" s="221"/>
      <c r="S93" s="222"/>
      <c r="T93" s="223"/>
      <c r="AD93" s="3"/>
    </row>
    <row r="94" spans="1:32">
      <c r="D94" s="41"/>
      <c r="E94" s="14">
        <v>41091</v>
      </c>
      <c r="F94" s="221"/>
      <c r="G94" s="222"/>
      <c r="H94" s="222"/>
      <c r="I94" s="223"/>
      <c r="J94" s="221"/>
      <c r="K94" s="222"/>
      <c r="L94" s="222"/>
      <c r="M94" s="223"/>
      <c r="N94" s="221"/>
      <c r="O94" s="222"/>
      <c r="P94" s="222"/>
      <c r="Q94" s="223"/>
      <c r="R94" s="221"/>
      <c r="S94" s="222"/>
      <c r="T94" s="223"/>
      <c r="AD94" s="3"/>
    </row>
    <row r="95" spans="1:32">
      <c r="D95" s="41"/>
      <c r="E95" s="14">
        <v>41122</v>
      </c>
      <c r="F95" s="221"/>
      <c r="G95" s="222"/>
      <c r="H95" s="222"/>
      <c r="I95" s="223"/>
      <c r="J95" s="221"/>
      <c r="K95" s="222"/>
      <c r="L95" s="222"/>
      <c r="M95" s="223"/>
      <c r="N95" s="221"/>
      <c r="O95" s="222"/>
      <c r="P95" s="222"/>
      <c r="Q95" s="223"/>
      <c r="R95" s="221"/>
      <c r="S95" s="222"/>
      <c r="T95" s="223"/>
      <c r="AD95" s="3"/>
    </row>
    <row r="96" spans="1:32">
      <c r="D96" s="44"/>
      <c r="E96" s="14">
        <v>41153</v>
      </c>
      <c r="F96" s="221"/>
      <c r="G96" s="222"/>
      <c r="H96" s="222"/>
      <c r="I96" s="223"/>
      <c r="J96" s="221"/>
      <c r="K96" s="222"/>
      <c r="L96" s="222"/>
      <c r="M96" s="223"/>
      <c r="N96" s="221"/>
      <c r="O96" s="222"/>
      <c r="P96" s="222"/>
      <c r="Q96" s="223"/>
      <c r="R96" s="221" t="s">
        <v>144</v>
      </c>
      <c r="S96" s="222"/>
      <c r="T96" s="223"/>
      <c r="AD96" s="3"/>
    </row>
    <row r="97" spans="4:20" s="3" customFormat="1">
      <c r="D97" s="44"/>
      <c r="E97" s="14">
        <v>41183</v>
      </c>
      <c r="F97" s="221"/>
      <c r="G97" s="222"/>
      <c r="H97" s="222"/>
      <c r="I97" s="223"/>
      <c r="J97" s="221"/>
      <c r="K97" s="222"/>
      <c r="L97" s="222"/>
      <c r="M97" s="223"/>
      <c r="N97" s="221"/>
      <c r="O97" s="222"/>
      <c r="P97" s="222"/>
      <c r="Q97" s="223"/>
      <c r="R97" s="221"/>
      <c r="S97" s="222"/>
      <c r="T97" s="223"/>
    </row>
    <row r="98" spans="4:20" s="3" customFormat="1">
      <c r="D98" s="44"/>
      <c r="E98" s="14">
        <v>41214</v>
      </c>
      <c r="F98" s="221"/>
      <c r="G98" s="222"/>
      <c r="H98" s="222"/>
      <c r="I98" s="223"/>
      <c r="J98" s="221"/>
      <c r="K98" s="222"/>
      <c r="L98" s="222"/>
      <c r="M98" s="223"/>
      <c r="N98" s="221"/>
      <c r="O98" s="222"/>
      <c r="P98" s="222"/>
      <c r="Q98" s="223"/>
      <c r="R98" s="221" t="s">
        <v>146</v>
      </c>
      <c r="S98" s="222"/>
      <c r="T98" s="223"/>
    </row>
    <row r="99" spans="4:20" s="3" customFormat="1">
      <c r="D99" s="44"/>
      <c r="E99" s="14">
        <v>41244</v>
      </c>
      <c r="F99" s="221"/>
      <c r="G99" s="222"/>
      <c r="H99" s="222"/>
      <c r="I99" s="223"/>
      <c r="J99" s="221"/>
      <c r="K99" s="222"/>
      <c r="L99" s="222"/>
      <c r="M99" s="223"/>
      <c r="N99" s="221"/>
      <c r="O99" s="222"/>
      <c r="P99" s="222"/>
      <c r="Q99" s="223"/>
      <c r="R99" s="221" t="s">
        <v>145</v>
      </c>
      <c r="S99" s="222"/>
      <c r="T99" s="223"/>
    </row>
    <row r="100" spans="4:20" s="3" customFormat="1">
      <c r="D100" s="4"/>
      <c r="E100" s="14">
        <v>41275</v>
      </c>
      <c r="F100" s="225"/>
      <c r="G100" s="225"/>
      <c r="H100" s="225"/>
      <c r="I100" s="225"/>
      <c r="J100" s="225"/>
      <c r="K100" s="225"/>
      <c r="L100" s="225"/>
      <c r="M100" s="225"/>
      <c r="N100" s="225"/>
      <c r="O100" s="225"/>
      <c r="P100" s="225"/>
      <c r="Q100" s="225"/>
      <c r="R100" s="226"/>
      <c r="S100" s="226"/>
      <c r="T100" s="226"/>
    </row>
    <row r="101" spans="4:20" s="3" customFormat="1">
      <c r="D101" s="4"/>
      <c r="E101" s="14">
        <v>41306</v>
      </c>
      <c r="F101" s="225"/>
      <c r="G101" s="225"/>
      <c r="H101" s="225"/>
      <c r="I101" s="225"/>
      <c r="J101" s="225"/>
      <c r="K101" s="225"/>
      <c r="L101" s="225"/>
      <c r="M101" s="225"/>
      <c r="N101" s="225"/>
      <c r="O101" s="225"/>
      <c r="P101" s="225"/>
      <c r="Q101" s="225"/>
      <c r="R101" s="226"/>
      <c r="S101" s="226"/>
      <c r="T101" s="226"/>
    </row>
    <row r="102" spans="4:20" s="3" customFormat="1">
      <c r="D102" s="4"/>
      <c r="E102" s="14">
        <v>41334</v>
      </c>
      <c r="F102" s="225"/>
      <c r="G102" s="225"/>
      <c r="H102" s="225"/>
      <c r="I102" s="225"/>
      <c r="J102" s="225"/>
      <c r="K102" s="225"/>
      <c r="L102" s="225"/>
      <c r="M102" s="225"/>
      <c r="N102" s="225"/>
      <c r="O102" s="225"/>
      <c r="P102" s="225"/>
      <c r="Q102" s="225"/>
      <c r="R102" s="226"/>
      <c r="S102" s="226"/>
      <c r="T102" s="226"/>
    </row>
    <row r="103" spans="4:20" s="3" customFormat="1">
      <c r="D103" s="4"/>
      <c r="E103" s="14">
        <v>41365</v>
      </c>
      <c r="F103" s="225"/>
      <c r="G103" s="225"/>
      <c r="H103" s="225"/>
      <c r="I103" s="225"/>
      <c r="J103" s="225"/>
      <c r="K103" s="225"/>
      <c r="L103" s="225"/>
      <c r="M103" s="225"/>
      <c r="N103" s="225"/>
      <c r="O103" s="225"/>
      <c r="P103" s="225"/>
      <c r="Q103" s="225"/>
      <c r="R103" s="226"/>
      <c r="S103" s="226"/>
      <c r="T103" s="226"/>
    </row>
    <row r="104" spans="4:20" s="3" customFormat="1">
      <c r="D104" s="4"/>
      <c r="E104" s="14">
        <v>41395</v>
      </c>
      <c r="F104" s="225"/>
      <c r="G104" s="225"/>
      <c r="H104" s="225"/>
      <c r="I104" s="225"/>
      <c r="J104" s="225"/>
      <c r="K104" s="225"/>
      <c r="L104" s="225"/>
      <c r="M104" s="225"/>
      <c r="N104" s="225"/>
      <c r="O104" s="225"/>
      <c r="P104" s="225"/>
      <c r="Q104" s="225"/>
      <c r="R104" s="226"/>
      <c r="S104" s="226"/>
      <c r="T104" s="226"/>
    </row>
    <row r="105" spans="4:20" s="3" customFormat="1">
      <c r="D105" s="4"/>
      <c r="E105" s="14">
        <v>41426</v>
      </c>
      <c r="F105" s="225"/>
      <c r="G105" s="225"/>
      <c r="H105" s="225"/>
      <c r="I105" s="225"/>
      <c r="J105" s="225"/>
      <c r="K105" s="225"/>
      <c r="L105" s="225"/>
      <c r="M105" s="225"/>
      <c r="N105" s="225"/>
      <c r="O105" s="225"/>
      <c r="P105" s="225"/>
      <c r="Q105" s="225"/>
      <c r="R105" s="226"/>
      <c r="S105" s="226"/>
      <c r="T105" s="226"/>
    </row>
    <row r="106" spans="4:20" s="3" customFormat="1">
      <c r="D106" s="4"/>
      <c r="E106" s="14">
        <v>41456</v>
      </c>
      <c r="F106" s="225"/>
      <c r="G106" s="225"/>
      <c r="H106" s="225"/>
      <c r="I106" s="225"/>
      <c r="J106" s="225"/>
      <c r="K106" s="225"/>
      <c r="L106" s="225"/>
      <c r="M106" s="225"/>
      <c r="N106" s="225"/>
      <c r="O106" s="225"/>
      <c r="P106" s="225"/>
      <c r="Q106" s="225"/>
      <c r="R106" s="226"/>
      <c r="S106" s="226"/>
      <c r="T106" s="226"/>
    </row>
    <row r="107" spans="4:20" s="3" customFormat="1">
      <c r="D107" s="4"/>
      <c r="E107" s="14">
        <v>41487</v>
      </c>
      <c r="F107" s="225"/>
      <c r="G107" s="225"/>
      <c r="H107" s="225"/>
      <c r="I107" s="225"/>
      <c r="J107" s="225"/>
      <c r="K107" s="225"/>
      <c r="L107" s="225"/>
      <c r="M107" s="225"/>
      <c r="N107" s="225"/>
      <c r="O107" s="225"/>
      <c r="P107" s="225"/>
      <c r="Q107" s="225"/>
      <c r="R107" s="226"/>
      <c r="S107" s="226"/>
      <c r="T107" s="226"/>
    </row>
    <row r="108" spans="4:20" s="3" customFormat="1">
      <c r="D108" s="4"/>
      <c r="E108" s="14">
        <v>41518</v>
      </c>
      <c r="F108" s="225"/>
      <c r="G108" s="225"/>
      <c r="H108" s="225"/>
      <c r="I108" s="225"/>
      <c r="J108" s="225"/>
      <c r="K108" s="225"/>
      <c r="L108" s="225"/>
      <c r="M108" s="225"/>
      <c r="N108" s="225"/>
      <c r="O108" s="225"/>
      <c r="P108" s="225"/>
      <c r="Q108" s="225"/>
      <c r="R108" s="226"/>
      <c r="S108" s="226"/>
      <c r="T108" s="226"/>
    </row>
    <row r="109" spans="4:20" s="3" customFormat="1">
      <c r="D109" s="4"/>
      <c r="E109" s="14">
        <v>41548</v>
      </c>
      <c r="F109" s="225"/>
      <c r="G109" s="225"/>
      <c r="H109" s="225"/>
      <c r="I109" s="225"/>
      <c r="J109" s="225"/>
      <c r="K109" s="225"/>
      <c r="L109" s="225"/>
      <c r="M109" s="225"/>
      <c r="N109" s="225"/>
      <c r="O109" s="225"/>
      <c r="P109" s="225"/>
      <c r="Q109" s="225"/>
      <c r="R109" s="226"/>
      <c r="S109" s="226"/>
      <c r="T109" s="226"/>
    </row>
    <row r="110" spans="4:20" s="3" customFormat="1">
      <c r="D110" s="4"/>
      <c r="E110" s="14">
        <v>41579</v>
      </c>
      <c r="F110" s="225"/>
      <c r="G110" s="225"/>
      <c r="H110" s="225"/>
      <c r="I110" s="225"/>
      <c r="J110" s="225"/>
      <c r="K110" s="225"/>
      <c r="L110" s="225"/>
      <c r="M110" s="225"/>
      <c r="N110" s="225"/>
      <c r="O110" s="225"/>
      <c r="P110" s="225"/>
      <c r="Q110" s="225"/>
      <c r="R110" s="226"/>
      <c r="S110" s="226"/>
      <c r="T110" s="226"/>
    </row>
    <row r="111" spans="4:20" s="3" customFormat="1">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J87:M87"/>
    <mergeCell ref="N87:Q87"/>
    <mergeCell ref="AD87:AF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$F$8:$AC$8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F111"/>
  <sheetViews>
    <sheetView windowProtection="1" topLeftCell="A40" workbookViewId="0">
      <pane xSplit="1" topLeftCell="X1" activePane="topRight" state="frozen"/>
      <selection pane="topRight" activeCell="Y72" sqref="Y72"/>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c r="A1" s="1" t="s">
        <v>3</v>
      </c>
      <c r="B1" s="107" t="s">
        <v>116</v>
      </c>
      <c r="C1" s="2"/>
      <c r="D1" s="228" t="s">
        <v>23</v>
      </c>
      <c r="E1" s="228"/>
      <c r="F1" s="228"/>
    </row>
    <row r="2" spans="1:31">
      <c r="A2" s="1" t="s">
        <v>4</v>
      </c>
      <c r="B2" s="107" t="s">
        <v>124</v>
      </c>
      <c r="C2" s="2"/>
      <c r="E2" s="5"/>
      <c r="F2" s="100">
        <v>2012</v>
      </c>
      <c r="G2" s="100">
        <v>2013</v>
      </c>
      <c r="H2" s="100">
        <v>2014</v>
      </c>
      <c r="I2" s="100">
        <v>2015</v>
      </c>
    </row>
    <row r="3" spans="1:31">
      <c r="A3" s="1" t="s">
        <v>5</v>
      </c>
      <c r="B3" s="113" t="s">
        <v>97</v>
      </c>
      <c r="C3" s="6"/>
      <c r="E3" s="110" t="s">
        <v>119</v>
      </c>
      <c r="F3" s="108">
        <v>2003</v>
      </c>
      <c r="G3" s="108">
        <v>2003</v>
      </c>
      <c r="H3" s="108">
        <v>2226</v>
      </c>
      <c r="I3" s="108">
        <v>2226</v>
      </c>
    </row>
    <row r="4" spans="1:31">
      <c r="A4" s="1" t="s">
        <v>7</v>
      </c>
      <c r="B4" s="111" t="s">
        <v>118</v>
      </c>
      <c r="C4" s="8"/>
      <c r="E4" s="110" t="s">
        <v>62</v>
      </c>
      <c r="F4" s="109">
        <v>914914</v>
      </c>
      <c r="G4" s="109">
        <v>914914</v>
      </c>
      <c r="H4" s="109">
        <v>1016571</v>
      </c>
      <c r="I4" s="109">
        <v>1016571</v>
      </c>
      <c r="J4" s="10"/>
      <c r="K4" s="10"/>
      <c r="L4" s="10"/>
      <c r="M4" s="10"/>
      <c r="N4" s="10"/>
      <c r="O4" s="10"/>
      <c r="P4" s="10"/>
      <c r="Q4" s="10"/>
      <c r="R4" s="10"/>
      <c r="S4" s="10"/>
      <c r="T4" s="10"/>
      <c r="U4" s="10"/>
      <c r="V4" s="10"/>
      <c r="W4" s="10"/>
      <c r="X4" s="10"/>
      <c r="Y4" s="10"/>
      <c r="Z4" s="10"/>
      <c r="AA4" s="10"/>
      <c r="AB4" s="10"/>
      <c r="AC4" s="10"/>
      <c r="AD4" s="133"/>
    </row>
    <row r="5" spans="1:31">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133"/>
    </row>
    <row r="6" spans="1:31">
      <c r="A6" s="1" t="s">
        <v>86</v>
      </c>
      <c r="B6" s="111" t="s">
        <v>122</v>
      </c>
      <c r="C6" s="8"/>
      <c r="E6" s="136"/>
      <c r="F6" s="137"/>
      <c r="G6" s="10"/>
      <c r="H6" s="10"/>
      <c r="I6" s="10"/>
      <c r="J6" s="10"/>
      <c r="K6" s="10"/>
      <c r="L6" s="10"/>
      <c r="M6" s="10"/>
      <c r="N6" s="10"/>
      <c r="O6" s="10"/>
      <c r="P6" s="10"/>
      <c r="Q6" s="10"/>
      <c r="R6" s="10"/>
      <c r="S6" s="10"/>
      <c r="T6" s="10"/>
      <c r="U6" s="10"/>
      <c r="V6" s="10"/>
      <c r="W6" s="10"/>
      <c r="X6" s="10"/>
      <c r="Y6" s="10"/>
      <c r="Z6" s="10"/>
      <c r="AA6" s="10"/>
      <c r="AB6" s="10"/>
      <c r="AC6" s="10"/>
      <c r="AD6" s="133"/>
    </row>
    <row r="7" spans="1:31">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133"/>
      <c r="AE7" s="45"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c r="A11" s="18" t="s">
        <v>20</v>
      </c>
      <c r="B11" s="19">
        <f>HLOOKUP($B$7,$F$8:$AC$75,AE11,FALSE)</f>
        <v>0</v>
      </c>
      <c r="E11" s="20" t="s">
        <v>24</v>
      </c>
      <c r="F11" s="171">
        <v>286.60199999999998</v>
      </c>
      <c r="G11" s="171">
        <v>210.15899999999999</v>
      </c>
      <c r="H11" s="171">
        <v>329.44499999999999</v>
      </c>
      <c r="I11" s="171">
        <v>273.23599999999999</v>
      </c>
      <c r="J11" s="171">
        <v>290.34100000000001</v>
      </c>
      <c r="K11" s="171">
        <v>391.51299999999998</v>
      </c>
      <c r="L11" s="171">
        <v>384.77499999999998</v>
      </c>
      <c r="M11" s="171">
        <v>337.221</v>
      </c>
      <c r="N11" s="171">
        <v>365.19900000000001</v>
      </c>
      <c r="O11" s="171">
        <v>316.90499999999997</v>
      </c>
      <c r="P11" s="171">
        <v>201.41200000000001</v>
      </c>
      <c r="Q11" s="171">
        <v>173.77</v>
      </c>
      <c r="R11" s="7">
        <f>+'[1]Appliance Recycling Savings'!B4</f>
        <v>99.61</v>
      </c>
      <c r="S11" s="7">
        <f>+'[1]Appliance Recycling Savings'!C4</f>
        <v>122.008</v>
      </c>
      <c r="T11" s="7">
        <f>+'[1]Appliance Recycling Savings'!D4</f>
        <v>104.73699999999999</v>
      </c>
      <c r="U11" s="7">
        <f>+'[1]Appliance Recycling Savings'!E4</f>
        <v>148.00299999999999</v>
      </c>
      <c r="V11" s="7">
        <f>+'[1]Appliance Recycling Savings'!F4</f>
        <v>0</v>
      </c>
      <c r="W11" s="7">
        <f>+'[1]Appliance Recycling Savings'!G4</f>
        <v>0</v>
      </c>
      <c r="X11" s="7">
        <f>+'[1]Appliance Recycling Savings'!H4</f>
        <v>0</v>
      </c>
      <c r="Y11" s="7">
        <f>+'[1]Appliance Recycling Savings'!I4</f>
        <v>0</v>
      </c>
      <c r="Z11" s="7">
        <f>+'[1]Appliance Recycling Savings'!J4</f>
        <v>0</v>
      </c>
      <c r="AA11" s="7">
        <f>+'[1]Appliance Recycling Savings'!K4</f>
        <v>0</v>
      </c>
      <c r="AB11" s="7">
        <f>+'[1]Appliance Recycling Savings'!L4</f>
        <v>0</v>
      </c>
      <c r="AC11" s="7">
        <f>+'[1]Appliance Recycling Savings'!M4</f>
        <v>0</v>
      </c>
      <c r="AD11" s="24">
        <f>SUM(F11:AC11)</f>
        <v>4034.9359999999997</v>
      </c>
      <c r="AE11" s="4">
        <v>4</v>
      </c>
    </row>
    <row r="12" spans="1:31">
      <c r="A12" s="18" t="s">
        <v>96</v>
      </c>
      <c r="B12" s="75">
        <f>HLOOKUP($B$7,$F$8:$AC$75,AE12,FALSE)</f>
        <v>0</v>
      </c>
      <c r="E12" s="20" t="s">
        <v>24</v>
      </c>
      <c r="F12" s="172">
        <v>9.3989999999999994E-3</v>
      </c>
      <c r="G12" s="172">
        <v>6.2100000000000002E-3</v>
      </c>
      <c r="H12" s="172">
        <v>9.1997999999999993E-3</v>
      </c>
      <c r="I12" s="172">
        <v>9.3522999999999992E-3</v>
      </c>
      <c r="J12" s="172">
        <v>0.2535</v>
      </c>
      <c r="K12" s="172">
        <v>7.9000000000000001E-2</v>
      </c>
      <c r="L12" s="172">
        <v>6.3619999999999996E-2</v>
      </c>
      <c r="M12" s="172">
        <v>3.85E-2</v>
      </c>
      <c r="N12" s="172">
        <v>2.5000000000000001E-2</v>
      </c>
      <c r="O12" s="172">
        <v>1.1611E-2</v>
      </c>
      <c r="P12" s="172">
        <v>6.9899999999999997E-3</v>
      </c>
      <c r="Q12" s="172">
        <v>6.2199999999999998E-3</v>
      </c>
      <c r="R12" s="81">
        <f>+'[1]Appliance Recycling Savings'!B11</f>
        <v>2.8E-3</v>
      </c>
      <c r="S12" s="81">
        <f>+'[1]Appliance Recycling Savings'!C11</f>
        <v>3.3999999999999998E-3</v>
      </c>
      <c r="T12" s="81">
        <f>+'[1]Appliance Recycling Savings'!D11</f>
        <v>2.9177999999999999E-3</v>
      </c>
      <c r="U12" s="81">
        <f>+'[1]Appliance Recycling Savings'!E11</f>
        <v>4.8256000000000002E-3</v>
      </c>
      <c r="V12" s="81">
        <f>+'[1]Appliance Recycling Savings'!F11</f>
        <v>0</v>
      </c>
      <c r="W12" s="81">
        <f>+'[1]Appliance Recycling Savings'!G11</f>
        <v>0</v>
      </c>
      <c r="X12" s="81">
        <f>+'[1]Appliance Recycling Savings'!H11</f>
        <v>0</v>
      </c>
      <c r="Y12" s="81">
        <f>+'[1]Appliance Recycling Savings'!I11</f>
        <v>0</v>
      </c>
      <c r="Z12" s="81">
        <f>+'[1]Appliance Recycling Savings'!J11</f>
        <v>0</v>
      </c>
      <c r="AA12" s="81">
        <f>+'[1]Appliance Recycling Savings'!K11</f>
        <v>0</v>
      </c>
      <c r="AB12" s="81">
        <f>+'[1]Appliance Recycling Savings'!L11</f>
        <v>0</v>
      </c>
      <c r="AC12" s="81">
        <f>+'[1]Appliance Recycling Savings'!M11</f>
        <v>0</v>
      </c>
      <c r="AD12" s="80">
        <f>SUM(F12:AC12)</f>
        <v>0.5325455</v>
      </c>
      <c r="AE12" s="4">
        <v>5</v>
      </c>
    </row>
    <row r="13" spans="1:31">
      <c r="A13" s="18" t="s">
        <v>21</v>
      </c>
      <c r="B13" s="19">
        <f>HLOOKUP($B$7,$F$8:$AC$75,AE13,FALSE)</f>
        <v>0</v>
      </c>
      <c r="E13" s="20" t="s">
        <v>24</v>
      </c>
      <c r="F13" s="171">
        <v>0</v>
      </c>
      <c r="G13" s="171">
        <v>0</v>
      </c>
      <c r="H13" s="171"/>
      <c r="I13" s="171"/>
      <c r="J13" s="171"/>
      <c r="K13" s="171"/>
      <c r="L13" s="171"/>
      <c r="M13" s="171"/>
      <c r="N13" s="171"/>
      <c r="O13" s="171"/>
      <c r="P13" s="171"/>
      <c r="Q13" s="171"/>
      <c r="R13" s="7"/>
      <c r="S13" s="7"/>
      <c r="T13" s="7"/>
      <c r="U13" s="7"/>
      <c r="V13" s="7"/>
      <c r="W13" s="7"/>
      <c r="X13" s="7"/>
      <c r="Y13" s="7"/>
      <c r="Z13" s="7"/>
      <c r="AA13" s="7"/>
      <c r="AB13" s="7"/>
      <c r="AC13" s="7"/>
      <c r="AD13" s="24">
        <f>SUM(F13:AC13)</f>
        <v>0</v>
      </c>
      <c r="AE13" s="4">
        <v>6</v>
      </c>
    </row>
    <row r="14" spans="1:31">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c r="A15" s="1" t="s">
        <v>75</v>
      </c>
      <c r="B15" s="23">
        <f>HLOOKUP($B$7,$F$8:$AC$75,AE15,FALSE)</f>
        <v>2003</v>
      </c>
      <c r="E15" s="5"/>
      <c r="F15" s="24">
        <f>$F$3</f>
        <v>2003</v>
      </c>
      <c r="G15" s="24">
        <f>$F$3</f>
        <v>2003</v>
      </c>
      <c r="H15" s="24">
        <f t="shared" ref="H15:Q15" si="0">$F$3</f>
        <v>2003</v>
      </c>
      <c r="I15" s="24">
        <f t="shared" si="0"/>
        <v>2003</v>
      </c>
      <c r="J15" s="24">
        <f t="shared" si="0"/>
        <v>2003</v>
      </c>
      <c r="K15" s="24">
        <f t="shared" si="0"/>
        <v>2003</v>
      </c>
      <c r="L15" s="24">
        <f t="shared" si="0"/>
        <v>2003</v>
      </c>
      <c r="M15" s="24">
        <f t="shared" si="0"/>
        <v>2003</v>
      </c>
      <c r="N15" s="24">
        <f t="shared" si="0"/>
        <v>2003</v>
      </c>
      <c r="O15" s="24">
        <f t="shared" si="0"/>
        <v>2003</v>
      </c>
      <c r="P15" s="24">
        <f t="shared" si="0"/>
        <v>2003</v>
      </c>
      <c r="Q15" s="24">
        <f t="shared" si="0"/>
        <v>2003</v>
      </c>
      <c r="R15" s="24">
        <f>$G$3</f>
        <v>2003</v>
      </c>
      <c r="S15" s="24">
        <f t="shared" ref="S15:AC15" si="1">$G$3</f>
        <v>2003</v>
      </c>
      <c r="T15" s="24">
        <f t="shared" si="1"/>
        <v>2003</v>
      </c>
      <c r="U15" s="24">
        <f t="shared" si="1"/>
        <v>2003</v>
      </c>
      <c r="V15" s="24">
        <f t="shared" si="1"/>
        <v>2003</v>
      </c>
      <c r="W15" s="24">
        <f t="shared" si="1"/>
        <v>2003</v>
      </c>
      <c r="X15" s="24">
        <f t="shared" si="1"/>
        <v>2003</v>
      </c>
      <c r="Y15" s="24">
        <f t="shared" si="1"/>
        <v>2003</v>
      </c>
      <c r="Z15" s="24">
        <f t="shared" si="1"/>
        <v>2003</v>
      </c>
      <c r="AA15" s="24">
        <f t="shared" si="1"/>
        <v>2003</v>
      </c>
      <c r="AB15" s="24">
        <f t="shared" si="1"/>
        <v>2003</v>
      </c>
      <c r="AC15" s="24">
        <f t="shared" si="1"/>
        <v>2003</v>
      </c>
      <c r="AD15" s="25"/>
      <c r="AE15" s="4">
        <v>8</v>
      </c>
    </row>
    <row r="16" spans="1:31">
      <c r="A16" s="1" t="s">
        <v>77</v>
      </c>
      <c r="B16" s="23">
        <f>HLOOKUP($B$7,$F$8:$AC$75,AE16,FALSE)</f>
        <v>834.58333333333337</v>
      </c>
      <c r="E16" s="5"/>
      <c r="F16" s="24">
        <f>F15*(F9/12)</f>
        <v>166.91666666666666</v>
      </c>
      <c r="G16" s="24">
        <f t="shared" ref="G16:Q16" si="2">G15*(G9/12)</f>
        <v>333.83333333333331</v>
      </c>
      <c r="H16" s="24">
        <f t="shared" si="2"/>
        <v>500.75</v>
      </c>
      <c r="I16" s="24">
        <f t="shared" si="2"/>
        <v>667.66666666666663</v>
      </c>
      <c r="J16" s="24">
        <f t="shared" si="2"/>
        <v>834.58333333333337</v>
      </c>
      <c r="K16" s="24">
        <f t="shared" si="2"/>
        <v>1001.5</v>
      </c>
      <c r="L16" s="24">
        <f t="shared" si="2"/>
        <v>1168.4166666666667</v>
      </c>
      <c r="M16" s="24">
        <f t="shared" si="2"/>
        <v>1335.3333333333333</v>
      </c>
      <c r="N16" s="24">
        <f t="shared" si="2"/>
        <v>1502.25</v>
      </c>
      <c r="O16" s="24">
        <f t="shared" si="2"/>
        <v>1669.1666666666667</v>
      </c>
      <c r="P16" s="24">
        <f t="shared" si="2"/>
        <v>1836.0833333333333</v>
      </c>
      <c r="Q16" s="24">
        <f t="shared" si="2"/>
        <v>2003</v>
      </c>
      <c r="R16" s="24">
        <f>R15*(R9/12)</f>
        <v>166.91666666666666</v>
      </c>
      <c r="S16" s="24">
        <f t="shared" ref="S16:AC16" si="3">S15*(S9/12)</f>
        <v>333.83333333333331</v>
      </c>
      <c r="T16" s="24">
        <f t="shared" si="3"/>
        <v>500.75</v>
      </c>
      <c r="U16" s="24">
        <f t="shared" si="3"/>
        <v>667.66666666666663</v>
      </c>
      <c r="V16" s="24">
        <f t="shared" si="3"/>
        <v>834.58333333333337</v>
      </c>
      <c r="W16" s="24">
        <f t="shared" si="3"/>
        <v>1001.5</v>
      </c>
      <c r="X16" s="24">
        <f t="shared" si="3"/>
        <v>1168.4166666666667</v>
      </c>
      <c r="Y16" s="24">
        <f t="shared" si="3"/>
        <v>1335.3333333333333</v>
      </c>
      <c r="Z16" s="24">
        <f t="shared" si="3"/>
        <v>1502.25</v>
      </c>
      <c r="AA16" s="24">
        <f t="shared" si="3"/>
        <v>1669.1666666666667</v>
      </c>
      <c r="AB16" s="24">
        <f t="shared" si="3"/>
        <v>1836.0833333333333</v>
      </c>
      <c r="AC16" s="24">
        <f t="shared" si="3"/>
        <v>2003</v>
      </c>
      <c r="AD16" s="25"/>
      <c r="AE16" s="4">
        <v>9</v>
      </c>
    </row>
    <row r="17" spans="1:31">
      <c r="A17" s="86" t="s">
        <v>70</v>
      </c>
      <c r="B17" s="19">
        <f>HLOOKUP($B$7,$F$8:$AC$75,AE17,FALSE)</f>
        <v>474.358</v>
      </c>
      <c r="E17" s="5"/>
      <c r="F17" s="21">
        <f>F11</f>
        <v>286.60199999999998</v>
      </c>
      <c r="G17" s="21">
        <f>F17+G11</f>
        <v>496.76099999999997</v>
      </c>
      <c r="H17" s="21">
        <f t="shared" ref="H17:Q17" si="4">G17+H11</f>
        <v>826.2059999999999</v>
      </c>
      <c r="I17" s="21">
        <f t="shared" si="4"/>
        <v>1099.442</v>
      </c>
      <c r="J17" s="21">
        <f t="shared" si="4"/>
        <v>1389.7829999999999</v>
      </c>
      <c r="K17" s="21">
        <f t="shared" si="4"/>
        <v>1781.2959999999998</v>
      </c>
      <c r="L17" s="21">
        <f t="shared" si="4"/>
        <v>2166.0709999999999</v>
      </c>
      <c r="M17" s="21">
        <f t="shared" si="4"/>
        <v>2503.2919999999999</v>
      </c>
      <c r="N17" s="21">
        <f t="shared" si="4"/>
        <v>2868.491</v>
      </c>
      <c r="O17" s="21">
        <f t="shared" si="4"/>
        <v>3185.3959999999997</v>
      </c>
      <c r="P17" s="21">
        <f t="shared" si="4"/>
        <v>3386.8079999999995</v>
      </c>
      <c r="Q17" s="21">
        <f t="shared" si="4"/>
        <v>3560.5779999999995</v>
      </c>
      <c r="R17" s="21">
        <f>R11</f>
        <v>99.61</v>
      </c>
      <c r="S17" s="21">
        <f t="shared" ref="S17" si="5">R17+S11</f>
        <v>221.61799999999999</v>
      </c>
      <c r="T17" s="21">
        <f>S17+T11</f>
        <v>326.35500000000002</v>
      </c>
      <c r="U17" s="21">
        <f t="shared" ref="U17:AC17" si="6">T17+U11</f>
        <v>474.358</v>
      </c>
      <c r="V17" s="21">
        <f t="shared" si="6"/>
        <v>474.358</v>
      </c>
      <c r="W17" s="21">
        <f t="shared" si="6"/>
        <v>474.358</v>
      </c>
      <c r="X17" s="21">
        <f t="shared" si="6"/>
        <v>474.358</v>
      </c>
      <c r="Y17" s="21">
        <f t="shared" si="6"/>
        <v>474.358</v>
      </c>
      <c r="Z17" s="21">
        <f t="shared" si="6"/>
        <v>474.358</v>
      </c>
      <c r="AA17" s="21">
        <f t="shared" si="6"/>
        <v>474.358</v>
      </c>
      <c r="AB17" s="21">
        <f t="shared" si="6"/>
        <v>474.358</v>
      </c>
      <c r="AC17" s="21">
        <f t="shared" si="6"/>
        <v>474.358</v>
      </c>
      <c r="AD17" s="65"/>
      <c r="AE17" s="4">
        <v>10</v>
      </c>
    </row>
    <row r="18" spans="1:31">
      <c r="A18" s="86" t="s">
        <v>12</v>
      </c>
      <c r="B18" s="19">
        <f>HLOOKUP($B$7,$F$8:$AC$75,AE18,FALSE)</f>
        <v>0</v>
      </c>
      <c r="E18" s="20" t="s">
        <v>110</v>
      </c>
      <c r="F18" s="173">
        <v>352.61900000000003</v>
      </c>
      <c r="G18" s="173">
        <v>139</v>
      </c>
      <c r="H18" s="173">
        <v>65</v>
      </c>
      <c r="I18" s="173">
        <v>281</v>
      </c>
      <c r="J18" s="173">
        <v>125</v>
      </c>
      <c r="K18" s="173">
        <v>542</v>
      </c>
      <c r="L18" s="173">
        <v>128</v>
      </c>
      <c r="M18" s="173">
        <v>209</v>
      </c>
      <c r="N18" s="173">
        <v>115</v>
      </c>
      <c r="O18" s="173">
        <v>279</v>
      </c>
      <c r="P18" s="173">
        <v>217.11500000000001</v>
      </c>
      <c r="Q18" s="173">
        <v>144.34</v>
      </c>
      <c r="R18" s="7">
        <f>+'[1]Appliance Recycling Savings'!B5</f>
        <v>41.4</v>
      </c>
      <c r="S18" s="7">
        <f>+'[1]Appliance Recycling Savings'!C5</f>
        <v>39.213000000000001</v>
      </c>
      <c r="T18" s="7">
        <f>+'[1]Appliance Recycling Savings'!D5</f>
        <v>38.046999999999997</v>
      </c>
      <c r="U18" s="7">
        <f>+'[1]Appliance Recycling Savings'!E5</f>
        <v>175.02099999999999</v>
      </c>
      <c r="V18" s="7">
        <f>+'[1]Appliance Recycling Savings'!F5</f>
        <v>0</v>
      </c>
      <c r="W18" s="7">
        <f>+'[1]Appliance Recycling Savings'!G5</f>
        <v>0</v>
      </c>
      <c r="X18" s="7">
        <f>+'[1]Appliance Recycling Savings'!H5</f>
        <v>0</v>
      </c>
      <c r="Y18" s="7">
        <f>+'[1]Appliance Recycling Savings'!I5</f>
        <v>0</v>
      </c>
      <c r="Z18" s="7">
        <f>+'[1]Appliance Recycling Savings'!J5</f>
        <v>0</v>
      </c>
      <c r="AA18" s="7">
        <f>+'[1]Appliance Recycling Savings'!K5</f>
        <v>0</v>
      </c>
      <c r="AB18" s="7">
        <f>+'[1]Appliance Recycling Savings'!L5</f>
        <v>0</v>
      </c>
      <c r="AC18" s="7">
        <f>+'[1]Appliance Recycling Savings'!M5</f>
        <v>0</v>
      </c>
      <c r="AD18" s="65"/>
      <c r="AE18" s="4">
        <v>11</v>
      </c>
    </row>
    <row r="19" spans="1:31">
      <c r="A19" s="87" t="s">
        <v>39</v>
      </c>
      <c r="B19" s="51">
        <f>HLOOKUP($B$7,$F$8:$AC$75,AE19,FALSE)</f>
        <v>474.358</v>
      </c>
      <c r="C19" s="92"/>
      <c r="D19" s="92"/>
      <c r="E19" s="92"/>
      <c r="F19" s="26">
        <f>F17+F18</f>
        <v>639.221</v>
      </c>
      <c r="G19" s="26">
        <f t="shared" ref="G19:Q19" si="7">G17+G18</f>
        <v>635.76099999999997</v>
      </c>
      <c r="H19" s="26">
        <f t="shared" si="7"/>
        <v>891.2059999999999</v>
      </c>
      <c r="I19" s="26">
        <f t="shared" si="7"/>
        <v>1380.442</v>
      </c>
      <c r="J19" s="26">
        <f t="shared" si="7"/>
        <v>1514.7829999999999</v>
      </c>
      <c r="K19" s="26">
        <f t="shared" si="7"/>
        <v>2323.2959999999998</v>
      </c>
      <c r="L19" s="26">
        <f t="shared" si="7"/>
        <v>2294.0709999999999</v>
      </c>
      <c r="M19" s="26">
        <f t="shared" si="7"/>
        <v>2712.2919999999999</v>
      </c>
      <c r="N19" s="26">
        <f t="shared" si="7"/>
        <v>2983.491</v>
      </c>
      <c r="O19" s="26">
        <f t="shared" si="7"/>
        <v>3464.3959999999997</v>
      </c>
      <c r="P19" s="26">
        <f t="shared" si="7"/>
        <v>3603.9229999999998</v>
      </c>
      <c r="Q19" s="26">
        <f t="shared" si="7"/>
        <v>3704.9179999999997</v>
      </c>
      <c r="R19" s="26">
        <f>R17+R18</f>
        <v>141.01</v>
      </c>
      <c r="S19" s="26">
        <f t="shared" ref="S19:AC19" si="8">S17+S18</f>
        <v>260.83100000000002</v>
      </c>
      <c r="T19" s="26">
        <f t="shared" si="8"/>
        <v>364.40200000000004</v>
      </c>
      <c r="U19" s="26">
        <f t="shared" si="8"/>
        <v>649.37900000000002</v>
      </c>
      <c r="V19" s="26">
        <f t="shared" si="8"/>
        <v>474.358</v>
      </c>
      <c r="W19" s="26">
        <f t="shared" si="8"/>
        <v>474.358</v>
      </c>
      <c r="X19" s="26">
        <f t="shared" si="8"/>
        <v>474.358</v>
      </c>
      <c r="Y19" s="26">
        <f t="shared" si="8"/>
        <v>474.358</v>
      </c>
      <c r="Z19" s="26">
        <f t="shared" si="8"/>
        <v>474.358</v>
      </c>
      <c r="AA19" s="26">
        <f t="shared" si="8"/>
        <v>474.358</v>
      </c>
      <c r="AB19" s="26">
        <f t="shared" si="8"/>
        <v>474.358</v>
      </c>
      <c r="AC19" s="26">
        <f t="shared" si="8"/>
        <v>474.358</v>
      </c>
      <c r="AD19" s="25"/>
      <c r="AE19" s="4">
        <v>12</v>
      </c>
    </row>
    <row r="20" spans="1:31">
      <c r="A20" s="86" t="s">
        <v>105</v>
      </c>
      <c r="B20" s="88">
        <f>IFERROR(HLOOKUP($B$7,$F$8:$AC$75,AE20,FALSE),"-  ")</f>
        <v>0.2368237643534698</v>
      </c>
      <c r="F20" s="88">
        <f>IFERROR(F17/F15,"-  ")</f>
        <v>0.14308637044433348</v>
      </c>
      <c r="G20" s="88">
        <f t="shared" ref="G20:Q20" si="9">IFERROR(G17/G15,"-  ")</f>
        <v>0.24800848726909633</v>
      </c>
      <c r="H20" s="88">
        <f t="shared" si="9"/>
        <v>0.41248427358961554</v>
      </c>
      <c r="I20" s="88">
        <f t="shared" si="9"/>
        <v>0.54889765351972042</v>
      </c>
      <c r="J20" s="88">
        <f t="shared" si="9"/>
        <v>0.69385072391412872</v>
      </c>
      <c r="K20" s="88">
        <f t="shared" si="9"/>
        <v>0.88931402895656508</v>
      </c>
      <c r="L20" s="88">
        <f t="shared" si="9"/>
        <v>1.0814133799301049</v>
      </c>
      <c r="M20" s="88">
        <f t="shared" si="9"/>
        <v>1.2497713429855217</v>
      </c>
      <c r="N20" s="88">
        <f t="shared" si="9"/>
        <v>1.4320973539690465</v>
      </c>
      <c r="O20" s="88">
        <f t="shared" si="9"/>
        <v>1.5903125312031952</v>
      </c>
      <c r="P20" s="88">
        <f t="shared" si="9"/>
        <v>1.6908676984523212</v>
      </c>
      <c r="Q20" s="88">
        <f t="shared" si="9"/>
        <v>1.7776225661507736</v>
      </c>
      <c r="R20" s="88">
        <f>IFERROR(R17/R15,"-  ")</f>
        <v>4.9730404393409887E-2</v>
      </c>
      <c r="S20" s="88">
        <f t="shared" ref="S20:AC20" si="10">IFERROR(S17/S15,"-  ")</f>
        <v>0.11064303544682975</v>
      </c>
      <c r="T20" s="88">
        <f t="shared" si="10"/>
        <v>0.16293310034947581</v>
      </c>
      <c r="U20" s="88">
        <f t="shared" si="10"/>
        <v>0.2368237643534698</v>
      </c>
      <c r="V20" s="88">
        <f t="shared" si="10"/>
        <v>0.2368237643534698</v>
      </c>
      <c r="W20" s="88">
        <f t="shared" si="10"/>
        <v>0.2368237643534698</v>
      </c>
      <c r="X20" s="88">
        <f t="shared" si="10"/>
        <v>0.2368237643534698</v>
      </c>
      <c r="Y20" s="88">
        <f t="shared" si="10"/>
        <v>0.2368237643534698</v>
      </c>
      <c r="Z20" s="88">
        <f t="shared" si="10"/>
        <v>0.2368237643534698</v>
      </c>
      <c r="AA20" s="88">
        <f t="shared" si="10"/>
        <v>0.2368237643534698</v>
      </c>
      <c r="AB20" s="88">
        <f t="shared" si="10"/>
        <v>0.2368237643534698</v>
      </c>
      <c r="AC20" s="88">
        <f t="shared" si="10"/>
        <v>0.2368237643534698</v>
      </c>
      <c r="AD20" s="97"/>
      <c r="AE20" s="4">
        <v>13</v>
      </c>
    </row>
    <row r="21" spans="1:31">
      <c r="A21" s="86" t="s">
        <v>106</v>
      </c>
      <c r="B21" s="88">
        <f>IFERROR(HLOOKUP($B$7,$F$8:$AC$75,AE21,FALSE),"-  ")</f>
        <v>0.2368237643534698</v>
      </c>
      <c r="F21" s="88">
        <f>IFERROR(F19/F15,"-  ")</f>
        <v>0.31913180229655519</v>
      </c>
      <c r="G21" s="88">
        <f t="shared" ref="G21:Q21" si="11">IFERROR(G19/G15,"-  ")</f>
        <v>0.31740439340988513</v>
      </c>
      <c r="H21" s="88">
        <f t="shared" si="11"/>
        <v>0.4449355966050923</v>
      </c>
      <c r="I21" s="88">
        <f t="shared" si="11"/>
        <v>0.68918721917124315</v>
      </c>
      <c r="J21" s="88">
        <f t="shared" si="11"/>
        <v>0.75625711432850717</v>
      </c>
      <c r="K21" s="88">
        <f t="shared" si="11"/>
        <v>1.15990813779331</v>
      </c>
      <c r="L21" s="88">
        <f t="shared" si="11"/>
        <v>1.1453175237144284</v>
      </c>
      <c r="M21" s="88">
        <f t="shared" si="11"/>
        <v>1.3541148277583623</v>
      </c>
      <c r="N21" s="88">
        <f t="shared" si="11"/>
        <v>1.4895112331502747</v>
      </c>
      <c r="O21" s="88">
        <f t="shared" si="11"/>
        <v>1.7296035946080877</v>
      </c>
      <c r="P21" s="88">
        <f t="shared" si="11"/>
        <v>1.7992626060908636</v>
      </c>
      <c r="Q21" s="88">
        <f t="shared" si="11"/>
        <v>1.8496844732900648</v>
      </c>
      <c r="R21" s="88">
        <f>IFERROR(R19/R15,"-  ")</f>
        <v>7.0399400898652015E-2</v>
      </c>
      <c r="S21" s="88">
        <f t="shared" ref="S21:AC21" si="12">IFERROR(S19/S15,"-  ")</f>
        <v>0.13022016974538195</v>
      </c>
      <c r="T21" s="88">
        <f t="shared" si="12"/>
        <v>0.18192810783824265</v>
      </c>
      <c r="U21" s="88">
        <f t="shared" si="12"/>
        <v>0.32420319520718921</v>
      </c>
      <c r="V21" s="88">
        <f t="shared" si="12"/>
        <v>0.2368237643534698</v>
      </c>
      <c r="W21" s="88">
        <f t="shared" si="12"/>
        <v>0.2368237643534698</v>
      </c>
      <c r="X21" s="88">
        <f t="shared" si="12"/>
        <v>0.2368237643534698</v>
      </c>
      <c r="Y21" s="88">
        <f t="shared" si="12"/>
        <v>0.2368237643534698</v>
      </c>
      <c r="Z21" s="88">
        <f t="shared" si="12"/>
        <v>0.2368237643534698</v>
      </c>
      <c r="AA21" s="88">
        <f t="shared" si="12"/>
        <v>0.2368237643534698</v>
      </c>
      <c r="AB21" s="88">
        <f t="shared" si="12"/>
        <v>0.2368237643534698</v>
      </c>
      <c r="AC21" s="88">
        <f t="shared" si="12"/>
        <v>0.2368237643534698</v>
      </c>
      <c r="AD21" s="97"/>
      <c r="AE21" s="4">
        <v>14</v>
      </c>
    </row>
    <row r="22" spans="1:31">
      <c r="A22" s="86" t="s">
        <v>107</v>
      </c>
      <c r="B22" s="88">
        <f>IFERROR(HLOOKUP($B$7,$F$8:$AC$75,AE22,FALSE),"-  ")</f>
        <v>0.56837703444832743</v>
      </c>
      <c r="F22" s="88">
        <f>IFERROR(F17/F16,"-  ")</f>
        <v>1.7170364453320019</v>
      </c>
      <c r="G22" s="88">
        <f t="shared" ref="G22:Q22" si="13">IFERROR(G17/G16,"-  ")</f>
        <v>1.488050923614578</v>
      </c>
      <c r="H22" s="88">
        <f t="shared" si="13"/>
        <v>1.6499370943584621</v>
      </c>
      <c r="I22" s="88">
        <f t="shared" si="13"/>
        <v>1.6466929605591614</v>
      </c>
      <c r="J22" s="88">
        <f t="shared" si="13"/>
        <v>1.665241737393909</v>
      </c>
      <c r="K22" s="88">
        <f t="shared" si="13"/>
        <v>1.7786280579131302</v>
      </c>
      <c r="L22" s="88">
        <f t="shared" si="13"/>
        <v>1.8538515084516081</v>
      </c>
      <c r="M22" s="88">
        <f t="shared" si="13"/>
        <v>1.8746570144782826</v>
      </c>
      <c r="N22" s="88">
        <f t="shared" si="13"/>
        <v>1.9094631386253953</v>
      </c>
      <c r="O22" s="88">
        <f t="shared" si="13"/>
        <v>1.908375037443834</v>
      </c>
      <c r="P22" s="88">
        <f t="shared" si="13"/>
        <v>1.8445829437661687</v>
      </c>
      <c r="Q22" s="88">
        <f t="shared" si="13"/>
        <v>1.7776225661507736</v>
      </c>
      <c r="R22" s="88">
        <f>IFERROR(R17/R16,"-  ")</f>
        <v>0.59676485272091861</v>
      </c>
      <c r="S22" s="88">
        <f t="shared" ref="S22:AC22" si="14">IFERROR(S17/S16,"-  ")</f>
        <v>0.66385821268097855</v>
      </c>
      <c r="T22" s="88">
        <f t="shared" si="14"/>
        <v>0.65173240139790323</v>
      </c>
      <c r="U22" s="88">
        <f t="shared" si="14"/>
        <v>0.71047129306040946</v>
      </c>
      <c r="V22" s="88">
        <f t="shared" si="14"/>
        <v>0.56837703444832743</v>
      </c>
      <c r="W22" s="88">
        <f t="shared" si="14"/>
        <v>0.4736475287069396</v>
      </c>
      <c r="X22" s="88">
        <f t="shared" si="14"/>
        <v>0.40598359603451961</v>
      </c>
      <c r="Y22" s="88">
        <f t="shared" si="14"/>
        <v>0.35523564653020473</v>
      </c>
      <c r="Z22" s="88">
        <f t="shared" si="14"/>
        <v>0.31576501913795973</v>
      </c>
      <c r="AA22" s="88">
        <f t="shared" si="14"/>
        <v>0.28418851722416372</v>
      </c>
      <c r="AB22" s="88">
        <f t="shared" si="14"/>
        <v>0.25835319747651253</v>
      </c>
      <c r="AC22" s="88">
        <f t="shared" si="14"/>
        <v>0.2368237643534698</v>
      </c>
      <c r="AD22" s="97"/>
      <c r="AE22" s="4">
        <v>15</v>
      </c>
    </row>
    <row r="23" spans="1:31">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c r="A24" s="86" t="s">
        <v>71</v>
      </c>
      <c r="B24" s="75">
        <f>HLOOKUP($B$7,$F$8:$AC$75,AE24,FALSE)</f>
        <v>1.3943399999999998E-2</v>
      </c>
      <c r="E24" s="76"/>
      <c r="F24" s="75">
        <f>F12</f>
        <v>9.3989999999999994E-3</v>
      </c>
      <c r="G24" s="75">
        <f t="shared" ref="G24:Q24" si="15">F24+G12</f>
        <v>1.5609E-2</v>
      </c>
      <c r="H24" s="75">
        <f t="shared" si="15"/>
        <v>2.4808799999999999E-2</v>
      </c>
      <c r="I24" s="75">
        <f t="shared" si="15"/>
        <v>3.41611E-2</v>
      </c>
      <c r="J24" s="75">
        <f t="shared" si="15"/>
        <v>0.2876611</v>
      </c>
      <c r="K24" s="75">
        <f t="shared" si="15"/>
        <v>0.36666110000000002</v>
      </c>
      <c r="L24" s="75">
        <f t="shared" si="15"/>
        <v>0.43028110000000003</v>
      </c>
      <c r="M24" s="75">
        <f t="shared" si="15"/>
        <v>0.46878110000000001</v>
      </c>
      <c r="N24" s="75">
        <f t="shared" si="15"/>
        <v>0.49378110000000003</v>
      </c>
      <c r="O24" s="75">
        <f t="shared" si="15"/>
        <v>0.50539210000000001</v>
      </c>
      <c r="P24" s="75">
        <f t="shared" si="15"/>
        <v>0.51238210000000006</v>
      </c>
      <c r="Q24" s="75">
        <f t="shared" si="15"/>
        <v>0.51860210000000007</v>
      </c>
      <c r="R24" s="75">
        <f>R12</f>
        <v>2.8E-3</v>
      </c>
      <c r="S24" s="75">
        <f t="shared" ref="S24:AC24" si="16">R24+S12</f>
        <v>6.1999999999999998E-3</v>
      </c>
      <c r="T24" s="75">
        <f t="shared" si="16"/>
        <v>9.1177999999999988E-3</v>
      </c>
      <c r="U24" s="75">
        <f t="shared" si="16"/>
        <v>1.3943399999999998E-2</v>
      </c>
      <c r="V24" s="75">
        <f t="shared" si="16"/>
        <v>1.3943399999999998E-2</v>
      </c>
      <c r="W24" s="75">
        <f t="shared" si="16"/>
        <v>1.3943399999999998E-2</v>
      </c>
      <c r="X24" s="75">
        <f t="shared" si="16"/>
        <v>1.3943399999999998E-2</v>
      </c>
      <c r="Y24" s="75">
        <f t="shared" si="16"/>
        <v>1.3943399999999998E-2</v>
      </c>
      <c r="Z24" s="75">
        <f t="shared" si="16"/>
        <v>1.3943399999999998E-2</v>
      </c>
      <c r="AA24" s="75">
        <f t="shared" si="16"/>
        <v>1.3943399999999998E-2</v>
      </c>
      <c r="AB24" s="75">
        <f t="shared" si="16"/>
        <v>1.3943399999999998E-2</v>
      </c>
      <c r="AC24" s="75">
        <f t="shared" si="16"/>
        <v>1.3943399999999998E-2</v>
      </c>
      <c r="AD24" s="25"/>
      <c r="AE24" s="4">
        <v>17</v>
      </c>
    </row>
    <row r="25" spans="1:31">
      <c r="A25" s="86" t="s">
        <v>13</v>
      </c>
      <c r="B25" s="75">
        <f>HLOOKUP($B$7,$F$8:$AC$75,AE25,FALSE)</f>
        <v>0</v>
      </c>
      <c r="E25" s="20" t="s">
        <v>110</v>
      </c>
      <c r="F25" s="174">
        <v>10.88</v>
      </c>
      <c r="G25" s="174">
        <v>3.88625</v>
      </c>
      <c r="H25" s="174">
        <v>1.8090000000000001E-3</v>
      </c>
      <c r="I25" s="174">
        <v>7.7999999999999996E-3</v>
      </c>
      <c r="J25" s="174">
        <v>3.5000000000000001E-3</v>
      </c>
      <c r="K25" s="174">
        <v>0.191</v>
      </c>
      <c r="L25" s="174">
        <v>4.0000000000000001E-3</v>
      </c>
      <c r="M25" s="174">
        <v>5.7999999999999996E-3</v>
      </c>
      <c r="N25" s="174">
        <v>3.0000000000000001E-3</v>
      </c>
      <c r="O25" s="174">
        <v>0.01</v>
      </c>
      <c r="P25" s="174">
        <v>6.0000000000000001E-3</v>
      </c>
      <c r="Q25" s="174">
        <v>4.0000000000000001E-3</v>
      </c>
      <c r="R25" s="81">
        <f>+'[1]Appliance Recycling Savings'!B12</f>
        <v>1.1000000000000001E-3</v>
      </c>
      <c r="S25" s="81">
        <f>+'[1]Appliance Recycling Savings'!C12</f>
        <v>1.1000000000000001E-3</v>
      </c>
      <c r="T25" s="81">
        <f>+'[1]Appliance Recycling Savings'!D12</f>
        <v>2.4561700000000001E-3</v>
      </c>
      <c r="U25" s="81">
        <f>+'[1]Appliance Recycling Savings'!E12</f>
        <v>6.2817999999999997E-3</v>
      </c>
      <c r="V25" s="81">
        <f>+'[1]Appliance Recycling Savings'!F12</f>
        <v>0</v>
      </c>
      <c r="W25" s="81">
        <f>+'[1]Appliance Recycling Savings'!G12</f>
        <v>0</v>
      </c>
      <c r="X25" s="81">
        <f>+'[1]Appliance Recycling Savings'!H12</f>
        <v>0</v>
      </c>
      <c r="Y25" s="81">
        <f>+'[1]Appliance Recycling Savings'!I12</f>
        <v>0</v>
      </c>
      <c r="Z25" s="81">
        <f>+'[1]Appliance Recycling Savings'!J12</f>
        <v>0</v>
      </c>
      <c r="AA25" s="81">
        <f>+'[1]Appliance Recycling Savings'!K12</f>
        <v>0</v>
      </c>
      <c r="AB25" s="81">
        <f>+'[1]Appliance Recycling Savings'!L12</f>
        <v>0</v>
      </c>
      <c r="AC25" s="81">
        <f>+'[1]Appliance Recycling Savings'!M12</f>
        <v>0</v>
      </c>
      <c r="AD25" s="25"/>
      <c r="AE25" s="4">
        <v>18</v>
      </c>
    </row>
    <row r="26" spans="1:31">
      <c r="A26" s="89" t="s">
        <v>22</v>
      </c>
      <c r="B26" s="83">
        <f>HLOOKUP($B$7,$F$8:$AC$75,AE26,FALSE)</f>
        <v>1.3943399999999998E-2</v>
      </c>
      <c r="C26" s="92"/>
      <c r="D26" s="92"/>
      <c r="E26" s="99"/>
      <c r="F26" s="83">
        <f>F24+F25</f>
        <v>10.889399000000001</v>
      </c>
      <c r="G26" s="83">
        <f>G24+G25</f>
        <v>3.901859</v>
      </c>
      <c r="H26" s="83">
        <f t="shared" ref="H26:Q26" si="17">H24+H25</f>
        <v>2.66178E-2</v>
      </c>
      <c r="I26" s="83">
        <f>I24+I25</f>
        <v>4.1961100000000001E-2</v>
      </c>
      <c r="J26" s="83">
        <f t="shared" si="17"/>
        <v>0.29116110000000001</v>
      </c>
      <c r="K26" s="83">
        <f t="shared" si="17"/>
        <v>0.55766110000000002</v>
      </c>
      <c r="L26" s="83">
        <f t="shared" si="17"/>
        <v>0.43428110000000003</v>
      </c>
      <c r="M26" s="83">
        <f t="shared" si="17"/>
        <v>0.47458109999999998</v>
      </c>
      <c r="N26" s="83">
        <f t="shared" si="17"/>
        <v>0.49678110000000003</v>
      </c>
      <c r="O26" s="83">
        <f t="shared" si="17"/>
        <v>0.51539210000000002</v>
      </c>
      <c r="P26" s="83">
        <f t="shared" si="17"/>
        <v>0.51838210000000007</v>
      </c>
      <c r="Q26" s="83">
        <f t="shared" si="17"/>
        <v>0.52260210000000007</v>
      </c>
      <c r="R26" s="83">
        <f>R24+R25</f>
        <v>3.8999999999999998E-3</v>
      </c>
      <c r="S26" s="83">
        <f>S24+S25</f>
        <v>7.3000000000000001E-3</v>
      </c>
      <c r="T26" s="83">
        <f t="shared" ref="T26" si="18">T24+T25</f>
        <v>1.1573969999999999E-2</v>
      </c>
      <c r="U26" s="83">
        <f>U24+U25</f>
        <v>2.0225199999999999E-2</v>
      </c>
      <c r="V26" s="83">
        <f t="shared" ref="V26:AC26" si="19">V24+V25</f>
        <v>1.3943399999999998E-2</v>
      </c>
      <c r="W26" s="83">
        <f t="shared" si="19"/>
        <v>1.3943399999999998E-2</v>
      </c>
      <c r="X26" s="83">
        <f t="shared" si="19"/>
        <v>1.3943399999999998E-2</v>
      </c>
      <c r="Y26" s="83">
        <f t="shared" si="19"/>
        <v>1.3943399999999998E-2</v>
      </c>
      <c r="Z26" s="83">
        <f t="shared" si="19"/>
        <v>1.3943399999999998E-2</v>
      </c>
      <c r="AA26" s="83">
        <f t="shared" si="19"/>
        <v>1.3943399999999998E-2</v>
      </c>
      <c r="AB26" s="83">
        <f t="shared" si="19"/>
        <v>1.3943399999999998E-2</v>
      </c>
      <c r="AC26" s="83">
        <f t="shared" si="19"/>
        <v>1.3943399999999998E-2</v>
      </c>
      <c r="AD26" s="25"/>
      <c r="AE26" s="4">
        <v>19</v>
      </c>
    </row>
    <row r="27" spans="1:31">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c r="A28" s="86" t="s">
        <v>67</v>
      </c>
      <c r="B28" s="19">
        <f>HLOOKUP($B$7,$F$8:$AC$75,AE28,FALSE)</f>
        <v>0</v>
      </c>
      <c r="F28" s="29">
        <f>F13</f>
        <v>0</v>
      </c>
      <c r="G28" s="29">
        <f t="shared" ref="G28:Q28" si="20">F28+G13</f>
        <v>0</v>
      </c>
      <c r="H28" s="29">
        <f t="shared" si="20"/>
        <v>0</v>
      </c>
      <c r="I28" s="29">
        <f t="shared" si="20"/>
        <v>0</v>
      </c>
      <c r="J28" s="29">
        <f t="shared" si="20"/>
        <v>0</v>
      </c>
      <c r="K28" s="29">
        <f t="shared" si="20"/>
        <v>0</v>
      </c>
      <c r="L28" s="29">
        <f t="shared" si="20"/>
        <v>0</v>
      </c>
      <c r="M28" s="29">
        <f t="shared" si="20"/>
        <v>0</v>
      </c>
      <c r="N28" s="29">
        <f t="shared" si="20"/>
        <v>0</v>
      </c>
      <c r="O28" s="29">
        <f t="shared" si="20"/>
        <v>0</v>
      </c>
      <c r="P28" s="29">
        <f t="shared" si="20"/>
        <v>0</v>
      </c>
      <c r="Q28" s="29">
        <f t="shared" si="20"/>
        <v>0</v>
      </c>
      <c r="R28" s="29">
        <f>R13</f>
        <v>0</v>
      </c>
      <c r="S28" s="29">
        <f t="shared" ref="S28:AC28" si="21">R28+S13</f>
        <v>0</v>
      </c>
      <c r="T28" s="29">
        <f t="shared" si="21"/>
        <v>0</v>
      </c>
      <c r="U28" s="29">
        <f t="shared" si="21"/>
        <v>0</v>
      </c>
      <c r="V28" s="29">
        <f t="shared" si="21"/>
        <v>0</v>
      </c>
      <c r="W28" s="29">
        <f t="shared" si="21"/>
        <v>0</v>
      </c>
      <c r="X28" s="29">
        <f t="shared" si="21"/>
        <v>0</v>
      </c>
      <c r="Y28" s="29">
        <f t="shared" si="21"/>
        <v>0</v>
      </c>
      <c r="Z28" s="29">
        <f t="shared" si="21"/>
        <v>0</v>
      </c>
      <c r="AA28" s="29">
        <f t="shared" si="21"/>
        <v>0</v>
      </c>
      <c r="AB28" s="29">
        <f t="shared" si="21"/>
        <v>0</v>
      </c>
      <c r="AC28" s="29">
        <f t="shared" si="21"/>
        <v>0</v>
      </c>
      <c r="AD28" s="64"/>
      <c r="AE28" s="4">
        <v>21</v>
      </c>
    </row>
    <row r="29" spans="1:31">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c r="A30" s="89" t="s">
        <v>38</v>
      </c>
      <c r="B30" s="51">
        <f>HLOOKUP($B$7,$F$8:$AC$75,AE30,FALSE)</f>
        <v>0</v>
      </c>
      <c r="C30" s="92"/>
      <c r="D30" s="92"/>
      <c r="E30" s="92"/>
      <c r="F30" s="95">
        <f>F28+F29</f>
        <v>0</v>
      </c>
      <c r="G30" s="95">
        <f t="shared" ref="G30:P30" si="22">G28+G29</f>
        <v>0</v>
      </c>
      <c r="H30" s="95">
        <f t="shared" si="22"/>
        <v>0</v>
      </c>
      <c r="I30" s="95">
        <f t="shared" si="22"/>
        <v>0</v>
      </c>
      <c r="J30" s="95">
        <f t="shared" si="22"/>
        <v>0</v>
      </c>
      <c r="K30" s="95">
        <f t="shared" si="22"/>
        <v>0</v>
      </c>
      <c r="L30" s="95">
        <f t="shared" si="22"/>
        <v>0</v>
      </c>
      <c r="M30" s="95">
        <f t="shared" si="22"/>
        <v>0</v>
      </c>
      <c r="N30" s="95">
        <f t="shared" si="22"/>
        <v>0</v>
      </c>
      <c r="O30" s="95">
        <f t="shared" si="22"/>
        <v>0</v>
      </c>
      <c r="P30" s="95">
        <f t="shared" si="22"/>
        <v>0</v>
      </c>
      <c r="Q30" s="95">
        <f>Q28+Q29</f>
        <v>0</v>
      </c>
      <c r="R30" s="95">
        <f>R28+R29</f>
        <v>0</v>
      </c>
      <c r="S30" s="95">
        <f t="shared" ref="S30:AB30" si="23">S28+S29</f>
        <v>0</v>
      </c>
      <c r="T30" s="95">
        <f t="shared" si="23"/>
        <v>0</v>
      </c>
      <c r="U30" s="95">
        <f t="shared" si="23"/>
        <v>0</v>
      </c>
      <c r="V30" s="95">
        <f t="shared" si="23"/>
        <v>0</v>
      </c>
      <c r="W30" s="95">
        <f t="shared" si="23"/>
        <v>0</v>
      </c>
      <c r="X30" s="95">
        <f t="shared" si="23"/>
        <v>0</v>
      </c>
      <c r="Y30" s="95">
        <f t="shared" si="23"/>
        <v>0</v>
      </c>
      <c r="Z30" s="95">
        <f t="shared" si="23"/>
        <v>0</v>
      </c>
      <c r="AA30" s="95">
        <f t="shared" si="23"/>
        <v>0</v>
      </c>
      <c r="AB30" s="95">
        <f t="shared" si="23"/>
        <v>0</v>
      </c>
      <c r="AC30" s="95">
        <f>AC28+AC29</f>
        <v>0</v>
      </c>
      <c r="AD30" s="64"/>
      <c r="AE30" s="4">
        <v>23</v>
      </c>
    </row>
    <row r="31" spans="1:31">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c r="A32" s="90" t="s">
        <v>40</v>
      </c>
      <c r="B32" s="49">
        <f t="shared" ref="B32:B40" si="24">HLOOKUP($B$7,$F$8:$AC$75,AE32,FALSE)</f>
        <v>0</v>
      </c>
      <c r="E32" s="20" t="s">
        <v>24</v>
      </c>
      <c r="F32" s="175">
        <v>3669</v>
      </c>
      <c r="G32" s="175">
        <v>4293</v>
      </c>
      <c r="H32" s="175">
        <v>3897</v>
      </c>
      <c r="I32" s="175">
        <v>3817</v>
      </c>
      <c r="J32" s="175">
        <v>9284</v>
      </c>
      <c r="K32" s="175">
        <v>8720</v>
      </c>
      <c r="L32" s="175">
        <v>9006</v>
      </c>
      <c r="M32" s="175">
        <v>9598</v>
      </c>
      <c r="N32" s="175">
        <v>10009</v>
      </c>
      <c r="O32" s="175">
        <v>4652</v>
      </c>
      <c r="P32" s="175">
        <v>3569</v>
      </c>
      <c r="Q32" s="175">
        <v>2749</v>
      </c>
      <c r="R32" s="9">
        <f>+'[1]Appliance Recycling Budget'!B14</f>
        <v>4339</v>
      </c>
      <c r="S32" s="9">
        <f>+'[1]Appliance Recycling Budget'!C14</f>
        <v>6160</v>
      </c>
      <c r="T32" s="9">
        <f>+'[1]Appliance Recycling Budget'!D14</f>
        <v>7405</v>
      </c>
      <c r="U32" s="9">
        <f>+'[1]Appliance Recycling Budget'!E14</f>
        <v>7025</v>
      </c>
      <c r="V32" s="9">
        <f>+'[1]Appliance Recycling Budget'!F14</f>
        <v>0</v>
      </c>
      <c r="W32" s="9">
        <f>+'[1]Appliance Recycling Budget'!G14</f>
        <v>0</v>
      </c>
      <c r="X32" s="9">
        <f>+'[1]Appliance Recycling Budget'!H14</f>
        <v>0</v>
      </c>
      <c r="Y32" s="9">
        <f>+'[1]Appliance Recycling Budget'!I14</f>
        <v>0</v>
      </c>
      <c r="Z32" s="9">
        <f>+'[1]Appliance Recycling Budget'!J14</f>
        <v>0</v>
      </c>
      <c r="AA32" s="9">
        <f>+'[1]Appliance Recycling Budget'!K14</f>
        <v>0</v>
      </c>
      <c r="AB32" s="9">
        <f>+'[1]Appliance Recycling Budget'!L14</f>
        <v>0</v>
      </c>
      <c r="AC32" s="9">
        <f>+'[1]Appliance Recycling Budget'!M14</f>
        <v>0</v>
      </c>
      <c r="AD32" s="85">
        <f t="shared" ref="AD32:AD39" si="25">SUM(F32:AC32)</f>
        <v>98192</v>
      </c>
      <c r="AE32" s="4">
        <v>25</v>
      </c>
    </row>
    <row r="33" spans="1:31">
      <c r="A33" s="90" t="s">
        <v>41</v>
      </c>
      <c r="B33" s="49">
        <f t="shared" si="24"/>
        <v>0</v>
      </c>
      <c r="E33" s="20" t="s">
        <v>24</v>
      </c>
      <c r="F33" s="175">
        <v>0</v>
      </c>
      <c r="G33" s="175">
        <v>0</v>
      </c>
      <c r="H33" s="175">
        <v>0</v>
      </c>
      <c r="I33" s="175">
        <v>0</v>
      </c>
      <c r="J33" s="175"/>
      <c r="K33" s="175"/>
      <c r="L33" s="175"/>
      <c r="M33" s="175"/>
      <c r="N33" s="175"/>
      <c r="O33" s="175"/>
      <c r="P33" s="175"/>
      <c r="Q33" s="175"/>
      <c r="R33" s="9"/>
      <c r="S33" s="9"/>
      <c r="T33" s="9"/>
      <c r="U33" s="9"/>
      <c r="V33" s="9"/>
      <c r="W33" s="9"/>
      <c r="X33" s="9"/>
      <c r="Y33" s="9"/>
      <c r="Z33" s="9"/>
      <c r="AA33" s="9"/>
      <c r="AB33" s="9"/>
      <c r="AC33" s="9"/>
      <c r="AD33" s="85">
        <f t="shared" si="25"/>
        <v>0</v>
      </c>
      <c r="AE33" s="4">
        <v>26</v>
      </c>
    </row>
    <row r="34" spans="1:31">
      <c r="A34" s="90" t="s">
        <v>42</v>
      </c>
      <c r="B34" s="49">
        <f t="shared" si="24"/>
        <v>0</v>
      </c>
      <c r="E34" s="20" t="s">
        <v>24</v>
      </c>
      <c r="F34" s="175">
        <v>17905</v>
      </c>
      <c r="G34" s="175">
        <v>795</v>
      </c>
      <c r="H34" s="175">
        <v>12485</v>
      </c>
      <c r="I34" s="175">
        <v>10451</v>
      </c>
      <c r="J34" s="175">
        <v>12649</v>
      </c>
      <c r="K34" s="175">
        <v>9017</v>
      </c>
      <c r="L34" s="175">
        <v>1983</v>
      </c>
      <c r="M34" s="175">
        <v>13993</v>
      </c>
      <c r="N34" s="175">
        <v>5559</v>
      </c>
      <c r="O34" s="175">
        <v>-5559</v>
      </c>
      <c r="P34" s="175">
        <v>0</v>
      </c>
      <c r="Q34" s="175">
        <v>6235</v>
      </c>
      <c r="R34" s="9">
        <f>+'[1]Appliance Recycling Budget'!B15</f>
        <v>0</v>
      </c>
      <c r="S34" s="9">
        <f>+'[1]Appliance Recycling Budget'!C15</f>
        <v>6925</v>
      </c>
      <c r="T34" s="9">
        <f>+'[1]Appliance Recycling Budget'!D15</f>
        <v>-5632</v>
      </c>
      <c r="U34" s="9">
        <f>+'[1]Appliance Recycling Budget'!E15</f>
        <v>0</v>
      </c>
      <c r="V34" s="9">
        <f>+'[1]Appliance Recycling Budget'!F15</f>
        <v>0</v>
      </c>
      <c r="W34" s="9">
        <f>+'[1]Appliance Recycling Budget'!G15</f>
        <v>0</v>
      </c>
      <c r="X34" s="9">
        <f>+'[1]Appliance Recycling Budget'!H15</f>
        <v>0</v>
      </c>
      <c r="Y34" s="9">
        <f>+'[1]Appliance Recycling Budget'!I15</f>
        <v>0</v>
      </c>
      <c r="Z34" s="9">
        <f>+'[1]Appliance Recycling Budget'!J15</f>
        <v>0</v>
      </c>
      <c r="AA34" s="9">
        <f>+'[1]Appliance Recycling Budget'!K15</f>
        <v>0</v>
      </c>
      <c r="AB34" s="9">
        <f>+'[1]Appliance Recycling Budget'!L15</f>
        <v>0</v>
      </c>
      <c r="AC34" s="9">
        <f>+'[1]Appliance Recycling Budget'!M15</f>
        <v>0</v>
      </c>
      <c r="AD34" s="85">
        <f t="shared" si="25"/>
        <v>86806</v>
      </c>
      <c r="AE34" s="4">
        <v>27</v>
      </c>
    </row>
    <row r="35" spans="1:31">
      <c r="A35" s="90" t="s">
        <v>43</v>
      </c>
      <c r="B35" s="49">
        <f t="shared" si="24"/>
        <v>0</v>
      </c>
      <c r="E35" s="20" t="s">
        <v>24</v>
      </c>
      <c r="F35" s="175">
        <v>0</v>
      </c>
      <c r="G35" s="175">
        <v>0</v>
      </c>
      <c r="H35" s="175">
        <v>0</v>
      </c>
      <c r="I35" s="175">
        <v>0</v>
      </c>
      <c r="J35" s="175"/>
      <c r="K35" s="175"/>
      <c r="L35" s="175"/>
      <c r="M35" s="175"/>
      <c r="N35" s="175"/>
      <c r="O35" s="175"/>
      <c r="P35" s="175"/>
      <c r="Q35" s="175"/>
      <c r="R35" s="9">
        <f>+'[1]Appliance Recycling Budget'!B16</f>
        <v>0</v>
      </c>
      <c r="S35" s="9">
        <f>+'[1]Appliance Recycling Budget'!C16</f>
        <v>0</v>
      </c>
      <c r="T35" s="9">
        <f>+'[1]Appliance Recycling Budget'!D16</f>
        <v>0</v>
      </c>
      <c r="U35" s="9">
        <f>+'[1]Appliance Recycling Budget'!E16</f>
        <v>0</v>
      </c>
      <c r="V35" s="9">
        <f>+'[1]Appliance Recycling Budget'!F16</f>
        <v>0</v>
      </c>
      <c r="W35" s="9">
        <f>+'[1]Appliance Recycling Budget'!G16</f>
        <v>0</v>
      </c>
      <c r="X35" s="9">
        <f>+'[1]Appliance Recycling Budget'!H16</f>
        <v>0</v>
      </c>
      <c r="Y35" s="9">
        <f>+'[1]Appliance Recycling Budget'!I16</f>
        <v>0</v>
      </c>
      <c r="Z35" s="9">
        <f>+'[1]Appliance Recycling Budget'!J16</f>
        <v>0</v>
      </c>
      <c r="AA35" s="9">
        <f>+'[1]Appliance Recycling Budget'!K16</f>
        <v>0</v>
      </c>
      <c r="AB35" s="9">
        <f>+'[1]Appliance Recycling Budget'!L16</f>
        <v>0</v>
      </c>
      <c r="AC35" s="9">
        <f>+'[1]Appliance Recycling Budget'!M16</f>
        <v>0</v>
      </c>
      <c r="AD35" s="85">
        <f t="shared" si="25"/>
        <v>0</v>
      </c>
      <c r="AE35" s="4">
        <v>28</v>
      </c>
    </row>
    <row r="36" spans="1:31">
      <c r="A36" s="90" t="s">
        <v>44</v>
      </c>
      <c r="B36" s="49">
        <f t="shared" si="24"/>
        <v>0</v>
      </c>
      <c r="E36" s="20" t="s">
        <v>24</v>
      </c>
      <c r="F36" s="175">
        <v>10200</v>
      </c>
      <c r="G36" s="175">
        <v>7400</v>
      </c>
      <c r="H36" s="175">
        <v>11600</v>
      </c>
      <c r="I36" s="175">
        <v>9700</v>
      </c>
      <c r="J36" s="175">
        <v>7700</v>
      </c>
      <c r="K36" s="175">
        <v>19250</v>
      </c>
      <c r="L36" s="175">
        <v>21100</v>
      </c>
      <c r="M36" s="175">
        <v>20000</v>
      </c>
      <c r="N36" s="175">
        <v>17400</v>
      </c>
      <c r="O36" s="175">
        <v>12200</v>
      </c>
      <c r="P36" s="175">
        <v>7050</v>
      </c>
      <c r="Q36" s="175">
        <v>6300</v>
      </c>
      <c r="R36" s="9">
        <f>+'[1]Appliance Recycling Budget'!B17</f>
        <v>3500</v>
      </c>
      <c r="S36" s="9">
        <f>+'[1]Appliance Recycling Budget'!C17</f>
        <v>4300</v>
      </c>
      <c r="T36" s="9">
        <f>+'[1]Appliance Recycling Budget'!D17</f>
        <v>3600</v>
      </c>
      <c r="U36" s="9">
        <f>+'[1]Appliance Recycling Budget'!E17</f>
        <v>5300</v>
      </c>
      <c r="V36" s="9">
        <f>+'[1]Appliance Recycling Budget'!F17</f>
        <v>0</v>
      </c>
      <c r="W36" s="9">
        <f>+'[1]Appliance Recycling Budget'!G17</f>
        <v>0</v>
      </c>
      <c r="X36" s="9">
        <f>+'[1]Appliance Recycling Budget'!H17</f>
        <v>0</v>
      </c>
      <c r="Y36" s="9">
        <f>+'[1]Appliance Recycling Budget'!I17</f>
        <v>0</v>
      </c>
      <c r="Z36" s="9">
        <f>+'[1]Appliance Recycling Budget'!J17</f>
        <v>0</v>
      </c>
      <c r="AA36" s="9">
        <f>+'[1]Appliance Recycling Budget'!K17</f>
        <v>0</v>
      </c>
      <c r="AB36" s="9">
        <f>+'[1]Appliance Recycling Budget'!L17</f>
        <v>0</v>
      </c>
      <c r="AC36" s="9">
        <f>+'[1]Appliance Recycling Budget'!M17</f>
        <v>0</v>
      </c>
      <c r="AD36" s="85">
        <f t="shared" si="25"/>
        <v>166600</v>
      </c>
      <c r="AE36" s="4">
        <v>29</v>
      </c>
    </row>
    <row r="37" spans="1:31">
      <c r="A37" s="90" t="s">
        <v>45</v>
      </c>
      <c r="B37" s="49">
        <f t="shared" si="24"/>
        <v>0</v>
      </c>
      <c r="E37" s="20" t="s">
        <v>24</v>
      </c>
      <c r="F37" s="175">
        <v>110</v>
      </c>
      <c r="G37" s="175">
        <v>26824</v>
      </c>
      <c r="H37" s="175">
        <v>6936</v>
      </c>
      <c r="I37" s="175">
        <v>13618</v>
      </c>
      <c r="J37" s="175">
        <v>36588</v>
      </c>
      <c r="K37" s="175">
        <v>0</v>
      </c>
      <c r="L37" s="175">
        <v>35854</v>
      </c>
      <c r="M37" s="175">
        <v>23260</v>
      </c>
      <c r="N37" s="175">
        <v>23357</v>
      </c>
      <c r="O37" s="175">
        <v>18159</v>
      </c>
      <c r="P37" s="175">
        <v>-7904</v>
      </c>
      <c r="Q37" s="175">
        <v>65404</v>
      </c>
      <c r="R37" s="9">
        <f>+'[1]Appliance Recycling Budget'!B18</f>
        <v>6738</v>
      </c>
      <c r="S37" s="9">
        <f>+'[1]Appliance Recycling Budget'!C18</f>
        <v>8252</v>
      </c>
      <c r="T37" s="9">
        <f>+'[1]Appliance Recycling Budget'!D18</f>
        <v>6498</v>
      </c>
      <c r="U37" s="9">
        <f>+'[1]Appliance Recycling Budget'!E18</f>
        <v>1530</v>
      </c>
      <c r="V37" s="9">
        <f>+'[1]Appliance Recycling Budget'!F18</f>
        <v>0</v>
      </c>
      <c r="W37" s="9">
        <f>+'[1]Appliance Recycling Budget'!G18</f>
        <v>0</v>
      </c>
      <c r="X37" s="9">
        <f>+'[1]Appliance Recycling Budget'!H18</f>
        <v>0</v>
      </c>
      <c r="Y37" s="9">
        <f>+'[1]Appliance Recycling Budget'!I18</f>
        <v>0</v>
      </c>
      <c r="Z37" s="9">
        <f>+'[1]Appliance Recycling Budget'!J18</f>
        <v>0</v>
      </c>
      <c r="AA37" s="9">
        <f>+'[1]Appliance Recycling Budget'!K18</f>
        <v>0</v>
      </c>
      <c r="AB37" s="9">
        <f>+'[1]Appliance Recycling Budget'!L18</f>
        <v>0</v>
      </c>
      <c r="AC37" s="9">
        <f>+'[1]Appliance Recycling Budget'!M18</f>
        <v>0</v>
      </c>
      <c r="AD37" s="85">
        <f t="shared" si="25"/>
        <v>265224</v>
      </c>
      <c r="AE37" s="4">
        <v>30</v>
      </c>
    </row>
    <row r="38" spans="1:31">
      <c r="A38" s="90" t="s">
        <v>46</v>
      </c>
      <c r="B38" s="49">
        <f t="shared" si="24"/>
        <v>0</v>
      </c>
      <c r="E38" s="20" t="s">
        <v>24</v>
      </c>
      <c r="F38" s="175">
        <v>2500</v>
      </c>
      <c r="G38" s="175">
        <v>2025</v>
      </c>
      <c r="H38" s="175">
        <v>769</v>
      </c>
      <c r="I38" s="175">
        <v>1740</v>
      </c>
      <c r="J38" s="175">
        <v>4160</v>
      </c>
      <c r="K38" s="175">
        <v>2745</v>
      </c>
      <c r="L38" s="175">
        <v>4113</v>
      </c>
      <c r="M38" s="175">
        <v>274</v>
      </c>
      <c r="N38" s="175">
        <v>1782</v>
      </c>
      <c r="O38" s="175">
        <v>1838</v>
      </c>
      <c r="P38" s="175">
        <v>2232</v>
      </c>
      <c r="Q38" s="175">
        <v>2904</v>
      </c>
      <c r="R38" s="9">
        <f>+'[1]Appliance Recycling Budget'!B19</f>
        <v>3960</v>
      </c>
      <c r="S38" s="9">
        <f>+'[1]Appliance Recycling Budget'!C19</f>
        <v>1979</v>
      </c>
      <c r="T38" s="9">
        <f>+'[1]Appliance Recycling Budget'!D19</f>
        <v>2944</v>
      </c>
      <c r="U38" s="9">
        <f>+'[1]Appliance Recycling Budget'!E19</f>
        <v>3370</v>
      </c>
      <c r="V38" s="9">
        <f>+'[1]Appliance Recycling Budget'!F19</f>
        <v>0</v>
      </c>
      <c r="W38" s="9">
        <f>+'[1]Appliance Recycling Budget'!G19</f>
        <v>0</v>
      </c>
      <c r="X38" s="9">
        <f>+'[1]Appliance Recycling Budget'!H19</f>
        <v>0</v>
      </c>
      <c r="Y38" s="9">
        <f>+'[1]Appliance Recycling Budget'!I19</f>
        <v>0</v>
      </c>
      <c r="Z38" s="9">
        <f>+'[1]Appliance Recycling Budget'!J19</f>
        <v>0</v>
      </c>
      <c r="AA38" s="9">
        <f>+'[1]Appliance Recycling Budget'!K19</f>
        <v>0</v>
      </c>
      <c r="AB38" s="9">
        <f>+'[1]Appliance Recycling Budget'!L19</f>
        <v>0</v>
      </c>
      <c r="AC38" s="9">
        <f>+'[1]Appliance Recycling Budget'!M19</f>
        <v>0</v>
      </c>
      <c r="AD38" s="85">
        <f t="shared" si="25"/>
        <v>39335</v>
      </c>
      <c r="AE38" s="4">
        <v>31</v>
      </c>
    </row>
    <row r="39" spans="1:31">
      <c r="A39" s="90" t="s">
        <v>82</v>
      </c>
      <c r="B39" s="49">
        <f t="shared" si="24"/>
        <v>0</v>
      </c>
      <c r="E39" s="20" t="s">
        <v>24</v>
      </c>
      <c r="F39" s="175"/>
      <c r="G39" s="175"/>
      <c r="H39" s="175"/>
      <c r="I39" s="175"/>
      <c r="J39" s="175"/>
      <c r="K39" s="175"/>
      <c r="L39" s="175"/>
      <c r="M39" s="175"/>
      <c r="N39" s="175"/>
      <c r="O39" s="175"/>
      <c r="P39" s="175"/>
      <c r="Q39" s="175"/>
      <c r="R39" s="9"/>
      <c r="S39" s="9"/>
      <c r="T39" s="9"/>
      <c r="U39" s="9"/>
      <c r="V39" s="9"/>
      <c r="W39" s="9"/>
      <c r="X39" s="9"/>
      <c r="Y39" s="9"/>
      <c r="Z39" s="9"/>
      <c r="AA39" s="9"/>
      <c r="AB39" s="9"/>
      <c r="AC39" s="9"/>
      <c r="AD39" s="85">
        <f t="shared" si="25"/>
        <v>0</v>
      </c>
      <c r="AE39" s="4">
        <v>32</v>
      </c>
    </row>
    <row r="40" spans="1:31">
      <c r="A40" s="89" t="s">
        <v>47</v>
      </c>
      <c r="B40" s="35">
        <f t="shared" si="24"/>
        <v>0</v>
      </c>
      <c r="C40" s="92"/>
      <c r="D40" s="92"/>
      <c r="E40" s="92"/>
      <c r="F40" s="96">
        <f>SUM(F32:F39)</f>
        <v>34384</v>
      </c>
      <c r="G40" s="96">
        <f>SUM(G32:G39)</f>
        <v>41337</v>
      </c>
      <c r="H40" s="96">
        <f t="shared" ref="H40:Q40" si="26">SUM(H32:H39)</f>
        <v>35687</v>
      </c>
      <c r="I40" s="96">
        <f t="shared" si="26"/>
        <v>39326</v>
      </c>
      <c r="J40" s="96">
        <f t="shared" si="26"/>
        <v>70381</v>
      </c>
      <c r="K40" s="96">
        <f t="shared" si="26"/>
        <v>39732</v>
      </c>
      <c r="L40" s="96">
        <f t="shared" si="26"/>
        <v>72056</v>
      </c>
      <c r="M40" s="96">
        <f t="shared" si="26"/>
        <v>67125</v>
      </c>
      <c r="N40" s="96">
        <f t="shared" si="26"/>
        <v>58107</v>
      </c>
      <c r="O40" s="96">
        <f t="shared" si="26"/>
        <v>31290</v>
      </c>
      <c r="P40" s="96">
        <f t="shared" si="26"/>
        <v>4947</v>
      </c>
      <c r="Q40" s="96">
        <f t="shared" si="26"/>
        <v>83592</v>
      </c>
      <c r="R40" s="96">
        <f>SUM(R32:R39)</f>
        <v>18537</v>
      </c>
      <c r="S40" s="96">
        <f>SUM(S32:S39)</f>
        <v>27616</v>
      </c>
      <c r="T40" s="96">
        <f t="shared" ref="T40:AC40" si="27">SUM(T32:T39)</f>
        <v>14815</v>
      </c>
      <c r="U40" s="96">
        <f t="shared" si="27"/>
        <v>17225</v>
      </c>
      <c r="V40" s="96">
        <f t="shared" si="27"/>
        <v>0</v>
      </c>
      <c r="W40" s="96">
        <f t="shared" si="27"/>
        <v>0</v>
      </c>
      <c r="X40" s="96">
        <f t="shared" si="27"/>
        <v>0</v>
      </c>
      <c r="Y40" s="96">
        <f t="shared" si="27"/>
        <v>0</v>
      </c>
      <c r="Z40" s="96">
        <f t="shared" si="27"/>
        <v>0</v>
      </c>
      <c r="AA40" s="96">
        <f t="shared" si="27"/>
        <v>0</v>
      </c>
      <c r="AB40" s="96">
        <f t="shared" si="27"/>
        <v>0</v>
      </c>
      <c r="AC40" s="96">
        <f t="shared" si="27"/>
        <v>0</v>
      </c>
      <c r="AD40" s="66">
        <f>SUM(F40:AC40)</f>
        <v>656157</v>
      </c>
      <c r="AE40" s="4">
        <v>33</v>
      </c>
    </row>
    <row r="41" spans="1:31">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c r="A42" s="90" t="s">
        <v>87</v>
      </c>
      <c r="B42" s="98">
        <f t="shared" ref="B42:B49" si="28">HLOOKUP($B$7,$F$8:$AC$75,AE42,FALSE)</f>
        <v>0</v>
      </c>
      <c r="E42" s="20" t="s">
        <v>110</v>
      </c>
      <c r="F42" s="176">
        <v>0</v>
      </c>
      <c r="G42" s="176">
        <v>0</v>
      </c>
      <c r="H42" s="176"/>
      <c r="I42" s="176"/>
      <c r="J42" s="176"/>
      <c r="K42" s="176"/>
      <c r="L42" s="176"/>
      <c r="M42" s="176"/>
      <c r="N42" s="176"/>
      <c r="O42" s="176"/>
      <c r="P42" s="176"/>
      <c r="Q42" s="176"/>
      <c r="R42" s="9"/>
      <c r="S42" s="9"/>
      <c r="T42" s="9"/>
      <c r="U42" s="9"/>
      <c r="V42" s="9"/>
      <c r="W42" s="9"/>
      <c r="X42" s="9"/>
      <c r="Y42" s="9"/>
      <c r="Z42" s="9"/>
      <c r="AA42" s="9"/>
      <c r="AB42" s="9"/>
      <c r="AC42" s="9"/>
      <c r="AD42" s="25"/>
      <c r="AE42" s="4">
        <v>35</v>
      </c>
    </row>
    <row r="43" spans="1:31">
      <c r="A43" s="90" t="s">
        <v>88</v>
      </c>
      <c r="B43" s="98">
        <f t="shared" si="28"/>
        <v>0</v>
      </c>
      <c r="E43" s="20" t="s">
        <v>110</v>
      </c>
      <c r="F43" s="176">
        <v>0</v>
      </c>
      <c r="G43" s="176">
        <v>0</v>
      </c>
      <c r="H43" s="176"/>
      <c r="I43" s="176"/>
      <c r="J43" s="176"/>
      <c r="K43" s="176"/>
      <c r="L43" s="176"/>
      <c r="M43" s="176"/>
      <c r="N43" s="176"/>
      <c r="O43" s="176"/>
      <c r="P43" s="176"/>
      <c r="Q43" s="176"/>
      <c r="R43" s="9"/>
      <c r="S43" s="9"/>
      <c r="T43" s="9"/>
      <c r="U43" s="9"/>
      <c r="V43" s="9"/>
      <c r="W43" s="9"/>
      <c r="X43" s="9"/>
      <c r="Y43" s="9"/>
      <c r="Z43" s="9"/>
      <c r="AA43" s="9"/>
      <c r="AB43" s="9"/>
      <c r="AC43" s="9"/>
      <c r="AD43" s="25"/>
      <c r="AE43" s="4">
        <v>36</v>
      </c>
    </row>
    <row r="44" spans="1:31">
      <c r="A44" s="90" t="s">
        <v>89</v>
      </c>
      <c r="B44" s="98">
        <f t="shared" si="28"/>
        <v>0</v>
      </c>
      <c r="E44" s="20" t="s">
        <v>110</v>
      </c>
      <c r="F44" s="176">
        <v>0</v>
      </c>
      <c r="G44" s="176">
        <v>0</v>
      </c>
      <c r="H44" s="176"/>
      <c r="I44" s="176"/>
      <c r="J44" s="176"/>
      <c r="K44" s="176"/>
      <c r="L44" s="176"/>
      <c r="M44" s="176"/>
      <c r="N44" s="176"/>
      <c r="O44" s="176"/>
      <c r="P44" s="176"/>
      <c r="Q44" s="176"/>
      <c r="R44" s="9"/>
      <c r="S44" s="9"/>
      <c r="T44" s="9"/>
      <c r="U44" s="9"/>
      <c r="V44" s="9"/>
      <c r="W44" s="9"/>
      <c r="X44" s="9"/>
      <c r="Y44" s="9"/>
      <c r="Z44" s="9"/>
      <c r="AA44" s="9"/>
      <c r="AB44" s="9"/>
      <c r="AC44" s="9"/>
      <c r="AD44" s="25"/>
      <c r="AE44" s="4">
        <v>37</v>
      </c>
    </row>
    <row r="45" spans="1:31">
      <c r="A45" s="90" t="s">
        <v>90</v>
      </c>
      <c r="B45" s="98">
        <f t="shared" si="28"/>
        <v>0</v>
      </c>
      <c r="E45" s="20" t="s">
        <v>110</v>
      </c>
      <c r="F45" s="176">
        <v>0</v>
      </c>
      <c r="G45" s="176">
        <v>0</v>
      </c>
      <c r="H45" s="176"/>
      <c r="I45" s="176"/>
      <c r="J45" s="176"/>
      <c r="K45" s="176"/>
      <c r="L45" s="176"/>
      <c r="M45" s="176"/>
      <c r="N45" s="176"/>
      <c r="O45" s="176"/>
      <c r="P45" s="176"/>
      <c r="Q45" s="176"/>
      <c r="R45" s="9"/>
      <c r="S45" s="9"/>
      <c r="T45" s="9"/>
      <c r="U45" s="9"/>
      <c r="V45" s="9"/>
      <c r="W45" s="9"/>
      <c r="X45" s="9"/>
      <c r="Y45" s="9"/>
      <c r="Z45" s="9"/>
      <c r="AA45" s="9"/>
      <c r="AB45" s="9"/>
      <c r="AC45" s="9"/>
      <c r="AD45" s="25"/>
      <c r="AE45" s="4">
        <v>38</v>
      </c>
    </row>
    <row r="46" spans="1:31">
      <c r="A46" s="90" t="s">
        <v>91</v>
      </c>
      <c r="B46" s="98">
        <f t="shared" si="28"/>
        <v>0</v>
      </c>
      <c r="E46" s="20" t="s">
        <v>110</v>
      </c>
      <c r="F46" s="176">
        <v>350</v>
      </c>
      <c r="G46" s="176">
        <v>4900</v>
      </c>
      <c r="H46" s="176">
        <v>2250</v>
      </c>
      <c r="I46" s="176">
        <v>1900</v>
      </c>
      <c r="J46" s="176">
        <v>4350</v>
      </c>
      <c r="K46" s="176">
        <v>3250</v>
      </c>
      <c r="L46" s="176">
        <v>5850</v>
      </c>
      <c r="M46" s="176">
        <v>7450</v>
      </c>
      <c r="N46" s="176">
        <v>5000</v>
      </c>
      <c r="O46" s="176">
        <v>200</v>
      </c>
      <c r="P46" s="176">
        <v>7552.7</v>
      </c>
      <c r="Q46" s="176">
        <v>4989.55</v>
      </c>
      <c r="R46" s="9">
        <f>+'[1]Appliance Recycling Savings'!B14</f>
        <v>1433.6</v>
      </c>
      <c r="S46" s="9">
        <f>+'[1]Appliance Recycling Savings'!C14</f>
        <v>1451.29</v>
      </c>
      <c r="T46" s="9">
        <f>+'[1]Appliance Recycling Savings'!D14</f>
        <v>1518.94</v>
      </c>
      <c r="U46" s="9">
        <f>+'[1]Appliance Recycling Savings'!E14</f>
        <v>6350</v>
      </c>
      <c r="V46" s="9">
        <f>+'[1]Appliance Recycling Savings'!F14</f>
        <v>0</v>
      </c>
      <c r="W46" s="9">
        <f>+'[1]Appliance Recycling Savings'!G14</f>
        <v>0</v>
      </c>
      <c r="X46" s="9">
        <f>+'[1]Appliance Recycling Savings'!H14</f>
        <v>0</v>
      </c>
      <c r="Y46" s="9">
        <f>+'[1]Appliance Recycling Savings'!I14</f>
        <v>0</v>
      </c>
      <c r="Z46" s="9">
        <f>+'[1]Appliance Recycling Savings'!J14</f>
        <v>0</v>
      </c>
      <c r="AA46" s="9">
        <f>+'[1]Appliance Recycling Savings'!K14</f>
        <v>0</v>
      </c>
      <c r="AB46" s="9">
        <f>+'[1]Appliance Recycling Savings'!L14</f>
        <v>0</v>
      </c>
      <c r="AC46" s="9">
        <f>+'[1]Appliance Recycling Savings'!M14</f>
        <v>0</v>
      </c>
      <c r="AD46" s="25"/>
      <c r="AE46" s="4">
        <v>39</v>
      </c>
    </row>
    <row r="47" spans="1:31">
      <c r="A47" s="90" t="s">
        <v>92</v>
      </c>
      <c r="B47" s="98">
        <f t="shared" si="28"/>
        <v>0</v>
      </c>
      <c r="E47" s="20" t="s">
        <v>110</v>
      </c>
      <c r="F47" s="176">
        <v>0</v>
      </c>
      <c r="G47" s="176">
        <v>0</v>
      </c>
      <c r="H47" s="176"/>
      <c r="I47" s="176"/>
      <c r="J47" s="176"/>
      <c r="K47" s="176"/>
      <c r="L47" s="176"/>
      <c r="M47" s="176"/>
      <c r="N47" s="176"/>
      <c r="O47" s="176"/>
      <c r="P47" s="176"/>
      <c r="Q47" s="176"/>
      <c r="R47" s="9"/>
      <c r="S47" s="9"/>
      <c r="T47" s="9"/>
      <c r="U47" s="9"/>
      <c r="V47" s="9"/>
      <c r="W47" s="9"/>
      <c r="X47" s="9"/>
      <c r="Y47" s="9"/>
      <c r="Z47" s="9"/>
      <c r="AA47" s="9"/>
      <c r="AB47" s="9"/>
      <c r="AC47" s="9"/>
      <c r="AD47" s="25"/>
      <c r="AE47" s="4">
        <v>40</v>
      </c>
    </row>
    <row r="48" spans="1:31">
      <c r="A48" s="90" t="s">
        <v>93</v>
      </c>
      <c r="B48" s="98">
        <f t="shared" si="28"/>
        <v>0</v>
      </c>
      <c r="E48" s="20" t="s">
        <v>110</v>
      </c>
      <c r="F48" s="176">
        <v>0</v>
      </c>
      <c r="G48" s="176">
        <v>0</v>
      </c>
      <c r="H48" s="176"/>
      <c r="I48" s="176"/>
      <c r="J48" s="176"/>
      <c r="K48" s="176"/>
      <c r="L48" s="176"/>
      <c r="M48" s="176"/>
      <c r="N48" s="176"/>
      <c r="O48" s="176"/>
      <c r="P48" s="176"/>
      <c r="Q48" s="176"/>
      <c r="R48" s="9"/>
      <c r="S48" s="9"/>
      <c r="T48" s="9"/>
      <c r="U48" s="9"/>
      <c r="V48" s="9"/>
      <c r="W48" s="9"/>
      <c r="X48" s="9"/>
      <c r="Y48" s="9"/>
      <c r="Z48" s="9"/>
      <c r="AA48" s="9"/>
      <c r="AB48" s="9"/>
      <c r="AC48" s="9"/>
      <c r="AD48" s="25"/>
      <c r="AE48" s="4">
        <v>41</v>
      </c>
    </row>
    <row r="49" spans="1:31">
      <c r="A49" s="90" t="s">
        <v>94</v>
      </c>
      <c r="B49" s="98">
        <f t="shared" si="28"/>
        <v>0</v>
      </c>
      <c r="E49" s="20" t="s">
        <v>110</v>
      </c>
      <c r="F49" s="176">
        <v>0</v>
      </c>
      <c r="G49" s="176">
        <v>0</v>
      </c>
      <c r="H49" s="176"/>
      <c r="I49" s="176"/>
      <c r="J49" s="176"/>
      <c r="K49" s="176"/>
      <c r="L49" s="176"/>
      <c r="M49" s="176"/>
      <c r="N49" s="176"/>
      <c r="O49" s="176"/>
      <c r="P49" s="176"/>
      <c r="Q49" s="176"/>
      <c r="R49" s="9"/>
      <c r="S49" s="9"/>
      <c r="T49" s="9"/>
      <c r="U49" s="9"/>
      <c r="V49" s="9"/>
      <c r="W49" s="9"/>
      <c r="X49" s="9"/>
      <c r="Y49" s="9"/>
      <c r="Z49" s="9"/>
      <c r="AA49" s="9"/>
      <c r="AB49" s="9"/>
      <c r="AC49" s="9"/>
      <c r="AD49" s="25"/>
      <c r="AE49" s="4">
        <v>42</v>
      </c>
    </row>
    <row r="50" spans="1:31">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c r="A51" s="1" t="s">
        <v>59</v>
      </c>
      <c r="B51" s="31">
        <f>HLOOKUP($B$7,$F$8:$AC$75,AE51,FALSE)</f>
        <v>914914</v>
      </c>
      <c r="F51" s="32">
        <f>$F$4</f>
        <v>914914</v>
      </c>
      <c r="G51" s="32">
        <f t="shared" ref="G51:Q51" si="29">$F$4</f>
        <v>914914</v>
      </c>
      <c r="H51" s="32">
        <f t="shared" si="29"/>
        <v>914914</v>
      </c>
      <c r="I51" s="32">
        <f t="shared" si="29"/>
        <v>914914</v>
      </c>
      <c r="J51" s="32">
        <f t="shared" si="29"/>
        <v>914914</v>
      </c>
      <c r="K51" s="32">
        <f t="shared" si="29"/>
        <v>914914</v>
      </c>
      <c r="L51" s="32">
        <f t="shared" si="29"/>
        <v>914914</v>
      </c>
      <c r="M51" s="32">
        <f t="shared" si="29"/>
        <v>914914</v>
      </c>
      <c r="N51" s="32">
        <f t="shared" si="29"/>
        <v>914914</v>
      </c>
      <c r="O51" s="32">
        <f t="shared" si="29"/>
        <v>914914</v>
      </c>
      <c r="P51" s="32">
        <f t="shared" si="29"/>
        <v>914914</v>
      </c>
      <c r="Q51" s="32">
        <f t="shared" si="29"/>
        <v>914914</v>
      </c>
      <c r="R51" s="32">
        <f>$G$4</f>
        <v>914914</v>
      </c>
      <c r="S51" s="32">
        <f t="shared" ref="S51:AC51" si="30">$G$4</f>
        <v>914914</v>
      </c>
      <c r="T51" s="32">
        <f t="shared" si="30"/>
        <v>914914</v>
      </c>
      <c r="U51" s="32">
        <f t="shared" si="30"/>
        <v>914914</v>
      </c>
      <c r="V51" s="32">
        <f t="shared" si="30"/>
        <v>914914</v>
      </c>
      <c r="W51" s="32">
        <f t="shared" si="30"/>
        <v>914914</v>
      </c>
      <c r="X51" s="32">
        <f t="shared" si="30"/>
        <v>914914</v>
      </c>
      <c r="Y51" s="32">
        <f t="shared" si="30"/>
        <v>914914</v>
      </c>
      <c r="Z51" s="32">
        <f t="shared" si="30"/>
        <v>914914</v>
      </c>
      <c r="AA51" s="32">
        <f t="shared" si="30"/>
        <v>914914</v>
      </c>
      <c r="AB51" s="32">
        <f t="shared" si="30"/>
        <v>914914</v>
      </c>
      <c r="AC51" s="32">
        <f t="shared" si="30"/>
        <v>914914</v>
      </c>
      <c r="AD51" s="62"/>
      <c r="AE51" s="4">
        <v>44</v>
      </c>
    </row>
    <row r="52" spans="1:31">
      <c r="A52" s="1" t="s">
        <v>60</v>
      </c>
      <c r="B52" s="31">
        <f>HLOOKUP($B$7,$F$8:$AC$75,AE52,FALSE)</f>
        <v>381214.16666666669</v>
      </c>
      <c r="F52" s="33">
        <f t="shared" ref="F52:AC52" si="31">F51*(F9/12)</f>
        <v>76242.833333333328</v>
      </c>
      <c r="G52" s="33">
        <f t="shared" si="31"/>
        <v>152485.66666666666</v>
      </c>
      <c r="H52" s="33">
        <f t="shared" si="31"/>
        <v>228728.5</v>
      </c>
      <c r="I52" s="33">
        <f t="shared" si="31"/>
        <v>304971.33333333331</v>
      </c>
      <c r="J52" s="33">
        <f t="shared" si="31"/>
        <v>381214.16666666669</v>
      </c>
      <c r="K52" s="33">
        <f t="shared" si="31"/>
        <v>457457</v>
      </c>
      <c r="L52" s="33">
        <f t="shared" si="31"/>
        <v>533699.83333333337</v>
      </c>
      <c r="M52" s="33">
        <f t="shared" si="31"/>
        <v>609942.66666666663</v>
      </c>
      <c r="N52" s="33">
        <f t="shared" si="31"/>
        <v>686185.5</v>
      </c>
      <c r="O52" s="33">
        <f t="shared" si="31"/>
        <v>762428.33333333337</v>
      </c>
      <c r="P52" s="33">
        <f t="shared" si="31"/>
        <v>838671.16666666663</v>
      </c>
      <c r="Q52" s="33">
        <f t="shared" si="31"/>
        <v>914914</v>
      </c>
      <c r="R52" s="33">
        <f t="shared" si="31"/>
        <v>76242.833333333328</v>
      </c>
      <c r="S52" s="33">
        <f t="shared" si="31"/>
        <v>152485.66666666666</v>
      </c>
      <c r="T52" s="33">
        <f t="shared" si="31"/>
        <v>228728.5</v>
      </c>
      <c r="U52" s="33">
        <f t="shared" si="31"/>
        <v>304971.33333333331</v>
      </c>
      <c r="V52" s="33">
        <f t="shared" si="31"/>
        <v>381214.16666666669</v>
      </c>
      <c r="W52" s="33">
        <f t="shared" si="31"/>
        <v>457457</v>
      </c>
      <c r="X52" s="33">
        <f t="shared" si="31"/>
        <v>533699.83333333337</v>
      </c>
      <c r="Y52" s="33">
        <f t="shared" si="31"/>
        <v>609942.66666666663</v>
      </c>
      <c r="Z52" s="33">
        <f t="shared" si="31"/>
        <v>686185.5</v>
      </c>
      <c r="AA52" s="33">
        <f t="shared" si="31"/>
        <v>762428.33333333337</v>
      </c>
      <c r="AB52" s="33">
        <f t="shared" si="31"/>
        <v>838671.16666666663</v>
      </c>
      <c r="AC52" s="33">
        <f t="shared" si="31"/>
        <v>914914</v>
      </c>
      <c r="AD52" s="64"/>
      <c r="AE52" s="4">
        <v>45</v>
      </c>
    </row>
    <row r="53" spans="1:31">
      <c r="A53" s="86" t="s">
        <v>55</v>
      </c>
      <c r="B53" s="98">
        <f>HLOOKUP($B$7,$F$8:$AC$75,AE53,FALSE)</f>
        <v>78193</v>
      </c>
      <c r="F53" s="37">
        <f>F40</f>
        <v>34384</v>
      </c>
      <c r="G53" s="37">
        <f>F53+G40</f>
        <v>75721</v>
      </c>
      <c r="H53" s="37">
        <f t="shared" ref="H53:Q53" si="32">G53+H40</f>
        <v>111408</v>
      </c>
      <c r="I53" s="37">
        <f t="shared" si="32"/>
        <v>150734</v>
      </c>
      <c r="J53" s="37">
        <f t="shared" si="32"/>
        <v>221115</v>
      </c>
      <c r="K53" s="37">
        <f t="shared" si="32"/>
        <v>260847</v>
      </c>
      <c r="L53" s="37">
        <f t="shared" si="32"/>
        <v>332903</v>
      </c>
      <c r="M53" s="37">
        <f t="shared" si="32"/>
        <v>400028</v>
      </c>
      <c r="N53" s="37">
        <f t="shared" si="32"/>
        <v>458135</v>
      </c>
      <c r="O53" s="37">
        <f t="shared" si="32"/>
        <v>489425</v>
      </c>
      <c r="P53" s="37">
        <f t="shared" si="32"/>
        <v>494372</v>
      </c>
      <c r="Q53" s="37">
        <f t="shared" si="32"/>
        <v>577964</v>
      </c>
      <c r="R53" s="37">
        <f>R40</f>
        <v>18537</v>
      </c>
      <c r="S53" s="37">
        <f>R53+S40</f>
        <v>46153</v>
      </c>
      <c r="T53" s="37">
        <f>S53+T40</f>
        <v>60968</v>
      </c>
      <c r="U53" s="37">
        <f t="shared" ref="U53:AC53" si="33">T53+U40</f>
        <v>78193</v>
      </c>
      <c r="V53" s="37">
        <f t="shared" si="33"/>
        <v>78193</v>
      </c>
      <c r="W53" s="37">
        <f t="shared" si="33"/>
        <v>78193</v>
      </c>
      <c r="X53" s="37">
        <f t="shared" si="33"/>
        <v>78193</v>
      </c>
      <c r="Y53" s="37">
        <f t="shared" si="33"/>
        <v>78193</v>
      </c>
      <c r="Z53" s="37">
        <f t="shared" si="33"/>
        <v>78193</v>
      </c>
      <c r="AA53" s="37">
        <f t="shared" si="33"/>
        <v>78193</v>
      </c>
      <c r="AB53" s="37">
        <f t="shared" si="33"/>
        <v>78193</v>
      </c>
      <c r="AC53" s="37">
        <f t="shared" si="33"/>
        <v>78193</v>
      </c>
      <c r="AD53" s="67"/>
      <c r="AE53" s="4">
        <v>46</v>
      </c>
    </row>
    <row r="54" spans="1:31">
      <c r="A54" s="86" t="s">
        <v>14</v>
      </c>
      <c r="B54" s="98">
        <f>HLOOKUP($B$7,$F$8:$AC$75,AE54,FALSE)</f>
        <v>0</v>
      </c>
      <c r="E54" s="3"/>
      <c r="F54" s="37">
        <f>SUM(F42:F49)</f>
        <v>350</v>
      </c>
      <c r="G54" s="37">
        <f t="shared" ref="G54:Q54" si="34">SUM(G42:G49)</f>
        <v>4900</v>
      </c>
      <c r="H54" s="37">
        <f t="shared" si="34"/>
        <v>2250</v>
      </c>
      <c r="I54" s="37">
        <f t="shared" si="34"/>
        <v>1900</v>
      </c>
      <c r="J54" s="37">
        <f t="shared" si="34"/>
        <v>4350</v>
      </c>
      <c r="K54" s="37">
        <f t="shared" si="34"/>
        <v>3250</v>
      </c>
      <c r="L54" s="37">
        <f t="shared" si="34"/>
        <v>5850</v>
      </c>
      <c r="M54" s="37">
        <f t="shared" si="34"/>
        <v>7450</v>
      </c>
      <c r="N54" s="37">
        <f t="shared" si="34"/>
        <v>5000</v>
      </c>
      <c r="O54" s="37">
        <f t="shared" si="34"/>
        <v>200</v>
      </c>
      <c r="P54" s="37">
        <f t="shared" si="34"/>
        <v>7552.7</v>
      </c>
      <c r="Q54" s="37">
        <f t="shared" si="34"/>
        <v>4989.55</v>
      </c>
      <c r="R54" s="37">
        <f>SUM(R42:R49)</f>
        <v>1433.6</v>
      </c>
      <c r="S54" s="37">
        <f t="shared" ref="S54:AC54" si="35">SUM(S42:S49)</f>
        <v>1451.29</v>
      </c>
      <c r="T54" s="37">
        <f t="shared" si="35"/>
        <v>1518.94</v>
      </c>
      <c r="U54" s="37">
        <f t="shared" si="35"/>
        <v>6350</v>
      </c>
      <c r="V54" s="37">
        <f t="shared" si="35"/>
        <v>0</v>
      </c>
      <c r="W54" s="37">
        <f t="shared" si="35"/>
        <v>0</v>
      </c>
      <c r="X54" s="37">
        <f t="shared" si="35"/>
        <v>0</v>
      </c>
      <c r="Y54" s="37">
        <f t="shared" si="35"/>
        <v>0</v>
      </c>
      <c r="Z54" s="37">
        <f t="shared" si="35"/>
        <v>0</v>
      </c>
      <c r="AA54" s="37">
        <f t="shared" si="35"/>
        <v>0</v>
      </c>
      <c r="AB54" s="37">
        <f t="shared" si="35"/>
        <v>0</v>
      </c>
      <c r="AC54" s="37">
        <f t="shared" si="35"/>
        <v>0</v>
      </c>
      <c r="AD54" s="67"/>
      <c r="AE54" s="4">
        <v>47</v>
      </c>
    </row>
    <row r="55" spans="1:31">
      <c r="A55" s="91" t="s">
        <v>56</v>
      </c>
      <c r="B55" s="35">
        <f>HLOOKUP($B$7,$F$8:$AC$75,AE55,FALSE)</f>
        <v>78193</v>
      </c>
      <c r="C55" s="92"/>
      <c r="D55" s="92"/>
      <c r="E55" s="93"/>
      <c r="F55" s="36">
        <f>F53+F54</f>
        <v>34734</v>
      </c>
      <c r="G55" s="36">
        <f>G53+G54</f>
        <v>80621</v>
      </c>
      <c r="H55" s="36">
        <f>H53+H54</f>
        <v>113658</v>
      </c>
      <c r="I55" s="36">
        <f t="shared" ref="I55:Q55" si="36">I53+I54</f>
        <v>152634</v>
      </c>
      <c r="J55" s="36">
        <f t="shared" si="36"/>
        <v>225465</v>
      </c>
      <c r="K55" s="36">
        <f t="shared" si="36"/>
        <v>264097</v>
      </c>
      <c r="L55" s="36">
        <f t="shared" si="36"/>
        <v>338753</v>
      </c>
      <c r="M55" s="36">
        <f t="shared" si="36"/>
        <v>407478</v>
      </c>
      <c r="N55" s="36">
        <f t="shared" si="36"/>
        <v>463135</v>
      </c>
      <c r="O55" s="36">
        <f t="shared" si="36"/>
        <v>489625</v>
      </c>
      <c r="P55" s="36">
        <f t="shared" si="36"/>
        <v>501924.7</v>
      </c>
      <c r="Q55" s="36">
        <f t="shared" si="36"/>
        <v>582953.55000000005</v>
      </c>
      <c r="R55" s="36">
        <f>R53+R54</f>
        <v>19970.599999999999</v>
      </c>
      <c r="S55" s="36">
        <f>S53+S54</f>
        <v>47604.29</v>
      </c>
      <c r="T55" s="36">
        <f>T53+T54</f>
        <v>62486.94</v>
      </c>
      <c r="U55" s="36">
        <f t="shared" ref="U55:AC55" si="37">U53+U54</f>
        <v>84543</v>
      </c>
      <c r="V55" s="36">
        <f t="shared" si="37"/>
        <v>78193</v>
      </c>
      <c r="W55" s="36">
        <f t="shared" si="37"/>
        <v>78193</v>
      </c>
      <c r="X55" s="36">
        <f t="shared" si="37"/>
        <v>78193</v>
      </c>
      <c r="Y55" s="36">
        <f t="shared" si="37"/>
        <v>78193</v>
      </c>
      <c r="Z55" s="36">
        <f t="shared" si="37"/>
        <v>78193</v>
      </c>
      <c r="AA55" s="36">
        <f t="shared" si="37"/>
        <v>78193</v>
      </c>
      <c r="AB55" s="36">
        <f t="shared" si="37"/>
        <v>78193</v>
      </c>
      <c r="AC55" s="36">
        <f t="shared" si="37"/>
        <v>78193</v>
      </c>
      <c r="AD55" s="67"/>
      <c r="AE55" s="4">
        <v>48</v>
      </c>
    </row>
    <row r="56" spans="1:31">
      <c r="A56" s="86" t="s">
        <v>72</v>
      </c>
      <c r="B56" s="88">
        <f>IFERROR(HLOOKUP($B$7,$F$8:$AC$75,AE56,FALSE),"-  ")</f>
        <v>8.5464863364206903E-2</v>
      </c>
      <c r="F56" s="88">
        <f>IFERROR(F53/F51,"-  ")</f>
        <v>3.7581674343162307E-2</v>
      </c>
      <c r="G56" s="88">
        <f t="shared" ref="G56:Q56" si="38">IFERROR(G53/G51,"-  ")</f>
        <v>8.2762970071503988E-2</v>
      </c>
      <c r="H56" s="88">
        <f t="shared" si="38"/>
        <v>0.12176882198764037</v>
      </c>
      <c r="I56" s="88">
        <f t="shared" si="38"/>
        <v>0.1647520969183989</v>
      </c>
      <c r="J56" s="88">
        <f t="shared" si="38"/>
        <v>0.24167845283819026</v>
      </c>
      <c r="K56" s="88">
        <f t="shared" si="38"/>
        <v>0.28510548532430369</v>
      </c>
      <c r="L56" s="88">
        <f t="shared" si="38"/>
        <v>0.36386261440966033</v>
      </c>
      <c r="M56" s="88">
        <f t="shared" si="38"/>
        <v>0.43723016589537378</v>
      </c>
      <c r="N56" s="88">
        <f t="shared" si="38"/>
        <v>0.50074105325746465</v>
      </c>
      <c r="O56" s="88">
        <f t="shared" si="38"/>
        <v>0.53494098898912901</v>
      </c>
      <c r="P56" s="88">
        <f t="shared" si="38"/>
        <v>0.54034805457124935</v>
      </c>
      <c r="Q56" s="88">
        <f t="shared" si="38"/>
        <v>0.63171401902255298</v>
      </c>
      <c r="R56" s="88">
        <f>IFERROR(R53/R51,"-  ")</f>
        <v>2.026092069855746E-2</v>
      </c>
      <c r="S56" s="88">
        <f t="shared" ref="S56:AC56" si="39">IFERROR(S53/S51,"-  ")</f>
        <v>5.0445178453931191E-2</v>
      </c>
      <c r="T56" s="88">
        <f t="shared" si="39"/>
        <v>6.663795722876685E-2</v>
      </c>
      <c r="U56" s="88">
        <f t="shared" si="39"/>
        <v>8.5464863364206903E-2</v>
      </c>
      <c r="V56" s="88">
        <f t="shared" si="39"/>
        <v>8.5464863364206903E-2</v>
      </c>
      <c r="W56" s="88">
        <f t="shared" si="39"/>
        <v>8.5464863364206903E-2</v>
      </c>
      <c r="X56" s="88">
        <f t="shared" si="39"/>
        <v>8.5464863364206903E-2</v>
      </c>
      <c r="Y56" s="88">
        <f t="shared" si="39"/>
        <v>8.5464863364206903E-2</v>
      </c>
      <c r="Z56" s="88">
        <f t="shared" si="39"/>
        <v>8.5464863364206903E-2</v>
      </c>
      <c r="AA56" s="88">
        <f t="shared" si="39"/>
        <v>8.5464863364206903E-2</v>
      </c>
      <c r="AB56" s="88">
        <f t="shared" si="39"/>
        <v>8.5464863364206903E-2</v>
      </c>
      <c r="AC56" s="88">
        <f t="shared" si="39"/>
        <v>8.5464863364206903E-2</v>
      </c>
      <c r="AD56" s="97"/>
      <c r="AE56" s="4">
        <v>49</v>
      </c>
    </row>
    <row r="57" spans="1:31">
      <c r="A57" s="86" t="s">
        <v>73</v>
      </c>
      <c r="B57" s="88">
        <f>IFERROR(HLOOKUP($B$7,$F$8:$AC$75,AE57,FALSE),"-  ")</f>
        <v>8.5464863364206903E-2</v>
      </c>
      <c r="F57" s="88">
        <f>IFERROR(F55/F51,"-  ")</f>
        <v>3.7964223959847596E-2</v>
      </c>
      <c r="G57" s="88">
        <f t="shared" ref="G57:Q57" si="40">IFERROR(G55/G51,"-  ")</f>
        <v>8.8118664705097965E-2</v>
      </c>
      <c r="H57" s="88">
        <f t="shared" si="40"/>
        <v>0.12422806952347434</v>
      </c>
      <c r="I57" s="88">
        <f t="shared" si="40"/>
        <v>0.16682879483754756</v>
      </c>
      <c r="J57" s="88">
        <f t="shared" si="40"/>
        <v>0.24643299807413593</v>
      </c>
      <c r="K57" s="88">
        <f t="shared" si="40"/>
        <v>0.2886577317649528</v>
      </c>
      <c r="L57" s="88">
        <f t="shared" si="40"/>
        <v>0.3702566580028287</v>
      </c>
      <c r="M57" s="88">
        <f t="shared" si="40"/>
        <v>0.44537300773624627</v>
      </c>
      <c r="N57" s="88">
        <f t="shared" si="40"/>
        <v>0.5062060477815401</v>
      </c>
      <c r="O57" s="88">
        <f t="shared" si="40"/>
        <v>0.53515958877009207</v>
      </c>
      <c r="P57" s="88">
        <f t="shared" si="40"/>
        <v>0.54860314739964633</v>
      </c>
      <c r="Q57" s="88">
        <f t="shared" si="40"/>
        <v>0.63716759170807313</v>
      </c>
      <c r="R57" s="88">
        <f>IFERROR(R55/R51,"-  ")</f>
        <v>2.1827843928500384E-2</v>
      </c>
      <c r="S57" s="88">
        <f t="shared" ref="S57:AC57" si="41">IFERROR(S55/S51,"-  ")</f>
        <v>5.2031436834500296E-2</v>
      </c>
      <c r="T57" s="88">
        <f t="shared" si="41"/>
        <v>6.8298156985246702E-2</v>
      </c>
      <c r="U57" s="88">
        <f t="shared" si="41"/>
        <v>9.2405406409782773E-2</v>
      </c>
      <c r="V57" s="88">
        <f t="shared" si="41"/>
        <v>8.5464863364206903E-2</v>
      </c>
      <c r="W57" s="88">
        <f t="shared" si="41"/>
        <v>8.5464863364206903E-2</v>
      </c>
      <c r="X57" s="88">
        <f t="shared" si="41"/>
        <v>8.5464863364206903E-2</v>
      </c>
      <c r="Y57" s="88">
        <f t="shared" si="41"/>
        <v>8.5464863364206903E-2</v>
      </c>
      <c r="Z57" s="88">
        <f t="shared" si="41"/>
        <v>8.5464863364206903E-2</v>
      </c>
      <c r="AA57" s="88">
        <f t="shared" si="41"/>
        <v>8.5464863364206903E-2</v>
      </c>
      <c r="AB57" s="88">
        <f t="shared" si="41"/>
        <v>8.5464863364206903E-2</v>
      </c>
      <c r="AC57" s="88">
        <f t="shared" si="41"/>
        <v>8.5464863364206903E-2</v>
      </c>
      <c r="AD57" s="97"/>
      <c r="AE57" s="4">
        <v>50</v>
      </c>
    </row>
    <row r="58" spans="1:31">
      <c r="A58" s="86" t="s">
        <v>74</v>
      </c>
      <c r="B58" s="88">
        <f>IFERROR(HLOOKUP($B$7,$F$8:$AC$75,AE58,FALSE),"-  ")</f>
        <v>0.20511567207409656</v>
      </c>
      <c r="F58" s="88">
        <f>IFERROR(F53/F52,"-  ")</f>
        <v>0.45098009211794771</v>
      </c>
      <c r="G58" s="88">
        <f t="shared" ref="G58:Q58" si="42">IFERROR(G53/G52,"-  ")</f>
        <v>0.49657782042902399</v>
      </c>
      <c r="H58" s="88">
        <f t="shared" si="42"/>
        <v>0.48707528795056149</v>
      </c>
      <c r="I58" s="88">
        <f t="shared" si="42"/>
        <v>0.49425629075519667</v>
      </c>
      <c r="J58" s="88">
        <f t="shared" si="42"/>
        <v>0.58002828681165663</v>
      </c>
      <c r="K58" s="88">
        <f t="shared" si="42"/>
        <v>0.57021097064860737</v>
      </c>
      <c r="L58" s="88">
        <f t="shared" si="42"/>
        <v>0.623764481845132</v>
      </c>
      <c r="M58" s="88">
        <f t="shared" si="42"/>
        <v>0.65584524884306072</v>
      </c>
      <c r="N58" s="88">
        <f t="shared" si="42"/>
        <v>0.66765473767661954</v>
      </c>
      <c r="O58" s="88">
        <f t="shared" si="42"/>
        <v>0.64192918678695476</v>
      </c>
      <c r="P58" s="88">
        <f t="shared" si="42"/>
        <v>0.58947060498681747</v>
      </c>
      <c r="Q58" s="88">
        <f t="shared" si="42"/>
        <v>0.63171401902255298</v>
      </c>
      <c r="R58" s="88">
        <f>IFERROR(R53/R52,"-  ")</f>
        <v>0.24313104838268954</v>
      </c>
      <c r="S58" s="88">
        <f t="shared" ref="S58:AC58" si="43">IFERROR(S53/S52,"-  ")</f>
        <v>0.30267107072358718</v>
      </c>
      <c r="T58" s="88">
        <f t="shared" si="43"/>
        <v>0.2665518289150674</v>
      </c>
      <c r="U58" s="88">
        <f t="shared" si="43"/>
        <v>0.25639459009262072</v>
      </c>
      <c r="V58" s="88">
        <f t="shared" si="43"/>
        <v>0.20511567207409656</v>
      </c>
      <c r="W58" s="88">
        <f t="shared" si="43"/>
        <v>0.17092972672841381</v>
      </c>
      <c r="X58" s="88">
        <f t="shared" si="43"/>
        <v>0.1465111943386404</v>
      </c>
      <c r="Y58" s="88">
        <f t="shared" si="43"/>
        <v>0.12819729504631036</v>
      </c>
      <c r="Z58" s="88">
        <f t="shared" si="43"/>
        <v>0.11395315115227587</v>
      </c>
      <c r="AA58" s="88">
        <f t="shared" si="43"/>
        <v>0.10255783603704828</v>
      </c>
      <c r="AB58" s="88">
        <f t="shared" si="43"/>
        <v>9.3234396397316635E-2</v>
      </c>
      <c r="AC58" s="88">
        <f t="shared" si="43"/>
        <v>8.5464863364206903E-2</v>
      </c>
      <c r="AD58" s="97"/>
      <c r="AE58" s="4">
        <v>51</v>
      </c>
    </row>
    <row r="59" spans="1:31">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c r="A60" s="1" t="s">
        <v>52</v>
      </c>
      <c r="B60" s="31">
        <f>HLOOKUP($B$7,$F$8:$AC$75,AE60,FALSE)</f>
        <v>3862970</v>
      </c>
      <c r="F60" s="102">
        <f>SUM($F$4:$I$4)</f>
        <v>3862970</v>
      </c>
      <c r="G60" s="102">
        <f t="shared" ref="G60:AC60" si="44">SUM($F$4:$I$4)</f>
        <v>3862970</v>
      </c>
      <c r="H60" s="102">
        <f t="shared" si="44"/>
        <v>3862970</v>
      </c>
      <c r="I60" s="102">
        <f t="shared" si="44"/>
        <v>3862970</v>
      </c>
      <c r="J60" s="102">
        <f t="shared" si="44"/>
        <v>3862970</v>
      </c>
      <c r="K60" s="102">
        <f t="shared" si="44"/>
        <v>3862970</v>
      </c>
      <c r="L60" s="102">
        <f t="shared" si="44"/>
        <v>3862970</v>
      </c>
      <c r="M60" s="102">
        <f t="shared" si="44"/>
        <v>3862970</v>
      </c>
      <c r="N60" s="102">
        <f t="shared" si="44"/>
        <v>3862970</v>
      </c>
      <c r="O60" s="102">
        <f t="shared" si="44"/>
        <v>3862970</v>
      </c>
      <c r="P60" s="102">
        <f t="shared" si="44"/>
        <v>3862970</v>
      </c>
      <c r="Q60" s="102">
        <f t="shared" si="44"/>
        <v>3862970</v>
      </c>
      <c r="R60" s="102">
        <f t="shared" si="44"/>
        <v>3862970</v>
      </c>
      <c r="S60" s="102">
        <f t="shared" si="44"/>
        <v>3862970</v>
      </c>
      <c r="T60" s="102">
        <f t="shared" si="44"/>
        <v>3862970</v>
      </c>
      <c r="U60" s="102">
        <f t="shared" si="44"/>
        <v>3862970</v>
      </c>
      <c r="V60" s="102">
        <f t="shared" si="44"/>
        <v>3862970</v>
      </c>
      <c r="W60" s="102">
        <f t="shared" si="44"/>
        <v>3862970</v>
      </c>
      <c r="X60" s="102">
        <f t="shared" si="44"/>
        <v>3862970</v>
      </c>
      <c r="Y60" s="102">
        <f t="shared" si="44"/>
        <v>3862970</v>
      </c>
      <c r="Z60" s="102">
        <f t="shared" si="44"/>
        <v>3862970</v>
      </c>
      <c r="AA60" s="102">
        <f t="shared" si="44"/>
        <v>3862970</v>
      </c>
      <c r="AB60" s="102">
        <f>SUM($F$4:$I$4)</f>
        <v>3862970</v>
      </c>
      <c r="AC60" s="102">
        <f t="shared" si="44"/>
        <v>3862970</v>
      </c>
      <c r="AD60" s="97"/>
      <c r="AE60" s="4">
        <v>53</v>
      </c>
    </row>
    <row r="61" spans="1:31">
      <c r="A61" s="86" t="s">
        <v>58</v>
      </c>
      <c r="B61" s="98">
        <f>HLOOKUP($B$7,$F$8:$AC$75,AE61,FALSE)</f>
        <v>860008</v>
      </c>
      <c r="F61" s="101">
        <f>F53</f>
        <v>34384</v>
      </c>
      <c r="G61" s="101">
        <f t="shared" ref="G61:Q61" si="45">G53</f>
        <v>75721</v>
      </c>
      <c r="H61" s="101">
        <f t="shared" si="45"/>
        <v>111408</v>
      </c>
      <c r="I61" s="101">
        <f t="shared" si="45"/>
        <v>150734</v>
      </c>
      <c r="J61" s="101">
        <f t="shared" si="45"/>
        <v>221115</v>
      </c>
      <c r="K61" s="101">
        <f t="shared" si="45"/>
        <v>260847</v>
      </c>
      <c r="L61" s="101">
        <f t="shared" si="45"/>
        <v>332903</v>
      </c>
      <c r="M61" s="101">
        <f t="shared" si="45"/>
        <v>400028</v>
      </c>
      <c r="N61" s="101">
        <f t="shared" si="45"/>
        <v>458135</v>
      </c>
      <c r="O61" s="101">
        <f t="shared" si="45"/>
        <v>489425</v>
      </c>
      <c r="P61" s="101">
        <f t="shared" si="45"/>
        <v>494372</v>
      </c>
      <c r="Q61" s="101">
        <f t="shared" si="45"/>
        <v>577964</v>
      </c>
      <c r="R61" s="101">
        <f>R53+Q61</f>
        <v>596501</v>
      </c>
      <c r="S61" s="101">
        <f t="shared" ref="S61:AC61" si="46">S53+R61</f>
        <v>642654</v>
      </c>
      <c r="T61" s="101">
        <f t="shared" si="46"/>
        <v>703622</v>
      </c>
      <c r="U61" s="101">
        <f t="shared" si="46"/>
        <v>781815</v>
      </c>
      <c r="V61" s="101">
        <f t="shared" si="46"/>
        <v>860008</v>
      </c>
      <c r="W61" s="101">
        <f t="shared" si="46"/>
        <v>938201</v>
      </c>
      <c r="X61" s="101">
        <f t="shared" si="46"/>
        <v>1016394</v>
      </c>
      <c r="Y61" s="101">
        <f t="shared" si="46"/>
        <v>1094587</v>
      </c>
      <c r="Z61" s="101">
        <f t="shared" si="46"/>
        <v>1172780</v>
      </c>
      <c r="AA61" s="101">
        <f t="shared" si="46"/>
        <v>1250973</v>
      </c>
      <c r="AB61" s="101">
        <f t="shared" si="46"/>
        <v>1329166</v>
      </c>
      <c r="AC61" s="101">
        <f t="shared" si="46"/>
        <v>1407359</v>
      </c>
      <c r="AD61" s="97"/>
      <c r="AE61" s="4">
        <v>54</v>
      </c>
    </row>
    <row r="62" spans="1:31">
      <c r="A62" s="91" t="s">
        <v>57</v>
      </c>
      <c r="B62" s="105">
        <f>HLOOKUP($B$7,$F$8:$AC$75,AE62,FALSE)</f>
        <v>860008</v>
      </c>
      <c r="F62" s="35">
        <f>F61+F54</f>
        <v>34734</v>
      </c>
      <c r="G62" s="35">
        <f>G61+G54</f>
        <v>80621</v>
      </c>
      <c r="H62" s="35">
        <f t="shared" ref="H62:Q62" si="47">H61+H54</f>
        <v>113658</v>
      </c>
      <c r="I62" s="35">
        <f t="shared" si="47"/>
        <v>152634</v>
      </c>
      <c r="J62" s="35">
        <f t="shared" si="47"/>
        <v>225465</v>
      </c>
      <c r="K62" s="35">
        <f t="shared" si="47"/>
        <v>264097</v>
      </c>
      <c r="L62" s="35">
        <f t="shared" si="47"/>
        <v>338753</v>
      </c>
      <c r="M62" s="35">
        <f t="shared" si="47"/>
        <v>407478</v>
      </c>
      <c r="N62" s="35">
        <f t="shared" si="47"/>
        <v>463135</v>
      </c>
      <c r="O62" s="35">
        <f t="shared" si="47"/>
        <v>489625</v>
      </c>
      <c r="P62" s="35">
        <f t="shared" si="47"/>
        <v>501924.7</v>
      </c>
      <c r="Q62" s="35">
        <f t="shared" si="47"/>
        <v>582953.55000000005</v>
      </c>
      <c r="R62" s="35">
        <f>R61+R54</f>
        <v>597934.6</v>
      </c>
      <c r="S62" s="35">
        <f>S61+S54</f>
        <v>644105.29</v>
      </c>
      <c r="T62" s="35">
        <f t="shared" ref="T62:AC62" si="48">T61+T54</f>
        <v>705140.94</v>
      </c>
      <c r="U62" s="35">
        <f t="shared" si="48"/>
        <v>788165</v>
      </c>
      <c r="V62" s="35">
        <f t="shared" si="48"/>
        <v>860008</v>
      </c>
      <c r="W62" s="35">
        <f t="shared" si="48"/>
        <v>938201</v>
      </c>
      <c r="X62" s="35">
        <f t="shared" si="48"/>
        <v>1016394</v>
      </c>
      <c r="Y62" s="35">
        <f t="shared" si="48"/>
        <v>1094587</v>
      </c>
      <c r="Z62" s="35">
        <f t="shared" si="48"/>
        <v>1172780</v>
      </c>
      <c r="AA62" s="35">
        <f t="shared" si="48"/>
        <v>1250973</v>
      </c>
      <c r="AB62" s="35">
        <f t="shared" si="48"/>
        <v>1329166</v>
      </c>
      <c r="AC62" s="35">
        <f t="shared" si="48"/>
        <v>1407359</v>
      </c>
      <c r="AD62" s="97"/>
      <c r="AE62" s="4">
        <v>55</v>
      </c>
    </row>
    <row r="63" spans="1:31">
      <c r="A63" s="86" t="s">
        <v>53</v>
      </c>
      <c r="B63" s="88">
        <f>IFERROR(HLOOKUP($B$7,$F$8:$AC$75,AE63,FALSE),"-  ")</f>
        <v>0.22262870278568045</v>
      </c>
      <c r="F63" s="88">
        <f>IFERROR(F61/F60,"-  ")</f>
        <v>8.9009233827857838E-3</v>
      </c>
      <c r="G63" s="88">
        <f t="shared" ref="G63:Q63" si="49">IFERROR(G61/G60,"-  ")</f>
        <v>1.960175719718248E-2</v>
      </c>
      <c r="H63" s="88">
        <f t="shared" si="49"/>
        <v>2.8839985814023923E-2</v>
      </c>
      <c r="I63" s="88">
        <f t="shared" si="49"/>
        <v>3.9020235725361577E-2</v>
      </c>
      <c r="J63" s="88">
        <f t="shared" si="49"/>
        <v>5.7239636859721922E-2</v>
      </c>
      <c r="K63" s="88">
        <f t="shared" si="49"/>
        <v>6.752498725074231E-2</v>
      </c>
      <c r="L63" s="88">
        <f t="shared" si="49"/>
        <v>8.6177992580838053E-2</v>
      </c>
      <c r="M63" s="88">
        <f t="shared" si="49"/>
        <v>0.10355451893232409</v>
      </c>
      <c r="N63" s="88">
        <f t="shared" si="49"/>
        <v>0.11859657206760602</v>
      </c>
      <c r="O63" s="88">
        <f t="shared" si="49"/>
        <v>0.12669655731211996</v>
      </c>
      <c r="P63" s="88">
        <f t="shared" si="49"/>
        <v>0.1279771781815546</v>
      </c>
      <c r="Q63" s="88">
        <f t="shared" si="49"/>
        <v>0.14961648679642867</v>
      </c>
      <c r="R63" s="88">
        <f>IFERROR(R61/R60,"-  ")</f>
        <v>0.15441512618529266</v>
      </c>
      <c r="S63" s="88">
        <f t="shared" ref="S63:AC63" si="50">IFERROR(S61/S60,"-  ")</f>
        <v>0.16636266913799486</v>
      </c>
      <c r="T63" s="88">
        <f t="shared" si="50"/>
        <v>0.18214534412641051</v>
      </c>
      <c r="U63" s="88">
        <f t="shared" si="50"/>
        <v>0.20238702345604548</v>
      </c>
      <c r="V63" s="88">
        <f t="shared" si="50"/>
        <v>0.22262870278568045</v>
      </c>
      <c r="W63" s="88">
        <f t="shared" si="50"/>
        <v>0.24287038211531542</v>
      </c>
      <c r="X63" s="88">
        <f t="shared" si="50"/>
        <v>0.26311206144495036</v>
      </c>
      <c r="Y63" s="88">
        <f t="shared" si="50"/>
        <v>0.28335374077458536</v>
      </c>
      <c r="Z63" s="88">
        <f t="shared" si="50"/>
        <v>0.3035954201042203</v>
      </c>
      <c r="AA63" s="88">
        <f t="shared" si="50"/>
        <v>0.3238370994338553</v>
      </c>
      <c r="AB63" s="88">
        <f t="shared" si="50"/>
        <v>0.34407877876349025</v>
      </c>
      <c r="AC63" s="88">
        <f t="shared" si="50"/>
        <v>0.36432045809312524</v>
      </c>
      <c r="AD63" s="97"/>
      <c r="AE63" s="4">
        <v>56</v>
      </c>
    </row>
    <row r="64" spans="1:31">
      <c r="A64" s="86" t="s">
        <v>54</v>
      </c>
      <c r="B64" s="88">
        <f>IFERROR(HLOOKUP($B$7,$F$8:$AC$75,AE64,FALSE),"-  ")</f>
        <v>0.22262870278568045</v>
      </c>
      <c r="F64" s="88">
        <f>IFERROR(F62/F60,"-  ")</f>
        <v>8.9915272445812416E-3</v>
      </c>
      <c r="G64" s="88">
        <f t="shared" ref="G64:Q64" si="51">IFERROR(G62/G60,"-  ")</f>
        <v>2.0870211262318888E-2</v>
      </c>
      <c r="H64" s="88">
        <f t="shared" si="51"/>
        <v>2.9422439211280439E-2</v>
      </c>
      <c r="I64" s="88">
        <f t="shared" si="51"/>
        <v>3.951208526082263E-2</v>
      </c>
      <c r="J64" s="88">
        <f t="shared" si="51"/>
        <v>5.8365713427751188E-2</v>
      </c>
      <c r="K64" s="88">
        <f t="shared" si="51"/>
        <v>6.836630882455727E-2</v>
      </c>
      <c r="L64" s="88">
        <f t="shared" si="51"/>
        <v>8.7692371413705006E-2</v>
      </c>
      <c r="M64" s="88">
        <f t="shared" si="51"/>
        <v>0.10548308684768455</v>
      </c>
      <c r="N64" s="88">
        <f t="shared" si="51"/>
        <v>0.11989091295039826</v>
      </c>
      <c r="O64" s="88">
        <f t="shared" si="51"/>
        <v>0.12674833094743163</v>
      </c>
      <c r="P64" s="88">
        <f t="shared" si="51"/>
        <v>0.12993233185864764</v>
      </c>
      <c r="Q64" s="88">
        <f t="shared" si="51"/>
        <v>0.15090812250677588</v>
      </c>
      <c r="R64" s="88">
        <f>IFERROR(R62/R60,"-  ")</f>
        <v>0.15478623960320687</v>
      </c>
      <c r="S64" s="88">
        <f t="shared" ref="S64:AC64" si="52">IFERROR(S62/S60,"-  ")</f>
        <v>0.16673836193395239</v>
      </c>
      <c r="T64" s="88">
        <f t="shared" si="52"/>
        <v>0.18253854935451219</v>
      </c>
      <c r="U64" s="88">
        <f t="shared" si="52"/>
        <v>0.20403083637719163</v>
      </c>
      <c r="V64" s="88">
        <f t="shared" si="52"/>
        <v>0.22262870278568045</v>
      </c>
      <c r="W64" s="88">
        <f t="shared" si="52"/>
        <v>0.24287038211531542</v>
      </c>
      <c r="X64" s="88">
        <f t="shared" si="52"/>
        <v>0.26311206144495036</v>
      </c>
      <c r="Y64" s="88">
        <f t="shared" si="52"/>
        <v>0.28335374077458536</v>
      </c>
      <c r="Z64" s="88">
        <f t="shared" si="52"/>
        <v>0.3035954201042203</v>
      </c>
      <c r="AA64" s="88">
        <f t="shared" si="52"/>
        <v>0.3238370994338553</v>
      </c>
      <c r="AB64" s="88">
        <f t="shared" si="52"/>
        <v>0.34407877876349025</v>
      </c>
      <c r="AC64" s="88">
        <f t="shared" si="52"/>
        <v>0.36432045809312524</v>
      </c>
      <c r="AD64" s="97"/>
      <c r="AE64" s="4">
        <v>57</v>
      </c>
    </row>
    <row r="65" spans="1:31">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c r="A71" s="18" t="s">
        <v>1</v>
      </c>
      <c r="B71" s="19">
        <f>HLOOKUP($B$7,$F$8:$AC$75,AE71,FALSE)</f>
        <v>2556</v>
      </c>
      <c r="E71" s="20" t="s">
        <v>110</v>
      </c>
      <c r="F71" s="177">
        <v>255</v>
      </c>
      <c r="G71" s="177">
        <v>258</v>
      </c>
      <c r="H71" s="177">
        <v>296</v>
      </c>
      <c r="I71" s="177">
        <v>500</v>
      </c>
      <c r="J71" s="177">
        <v>775</v>
      </c>
      <c r="K71" s="177">
        <v>793</v>
      </c>
      <c r="L71" s="177">
        <v>920</v>
      </c>
      <c r="M71" s="177">
        <v>1165</v>
      </c>
      <c r="N71" s="177">
        <v>1395</v>
      </c>
      <c r="O71" s="177">
        <v>1631</v>
      </c>
      <c r="P71" s="177">
        <v>1772</v>
      </c>
      <c r="Q71" s="177">
        <v>2002</v>
      </c>
      <c r="R71" s="7">
        <f>+'[1]Appliance Recycling Savings'!B18</f>
        <v>2105</v>
      </c>
      <c r="S71" s="7">
        <f>+'[1]Appliance Recycling Savings'!C18</f>
        <v>2222</v>
      </c>
      <c r="T71" s="7">
        <f>+'[1]Appliance Recycling Savings'!D18</f>
        <v>2323</v>
      </c>
      <c r="U71" s="7">
        <f>+'[1]Appliance Recycling Savings'!E18</f>
        <v>2556</v>
      </c>
      <c r="V71" s="7">
        <f>+'[1]Appliance Recycling Savings'!F18</f>
        <v>2556</v>
      </c>
      <c r="W71" s="7">
        <f>+'[1]Appliance Recycling Savings'!G18</f>
        <v>2556</v>
      </c>
      <c r="X71" s="7">
        <f>+'[1]Appliance Recycling Savings'!H18</f>
        <v>2556</v>
      </c>
      <c r="Y71" s="7">
        <f>+'[1]Appliance Recycling Savings'!I18</f>
        <v>2556</v>
      </c>
      <c r="Z71" s="7">
        <f>+'[1]Appliance Recycling Savings'!J18</f>
        <v>2556</v>
      </c>
      <c r="AA71" s="7">
        <f>+'[1]Appliance Recycling Savings'!K18</f>
        <v>2556</v>
      </c>
      <c r="AB71" s="7">
        <f>+'[1]Appliance Recycling Savings'!L18</f>
        <v>2556</v>
      </c>
      <c r="AC71" s="7">
        <f>+'[1]Appliance Recycling Savings'!M18</f>
        <v>2556</v>
      </c>
      <c r="AD71" s="25"/>
      <c r="AE71" s="4">
        <v>64</v>
      </c>
    </row>
    <row r="72" spans="1:31">
      <c r="A72" s="18" t="s">
        <v>32</v>
      </c>
      <c r="B72" s="19">
        <f>HLOOKUP($B$7,$F$8:$AC$75,AE72,FALSE)</f>
        <v>2273</v>
      </c>
      <c r="E72" s="20" t="s">
        <v>110</v>
      </c>
      <c r="F72" s="177">
        <v>186</v>
      </c>
      <c r="G72" s="177">
        <v>126</v>
      </c>
      <c r="H72" s="177">
        <v>232</v>
      </c>
      <c r="I72" s="177">
        <v>190</v>
      </c>
      <c r="J72" s="177">
        <v>664</v>
      </c>
      <c r="K72" s="177">
        <v>683</v>
      </c>
      <c r="L72" s="177">
        <v>831</v>
      </c>
      <c r="M72" s="177">
        <v>1068</v>
      </c>
      <c r="N72" s="177">
        <v>1226</v>
      </c>
      <c r="O72" s="177">
        <v>1462</v>
      </c>
      <c r="P72" s="177">
        <v>1603</v>
      </c>
      <c r="Q72" s="177">
        <v>1727</v>
      </c>
      <c r="R72" s="7">
        <f>+'[1]Appliance Recycling Savings'!B19</f>
        <v>1826</v>
      </c>
      <c r="S72" s="7">
        <f>+'[1]Appliance Recycling Savings'!C19</f>
        <v>1941</v>
      </c>
      <c r="T72" s="7">
        <f>+'[1]Appliance Recycling Savings'!D19</f>
        <v>2041</v>
      </c>
      <c r="U72" s="7">
        <f>+'[1]Appliance Recycling Savings'!E19</f>
        <v>2273</v>
      </c>
      <c r="V72" s="7">
        <f>+'[1]Appliance Recycling Savings'!F19</f>
        <v>2273</v>
      </c>
      <c r="W72" s="7">
        <f>+'[1]Appliance Recycling Savings'!G19</f>
        <v>2273</v>
      </c>
      <c r="X72" s="7">
        <f>+'[1]Appliance Recycling Savings'!H19</f>
        <v>2273</v>
      </c>
      <c r="Y72" s="7">
        <f>+'[1]Appliance Recycling Savings'!I19</f>
        <v>2273</v>
      </c>
      <c r="Z72" s="7">
        <f>+'[1]Appliance Recycling Savings'!J19</f>
        <v>2273</v>
      </c>
      <c r="AA72" s="7">
        <f>+'[1]Appliance Recycling Savings'!K19</f>
        <v>2273</v>
      </c>
      <c r="AB72" s="7">
        <f>+'[1]Appliance Recycling Savings'!L19</f>
        <v>2273</v>
      </c>
      <c r="AC72" s="7">
        <f>+'[1]Appliance Recycling Savings'!M19</f>
        <v>2273</v>
      </c>
      <c r="AD72" s="25"/>
      <c r="AE72" s="4">
        <v>65</v>
      </c>
    </row>
    <row r="73" spans="1:31" s="4" customFormat="1">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c r="A74" s="18" t="s">
        <v>108</v>
      </c>
      <c r="B74" s="19">
        <f>HLOOKUP($B$7,$F$8:$AC$75,AE74,FALSE)</f>
        <v>0</v>
      </c>
      <c r="C74" s="41"/>
      <c r="E74" s="20" t="s">
        <v>28</v>
      </c>
      <c r="F74" s="179"/>
      <c r="G74" s="179"/>
      <c r="H74" s="178"/>
      <c r="I74" s="179">
        <v>0</v>
      </c>
      <c r="J74" s="179">
        <v>0</v>
      </c>
      <c r="K74" s="178">
        <v>2460</v>
      </c>
      <c r="L74" s="179">
        <v>2460</v>
      </c>
      <c r="M74" s="179">
        <v>2460</v>
      </c>
      <c r="N74" s="178">
        <v>3350</v>
      </c>
      <c r="O74" s="179">
        <v>3350</v>
      </c>
      <c r="P74" s="179">
        <v>3350</v>
      </c>
      <c r="Q74" s="178">
        <v>3561</v>
      </c>
      <c r="R74" s="42">
        <f>Q74</f>
        <v>3561</v>
      </c>
      <c r="S74" s="42">
        <f>Q74</f>
        <v>3561</v>
      </c>
      <c r="T74" s="43"/>
      <c r="U74" s="42">
        <f>T74</f>
        <v>0</v>
      </c>
      <c r="V74" s="42">
        <f>T74</f>
        <v>0</v>
      </c>
      <c r="W74" s="43"/>
      <c r="X74" s="42">
        <f>W74</f>
        <v>0</v>
      </c>
      <c r="Y74" s="42">
        <f>W74</f>
        <v>0</v>
      </c>
      <c r="Z74" s="43"/>
      <c r="AA74" s="42">
        <f>Z74</f>
        <v>0</v>
      </c>
      <c r="AB74" s="42">
        <f>Z74</f>
        <v>0</v>
      </c>
      <c r="AC74" s="43"/>
      <c r="AD74" s="25"/>
      <c r="AE74" s="4">
        <v>67</v>
      </c>
    </row>
    <row r="75" spans="1:31" s="4" customFormat="1">
      <c r="A75" s="18" t="s">
        <v>109</v>
      </c>
      <c r="B75" s="19">
        <f>HLOOKUP($B$7,$F$8:$AC$75,AE75,FALSE)</f>
        <v>0</v>
      </c>
      <c r="C75" s="41"/>
      <c r="D75" s="41"/>
      <c r="E75" s="20" t="s">
        <v>28</v>
      </c>
      <c r="F75" s="180"/>
      <c r="G75" s="180"/>
      <c r="H75" s="181"/>
      <c r="I75" s="180">
        <v>0</v>
      </c>
      <c r="J75" s="180">
        <v>0</v>
      </c>
      <c r="K75" s="181">
        <v>428</v>
      </c>
      <c r="L75" s="180">
        <v>428</v>
      </c>
      <c r="M75" s="180">
        <v>428</v>
      </c>
      <c r="N75" s="181">
        <v>428</v>
      </c>
      <c r="O75" s="180">
        <v>428</v>
      </c>
      <c r="P75" s="180">
        <v>428</v>
      </c>
      <c r="Q75" s="181">
        <v>144</v>
      </c>
      <c r="R75" s="42">
        <f>Q75</f>
        <v>144</v>
      </c>
      <c r="S75" s="42">
        <f>Q75</f>
        <v>144</v>
      </c>
      <c r="T75" s="43"/>
      <c r="U75" s="42">
        <f>T75</f>
        <v>0</v>
      </c>
      <c r="V75" s="42">
        <f>T75</f>
        <v>0</v>
      </c>
      <c r="W75" s="43"/>
      <c r="X75" s="42">
        <f>W75</f>
        <v>0</v>
      </c>
      <c r="Y75" s="42">
        <f>W75</f>
        <v>0</v>
      </c>
      <c r="Z75" s="43"/>
      <c r="AA75" s="42">
        <f>Z75</f>
        <v>0</v>
      </c>
      <c r="AB75" s="42">
        <f>Z75</f>
        <v>0</v>
      </c>
      <c r="AC75" s="43"/>
      <c r="AD75" s="25"/>
      <c r="AE75" s="4">
        <v>68</v>
      </c>
    </row>
    <row r="76" spans="1:31" s="4" customFormat="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c r="A77" s="72" t="s">
        <v>36</v>
      </c>
      <c r="B77" s="69"/>
      <c r="C77" s="41"/>
      <c r="AD77" s="68"/>
    </row>
    <row r="78" spans="1:31" s="4" customFormat="1">
      <c r="A78" s="61" t="s">
        <v>26</v>
      </c>
      <c r="B78" s="12"/>
      <c r="C78" s="41"/>
      <c r="AD78" s="68"/>
    </row>
    <row r="79" spans="1:31" s="4" customFormat="1">
      <c r="A79" s="84">
        <f>VLOOKUP(B7,E88:T111,2,FALSE)</f>
        <v>0</v>
      </c>
      <c r="B79" s="70"/>
      <c r="C79" s="41"/>
      <c r="AD79" s="68"/>
    </row>
    <row r="80" spans="1:31" s="4" customFormat="1">
      <c r="A80" s="61" t="s">
        <v>99</v>
      </c>
      <c r="B80" s="12"/>
      <c r="C80" s="41"/>
      <c r="AD80" s="68"/>
    </row>
    <row r="81" spans="1:32" s="4" customFormat="1">
      <c r="A81" s="84">
        <f>VLOOKUP(B7,E88:T111,6,FALSE)</f>
        <v>0</v>
      </c>
      <c r="B81" s="71"/>
      <c r="C81" s="41"/>
      <c r="AD81" s="68"/>
    </row>
    <row r="82" spans="1:32" s="4" customFormat="1">
      <c r="A82" s="61" t="s">
        <v>37</v>
      </c>
      <c r="B82" s="12"/>
      <c r="C82" s="41"/>
      <c r="AD82" s="68"/>
    </row>
    <row r="83" spans="1:32" s="4" customFormat="1" ht="15" customHeight="1">
      <c r="A83" s="84">
        <f>VLOOKUP(B7,E88:T111,10,FALSE)</f>
        <v>0</v>
      </c>
      <c r="B83" s="73"/>
      <c r="C83" s="41"/>
      <c r="AD83" s="68"/>
    </row>
    <row r="84" spans="1:32">
      <c r="A84" s="61" t="s">
        <v>49</v>
      </c>
    </row>
    <row r="85" spans="1:32">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c r="A87" s="70"/>
      <c r="D87" s="41"/>
      <c r="E87" s="3"/>
      <c r="F87" s="227" t="s">
        <v>26</v>
      </c>
      <c r="G87" s="227"/>
      <c r="H87" s="227"/>
      <c r="I87" s="227"/>
      <c r="J87" s="227" t="s">
        <v>99</v>
      </c>
      <c r="K87" s="227"/>
      <c r="L87" s="227"/>
      <c r="M87" s="227"/>
      <c r="N87" s="227" t="s">
        <v>34</v>
      </c>
      <c r="O87" s="227"/>
      <c r="P87" s="227"/>
      <c r="Q87" s="227"/>
      <c r="R87" s="220" t="s">
        <v>49</v>
      </c>
      <c r="S87" s="220"/>
      <c r="T87" s="220"/>
      <c r="U87" s="133"/>
      <c r="V87" s="133"/>
      <c r="W87" s="133"/>
      <c r="X87" s="133"/>
      <c r="Y87" s="133"/>
      <c r="Z87" s="133"/>
      <c r="AA87" s="133"/>
      <c r="AB87" s="133"/>
      <c r="AC87" s="133"/>
      <c r="AD87" s="227" t="s">
        <v>49</v>
      </c>
      <c r="AE87" s="227"/>
      <c r="AF87" s="227"/>
    </row>
    <row r="88" spans="1:32">
      <c r="D88" s="41"/>
      <c r="E88" s="14">
        <v>40909</v>
      </c>
      <c r="F88" s="221"/>
      <c r="G88" s="222"/>
      <c r="H88" s="222"/>
      <c r="I88" s="223"/>
      <c r="J88" s="221"/>
      <c r="K88" s="222"/>
      <c r="L88" s="222"/>
      <c r="M88" s="223"/>
      <c r="N88" s="221"/>
      <c r="O88" s="222"/>
      <c r="P88" s="222"/>
      <c r="Q88" s="223"/>
      <c r="R88" s="221"/>
      <c r="S88" s="222"/>
      <c r="T88" s="223"/>
      <c r="AD88" s="3"/>
    </row>
    <row r="89" spans="1:32">
      <c r="D89" s="41"/>
      <c r="E89" s="14">
        <v>40940</v>
      </c>
      <c r="F89" s="221"/>
      <c r="G89" s="222"/>
      <c r="H89" s="222"/>
      <c r="I89" s="223"/>
      <c r="J89" s="221"/>
      <c r="K89" s="222"/>
      <c r="L89" s="222"/>
      <c r="M89" s="223"/>
      <c r="N89" s="221"/>
      <c r="O89" s="222"/>
      <c r="P89" s="222"/>
      <c r="Q89" s="223"/>
      <c r="R89" s="221"/>
      <c r="S89" s="222"/>
      <c r="T89" s="223"/>
      <c r="AD89" s="3"/>
    </row>
    <row r="90" spans="1:32">
      <c r="D90" s="41"/>
      <c r="E90" s="14">
        <v>40969</v>
      </c>
      <c r="F90" s="221"/>
      <c r="G90" s="222"/>
      <c r="H90" s="222"/>
      <c r="I90" s="223"/>
      <c r="J90" s="221"/>
      <c r="K90" s="222"/>
      <c r="L90" s="222"/>
      <c r="M90" s="223"/>
      <c r="N90" s="221"/>
      <c r="O90" s="222"/>
      <c r="P90" s="222"/>
      <c r="Q90" s="223"/>
      <c r="R90" s="221"/>
      <c r="S90" s="222"/>
      <c r="T90" s="223"/>
      <c r="AD90" s="3"/>
    </row>
    <row r="91" spans="1:32">
      <c r="D91" s="41"/>
      <c r="E91" s="14">
        <v>41000</v>
      </c>
      <c r="F91" s="221"/>
      <c r="G91" s="222"/>
      <c r="H91" s="222"/>
      <c r="I91" s="223"/>
      <c r="J91" s="221"/>
      <c r="K91" s="222"/>
      <c r="L91" s="222"/>
      <c r="M91" s="223"/>
      <c r="N91" s="221"/>
      <c r="O91" s="222"/>
      <c r="P91" s="222"/>
      <c r="Q91" s="223"/>
      <c r="R91" s="224" t="s">
        <v>136</v>
      </c>
      <c r="S91" s="222"/>
      <c r="T91" s="223"/>
      <c r="AD91" s="3"/>
    </row>
    <row r="92" spans="1:32">
      <c r="D92" s="41"/>
      <c r="E92" s="14">
        <v>41030</v>
      </c>
      <c r="F92" s="221"/>
      <c r="G92" s="222"/>
      <c r="H92" s="222"/>
      <c r="I92" s="223"/>
      <c r="J92" s="221"/>
      <c r="K92" s="222"/>
      <c r="L92" s="222"/>
      <c r="M92" s="223"/>
      <c r="N92" s="221"/>
      <c r="O92" s="222"/>
      <c r="P92" s="222"/>
      <c r="Q92" s="223"/>
      <c r="R92" s="221"/>
      <c r="S92" s="222"/>
      <c r="T92" s="223"/>
      <c r="AD92" s="3"/>
    </row>
    <row r="93" spans="1:32">
      <c r="D93" s="41"/>
      <c r="E93" s="14">
        <v>41061</v>
      </c>
      <c r="F93" s="221"/>
      <c r="G93" s="222"/>
      <c r="H93" s="222"/>
      <c r="I93" s="223"/>
      <c r="J93" s="221"/>
      <c r="K93" s="222"/>
      <c r="L93" s="222"/>
      <c r="M93" s="223"/>
      <c r="N93" s="221"/>
      <c r="O93" s="222"/>
      <c r="P93" s="222"/>
      <c r="Q93" s="223"/>
      <c r="R93" s="221"/>
      <c r="S93" s="222"/>
      <c r="T93" s="223"/>
      <c r="AD93" s="3"/>
    </row>
    <row r="94" spans="1:32">
      <c r="D94" s="41"/>
      <c r="E94" s="14">
        <v>41091</v>
      </c>
      <c r="F94" s="221"/>
      <c r="G94" s="222"/>
      <c r="H94" s="222"/>
      <c r="I94" s="223"/>
      <c r="J94" s="221"/>
      <c r="K94" s="222"/>
      <c r="L94" s="222"/>
      <c r="M94" s="223"/>
      <c r="N94" s="221"/>
      <c r="O94" s="222"/>
      <c r="P94" s="222"/>
      <c r="Q94" s="223"/>
      <c r="R94" s="221" t="s">
        <v>147</v>
      </c>
      <c r="S94" s="222"/>
      <c r="T94" s="223"/>
      <c r="AD94" s="3"/>
    </row>
    <row r="95" spans="1:32">
      <c r="D95" s="41"/>
      <c r="E95" s="14">
        <v>41122</v>
      </c>
      <c r="F95" s="221"/>
      <c r="G95" s="222"/>
      <c r="H95" s="222"/>
      <c r="I95" s="223"/>
      <c r="J95" s="221"/>
      <c r="K95" s="222"/>
      <c r="L95" s="222"/>
      <c r="M95" s="223"/>
      <c r="N95" s="221"/>
      <c r="O95" s="222"/>
      <c r="P95" s="222"/>
      <c r="Q95" s="223"/>
      <c r="R95" s="221"/>
      <c r="S95" s="222"/>
      <c r="T95" s="223"/>
      <c r="AD95" s="3"/>
    </row>
    <row r="96" spans="1:32">
      <c r="D96" s="44"/>
      <c r="E96" s="14">
        <v>41153</v>
      </c>
      <c r="F96" s="221"/>
      <c r="G96" s="222"/>
      <c r="H96" s="222"/>
      <c r="I96" s="223"/>
      <c r="J96" s="221"/>
      <c r="K96" s="222"/>
      <c r="L96" s="222"/>
      <c r="M96" s="223"/>
      <c r="N96" s="221" t="s">
        <v>148</v>
      </c>
      <c r="O96" s="222"/>
      <c r="P96" s="222"/>
      <c r="Q96" s="223"/>
      <c r="R96" s="221"/>
      <c r="S96" s="222"/>
      <c r="T96" s="223"/>
      <c r="AD96" s="3"/>
    </row>
    <row r="97" spans="4:20" s="3" customFormat="1">
      <c r="D97" s="44"/>
      <c r="E97" s="14">
        <v>41183</v>
      </c>
      <c r="F97" s="221"/>
      <c r="G97" s="222"/>
      <c r="H97" s="222"/>
      <c r="I97" s="223"/>
      <c r="J97" s="221"/>
      <c r="K97" s="222"/>
      <c r="L97" s="222"/>
      <c r="M97" s="223"/>
      <c r="N97" s="221"/>
      <c r="O97" s="222"/>
      <c r="P97" s="222"/>
      <c r="Q97" s="223"/>
      <c r="R97" s="221"/>
      <c r="S97" s="222"/>
      <c r="T97" s="223"/>
    </row>
    <row r="98" spans="4:20" s="3" customFormat="1">
      <c r="D98" s="44"/>
      <c r="E98" s="14">
        <v>41214</v>
      </c>
      <c r="F98" s="221"/>
      <c r="G98" s="222"/>
      <c r="H98" s="222"/>
      <c r="I98" s="223"/>
      <c r="J98" s="221"/>
      <c r="K98" s="222"/>
      <c r="L98" s="222"/>
      <c r="M98" s="223"/>
      <c r="N98" s="221"/>
      <c r="O98" s="222"/>
      <c r="P98" s="222"/>
      <c r="Q98" s="223"/>
      <c r="R98" s="221" t="s">
        <v>149</v>
      </c>
      <c r="S98" s="222"/>
      <c r="T98" s="223"/>
    </row>
    <row r="99" spans="4:20" s="3" customFormat="1">
      <c r="D99" s="44"/>
      <c r="E99" s="14">
        <v>41244</v>
      </c>
      <c r="F99" s="221"/>
      <c r="G99" s="222"/>
      <c r="H99" s="222"/>
      <c r="I99" s="223"/>
      <c r="J99" s="221"/>
      <c r="K99" s="222"/>
      <c r="L99" s="222"/>
      <c r="M99" s="223"/>
      <c r="N99" s="221"/>
      <c r="O99" s="222"/>
      <c r="P99" s="222"/>
      <c r="Q99" s="223"/>
      <c r="R99" s="221"/>
      <c r="S99" s="222"/>
      <c r="T99" s="223"/>
    </row>
    <row r="100" spans="4:20" s="3" customFormat="1">
      <c r="D100" s="4"/>
      <c r="E100" s="14">
        <v>41275</v>
      </c>
      <c r="F100" s="225"/>
      <c r="G100" s="225"/>
      <c r="H100" s="225"/>
      <c r="I100" s="225"/>
      <c r="J100" s="225"/>
      <c r="K100" s="225"/>
      <c r="L100" s="225"/>
      <c r="M100" s="225"/>
      <c r="N100" s="225"/>
      <c r="O100" s="225"/>
      <c r="P100" s="225"/>
      <c r="Q100" s="225"/>
      <c r="R100" s="226"/>
      <c r="S100" s="226"/>
      <c r="T100" s="226"/>
    </row>
    <row r="101" spans="4:20" s="3" customFormat="1">
      <c r="D101" s="4"/>
      <c r="E101" s="14">
        <v>41306</v>
      </c>
      <c r="F101" s="225"/>
      <c r="G101" s="225"/>
      <c r="H101" s="225"/>
      <c r="I101" s="225"/>
      <c r="J101" s="225"/>
      <c r="K101" s="225"/>
      <c r="L101" s="225"/>
      <c r="M101" s="225"/>
      <c r="N101" s="225"/>
      <c r="O101" s="225"/>
      <c r="P101" s="225"/>
      <c r="Q101" s="225"/>
      <c r="R101" s="226"/>
      <c r="S101" s="226"/>
      <c r="T101" s="226"/>
    </row>
    <row r="102" spans="4:20" s="3" customFormat="1">
      <c r="D102" s="4"/>
      <c r="E102" s="14">
        <v>41334</v>
      </c>
      <c r="F102" s="225"/>
      <c r="G102" s="225"/>
      <c r="H102" s="225"/>
      <c r="I102" s="225"/>
      <c r="J102" s="225"/>
      <c r="K102" s="225"/>
      <c r="L102" s="225"/>
      <c r="M102" s="225"/>
      <c r="N102" s="225"/>
      <c r="O102" s="225"/>
      <c r="P102" s="225"/>
      <c r="Q102" s="225"/>
      <c r="R102" s="226"/>
      <c r="S102" s="226"/>
      <c r="T102" s="226"/>
    </row>
    <row r="103" spans="4:20" s="3" customFormat="1">
      <c r="D103" s="4"/>
      <c r="E103" s="14">
        <v>41365</v>
      </c>
      <c r="F103" s="225"/>
      <c r="G103" s="225"/>
      <c r="H103" s="225"/>
      <c r="I103" s="225"/>
      <c r="J103" s="225"/>
      <c r="K103" s="225"/>
      <c r="L103" s="225"/>
      <c r="M103" s="225"/>
      <c r="N103" s="225"/>
      <c r="O103" s="225"/>
      <c r="P103" s="225"/>
      <c r="Q103" s="225"/>
      <c r="R103" s="226"/>
      <c r="S103" s="226"/>
      <c r="T103" s="226"/>
    </row>
    <row r="104" spans="4:20" s="3" customFormat="1">
      <c r="D104" s="4"/>
      <c r="E104" s="14">
        <v>41395</v>
      </c>
      <c r="F104" s="225"/>
      <c r="G104" s="225"/>
      <c r="H104" s="225"/>
      <c r="I104" s="225"/>
      <c r="J104" s="225"/>
      <c r="K104" s="225"/>
      <c r="L104" s="225"/>
      <c r="M104" s="225"/>
      <c r="N104" s="225"/>
      <c r="O104" s="225"/>
      <c r="P104" s="225"/>
      <c r="Q104" s="225"/>
      <c r="R104" s="226"/>
      <c r="S104" s="226"/>
      <c r="T104" s="226"/>
    </row>
    <row r="105" spans="4:20" s="3" customFormat="1">
      <c r="D105" s="4"/>
      <c r="E105" s="14">
        <v>41426</v>
      </c>
      <c r="F105" s="225"/>
      <c r="G105" s="225"/>
      <c r="H105" s="225"/>
      <c r="I105" s="225"/>
      <c r="J105" s="225"/>
      <c r="K105" s="225"/>
      <c r="L105" s="225"/>
      <c r="M105" s="225"/>
      <c r="N105" s="225"/>
      <c r="O105" s="225"/>
      <c r="P105" s="225"/>
      <c r="Q105" s="225"/>
      <c r="R105" s="226"/>
      <c r="S105" s="226"/>
      <c r="T105" s="226"/>
    </row>
    <row r="106" spans="4:20" s="3" customFormat="1">
      <c r="D106" s="4"/>
      <c r="E106" s="14">
        <v>41456</v>
      </c>
      <c r="F106" s="225"/>
      <c r="G106" s="225"/>
      <c r="H106" s="225"/>
      <c r="I106" s="225"/>
      <c r="J106" s="225"/>
      <c r="K106" s="225"/>
      <c r="L106" s="225"/>
      <c r="M106" s="225"/>
      <c r="N106" s="225"/>
      <c r="O106" s="225"/>
      <c r="P106" s="225"/>
      <c r="Q106" s="225"/>
      <c r="R106" s="226"/>
      <c r="S106" s="226"/>
      <c r="T106" s="226"/>
    </row>
    <row r="107" spans="4:20" s="3" customFormat="1">
      <c r="D107" s="4"/>
      <c r="E107" s="14">
        <v>41487</v>
      </c>
      <c r="F107" s="225"/>
      <c r="G107" s="225"/>
      <c r="H107" s="225"/>
      <c r="I107" s="225"/>
      <c r="J107" s="225"/>
      <c r="K107" s="225"/>
      <c r="L107" s="225"/>
      <c r="M107" s="225"/>
      <c r="N107" s="225"/>
      <c r="O107" s="225"/>
      <c r="P107" s="225"/>
      <c r="Q107" s="225"/>
      <c r="R107" s="226"/>
      <c r="S107" s="226"/>
      <c r="T107" s="226"/>
    </row>
    <row r="108" spans="4:20" s="3" customFormat="1">
      <c r="D108" s="4"/>
      <c r="E108" s="14">
        <v>41518</v>
      </c>
      <c r="F108" s="225"/>
      <c r="G108" s="225"/>
      <c r="H108" s="225"/>
      <c r="I108" s="225"/>
      <c r="J108" s="225"/>
      <c r="K108" s="225"/>
      <c r="L108" s="225"/>
      <c r="M108" s="225"/>
      <c r="N108" s="225"/>
      <c r="O108" s="225"/>
      <c r="P108" s="225"/>
      <c r="Q108" s="225"/>
      <c r="R108" s="226"/>
      <c r="S108" s="226"/>
      <c r="T108" s="226"/>
    </row>
    <row r="109" spans="4:20" s="3" customFormat="1">
      <c r="D109" s="4"/>
      <c r="E109" s="14">
        <v>41548</v>
      </c>
      <c r="F109" s="225"/>
      <c r="G109" s="225"/>
      <c r="H109" s="225"/>
      <c r="I109" s="225"/>
      <c r="J109" s="225"/>
      <c r="K109" s="225"/>
      <c r="L109" s="225"/>
      <c r="M109" s="225"/>
      <c r="N109" s="225"/>
      <c r="O109" s="225"/>
      <c r="P109" s="225"/>
      <c r="Q109" s="225"/>
      <c r="R109" s="226"/>
      <c r="S109" s="226"/>
      <c r="T109" s="226"/>
    </row>
    <row r="110" spans="4:20" s="3" customFormat="1">
      <c r="D110" s="4"/>
      <c r="E110" s="14">
        <v>41579</v>
      </c>
      <c r="F110" s="225"/>
      <c r="G110" s="225"/>
      <c r="H110" s="225"/>
      <c r="I110" s="225"/>
      <c r="J110" s="225"/>
      <c r="K110" s="225"/>
      <c r="L110" s="225"/>
      <c r="M110" s="225"/>
      <c r="N110" s="225"/>
      <c r="O110" s="225"/>
      <c r="P110" s="225"/>
      <c r="Q110" s="225"/>
      <c r="R110" s="226"/>
      <c r="S110" s="226"/>
      <c r="T110" s="226"/>
    </row>
    <row r="111" spans="4:20" s="3" customFormat="1">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J87:M87"/>
    <mergeCell ref="N87:Q87"/>
    <mergeCell ref="AD87:AF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$F$8:$AC$8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F111"/>
  <sheetViews>
    <sheetView windowProtection="1" workbookViewId="0">
      <pane xSplit="1" topLeftCell="E1" activePane="topRight" state="frozen"/>
      <selection pane="topRight" activeCell="F40" sqref="F40:Q40"/>
    </sheetView>
  </sheetViews>
  <sheetFormatPr defaultRowHeight="1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c r="A1" s="1" t="s">
        <v>3</v>
      </c>
      <c r="B1" s="107" t="s">
        <v>116</v>
      </c>
      <c r="C1" s="2"/>
      <c r="D1" s="228" t="s">
        <v>23</v>
      </c>
      <c r="E1" s="228"/>
      <c r="F1" s="228"/>
    </row>
    <row r="2" spans="1:31">
      <c r="A2" s="1" t="s">
        <v>4</v>
      </c>
      <c r="B2" s="107" t="s">
        <v>125</v>
      </c>
      <c r="C2" s="2"/>
      <c r="E2" s="5"/>
      <c r="F2" s="100">
        <v>2012</v>
      </c>
      <c r="G2" s="100">
        <v>2013</v>
      </c>
      <c r="H2" s="100">
        <v>2014</v>
      </c>
      <c r="I2" s="100">
        <v>2015</v>
      </c>
    </row>
    <row r="3" spans="1:31">
      <c r="A3" s="1" t="s">
        <v>5</v>
      </c>
      <c r="B3" s="113" t="s">
        <v>97</v>
      </c>
      <c r="C3" s="6"/>
      <c r="E3" s="110" t="s">
        <v>119</v>
      </c>
      <c r="F3" s="108">
        <v>12000</v>
      </c>
      <c r="G3" s="108">
        <v>12000</v>
      </c>
      <c r="H3" s="108">
        <v>12000</v>
      </c>
      <c r="I3" s="108">
        <v>12000</v>
      </c>
    </row>
    <row r="4" spans="1:31">
      <c r="A4" s="1" t="s">
        <v>7</v>
      </c>
      <c r="B4" s="111" t="s">
        <v>126</v>
      </c>
      <c r="C4" s="8"/>
      <c r="E4" s="110" t="s">
        <v>62</v>
      </c>
      <c r="F4" s="109">
        <v>899194</v>
      </c>
      <c r="G4" s="109">
        <v>899194</v>
      </c>
      <c r="H4" s="109">
        <v>899194</v>
      </c>
      <c r="I4" s="109">
        <v>899194</v>
      </c>
      <c r="J4" s="10"/>
      <c r="K4" s="10"/>
      <c r="L4" s="10"/>
      <c r="M4" s="10"/>
      <c r="N4" s="10"/>
      <c r="O4" s="10"/>
      <c r="P4" s="10"/>
      <c r="Q4" s="10"/>
      <c r="R4" s="10"/>
      <c r="S4" s="10"/>
      <c r="T4" s="10"/>
      <c r="U4" s="10"/>
      <c r="V4" s="10"/>
      <c r="W4" s="10"/>
      <c r="X4" s="10"/>
      <c r="Y4" s="10"/>
      <c r="Z4" s="10"/>
      <c r="AA4" s="10"/>
      <c r="AB4" s="10"/>
      <c r="AC4" s="10"/>
      <c r="AD4" s="133"/>
    </row>
    <row r="5" spans="1:31">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133"/>
    </row>
    <row r="6" spans="1:31">
      <c r="A6" s="1" t="s">
        <v>86</v>
      </c>
      <c r="B6" s="111">
        <v>40909</v>
      </c>
      <c r="C6" s="8"/>
      <c r="E6" s="136"/>
      <c r="F6" s="137"/>
      <c r="G6" s="10"/>
      <c r="H6" s="10"/>
      <c r="I6" s="10"/>
      <c r="J6" s="10"/>
      <c r="K6" s="10"/>
      <c r="L6" s="10"/>
      <c r="M6" s="10"/>
      <c r="N6" s="10"/>
      <c r="O6" s="10"/>
      <c r="P6" s="10"/>
      <c r="Q6" s="10"/>
      <c r="R6" s="10"/>
      <c r="S6" s="10"/>
      <c r="T6" s="10"/>
      <c r="U6" s="10"/>
      <c r="V6" s="10"/>
      <c r="W6" s="10"/>
      <c r="X6" s="10"/>
      <c r="Y6" s="10"/>
      <c r="Z6" s="10"/>
      <c r="AA6" s="10"/>
      <c r="AB6" s="10"/>
      <c r="AC6" s="10"/>
      <c r="AD6" s="133"/>
    </row>
    <row r="7" spans="1:31">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133"/>
      <c r="AE7" s="45"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c r="A11" s="18" t="s">
        <v>20</v>
      </c>
      <c r="B11" s="19">
        <f>HLOOKUP($B$7,$F$8:$AC$75,AE11,FALSE)</f>
        <v>0</v>
      </c>
      <c r="E11" s="20" t="s">
        <v>24</v>
      </c>
      <c r="F11" s="182"/>
      <c r="G11" s="182"/>
      <c r="H11" s="182">
        <v>4089</v>
      </c>
      <c r="I11" s="182"/>
      <c r="J11" s="182"/>
      <c r="K11" s="182">
        <v>3346</v>
      </c>
      <c r="L11" s="182"/>
      <c r="M11" s="182"/>
      <c r="N11" s="182">
        <v>5904</v>
      </c>
      <c r="O11" s="182"/>
      <c r="P11" s="182"/>
      <c r="Q11" s="182">
        <v>4003</v>
      </c>
      <c r="R11" s="7"/>
      <c r="S11" s="7"/>
      <c r="T11" s="7">
        <f>+'[1]OPOWER Savings'!$D$5</f>
        <v>4486.6099999999997</v>
      </c>
      <c r="U11" s="7"/>
      <c r="V11" s="7"/>
      <c r="W11" s="7"/>
      <c r="X11" s="7"/>
      <c r="Y11" s="7"/>
      <c r="Z11" s="7"/>
      <c r="AA11" s="7"/>
      <c r="AB11" s="7"/>
      <c r="AC11" s="7"/>
      <c r="AD11" s="24">
        <f>SUM(F11:AC11)</f>
        <v>21828.61</v>
      </c>
      <c r="AE11" s="4">
        <v>4</v>
      </c>
    </row>
    <row r="12" spans="1:31">
      <c r="A12" s="18" t="s">
        <v>96</v>
      </c>
      <c r="B12" s="75">
        <f>HLOOKUP($B$7,$F$8:$AC$75,AE12,FALSE)</f>
        <v>0</v>
      </c>
      <c r="E12" s="20" t="s">
        <v>24</v>
      </c>
      <c r="F12" s="183"/>
      <c r="G12" s="183"/>
      <c r="H12" s="183"/>
      <c r="I12" s="183"/>
      <c r="J12" s="183"/>
      <c r="K12" s="183"/>
      <c r="L12" s="183"/>
      <c r="M12" s="183"/>
      <c r="N12" s="183"/>
      <c r="O12" s="183"/>
      <c r="P12" s="183"/>
      <c r="Q12" s="183"/>
      <c r="R12" s="81"/>
      <c r="S12" s="81"/>
      <c r="T12" s="81"/>
      <c r="U12" s="81"/>
      <c r="V12" s="81"/>
      <c r="W12" s="81"/>
      <c r="X12" s="81"/>
      <c r="Y12" s="81"/>
      <c r="Z12" s="81"/>
      <c r="AA12" s="81"/>
      <c r="AB12" s="81"/>
      <c r="AC12" s="81"/>
      <c r="AD12" s="80">
        <f>SUM(F12:AC12)</f>
        <v>0</v>
      </c>
      <c r="AE12" s="4">
        <v>5</v>
      </c>
    </row>
    <row r="13" spans="1:31">
      <c r="A13" s="18" t="s">
        <v>21</v>
      </c>
      <c r="B13" s="19">
        <f>HLOOKUP($B$7,$F$8:$AC$75,AE13,FALSE)</f>
        <v>0</v>
      </c>
      <c r="E13" s="20" t="s">
        <v>24</v>
      </c>
      <c r="F13" s="182"/>
      <c r="G13" s="182">
        <v>0</v>
      </c>
      <c r="H13" s="182">
        <v>0</v>
      </c>
      <c r="I13" s="182"/>
      <c r="J13" s="182"/>
      <c r="K13" s="182"/>
      <c r="L13" s="182"/>
      <c r="M13" s="182"/>
      <c r="N13" s="182"/>
      <c r="O13" s="182"/>
      <c r="P13" s="182"/>
      <c r="Q13" s="182"/>
      <c r="R13" s="7"/>
      <c r="S13" s="7"/>
      <c r="T13" s="7"/>
      <c r="U13" s="7"/>
      <c r="V13" s="7"/>
      <c r="W13" s="7"/>
      <c r="X13" s="7"/>
      <c r="Y13" s="7"/>
      <c r="Z13" s="7"/>
      <c r="AA13" s="7"/>
      <c r="AB13" s="7"/>
      <c r="AC13" s="7"/>
      <c r="AD13" s="24">
        <f>SUM(F13:AC13)</f>
        <v>0</v>
      </c>
      <c r="AE13" s="4">
        <v>6</v>
      </c>
    </row>
    <row r="14" spans="1:31">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c r="A15" s="1" t="s">
        <v>75</v>
      </c>
      <c r="B15" s="23">
        <f>HLOOKUP($B$7,$F$8:$AC$75,AE15,FALSE)</f>
        <v>12000</v>
      </c>
      <c r="E15" s="5"/>
      <c r="F15" s="24">
        <f>$F$3</f>
        <v>12000</v>
      </c>
      <c r="G15" s="24">
        <f>$F$3</f>
        <v>12000</v>
      </c>
      <c r="H15" s="24">
        <f t="shared" ref="H15:Q15" si="0">$F$3</f>
        <v>12000</v>
      </c>
      <c r="I15" s="24">
        <f t="shared" si="0"/>
        <v>12000</v>
      </c>
      <c r="J15" s="24">
        <f t="shared" si="0"/>
        <v>12000</v>
      </c>
      <c r="K15" s="24">
        <f t="shared" si="0"/>
        <v>12000</v>
      </c>
      <c r="L15" s="24">
        <f t="shared" si="0"/>
        <v>12000</v>
      </c>
      <c r="M15" s="24">
        <f t="shared" si="0"/>
        <v>12000</v>
      </c>
      <c r="N15" s="24">
        <f t="shared" si="0"/>
        <v>12000</v>
      </c>
      <c r="O15" s="24">
        <f t="shared" si="0"/>
        <v>12000</v>
      </c>
      <c r="P15" s="24">
        <f t="shared" si="0"/>
        <v>12000</v>
      </c>
      <c r="Q15" s="24">
        <f t="shared" si="0"/>
        <v>12000</v>
      </c>
      <c r="R15" s="24">
        <f>$G$3</f>
        <v>12000</v>
      </c>
      <c r="S15" s="24">
        <f t="shared" ref="S15:AC15" si="1">$G$3</f>
        <v>12000</v>
      </c>
      <c r="T15" s="24">
        <f t="shared" si="1"/>
        <v>12000</v>
      </c>
      <c r="U15" s="24">
        <f t="shared" si="1"/>
        <v>12000</v>
      </c>
      <c r="V15" s="24">
        <f t="shared" si="1"/>
        <v>12000</v>
      </c>
      <c r="W15" s="24">
        <f t="shared" si="1"/>
        <v>12000</v>
      </c>
      <c r="X15" s="24">
        <f t="shared" si="1"/>
        <v>12000</v>
      </c>
      <c r="Y15" s="24">
        <f t="shared" si="1"/>
        <v>12000</v>
      </c>
      <c r="Z15" s="24">
        <f t="shared" si="1"/>
        <v>12000</v>
      </c>
      <c r="AA15" s="24">
        <f t="shared" si="1"/>
        <v>12000</v>
      </c>
      <c r="AB15" s="24">
        <f t="shared" si="1"/>
        <v>12000</v>
      </c>
      <c r="AC15" s="24">
        <f t="shared" si="1"/>
        <v>12000</v>
      </c>
      <c r="AD15" s="25"/>
      <c r="AE15" s="4">
        <v>8</v>
      </c>
    </row>
    <row r="16" spans="1:31">
      <c r="A16" s="1" t="s">
        <v>77</v>
      </c>
      <c r="B16" s="23">
        <f>HLOOKUP($B$7,$F$8:$AC$75,AE16,FALSE)</f>
        <v>5000</v>
      </c>
      <c r="E16" s="5"/>
      <c r="F16" s="24">
        <f>F15*(F9/12)</f>
        <v>1000</v>
      </c>
      <c r="G16" s="24">
        <f t="shared" ref="G16:Q16" si="2">G15*(G9/12)</f>
        <v>2000</v>
      </c>
      <c r="H16" s="24">
        <f t="shared" si="2"/>
        <v>3000</v>
      </c>
      <c r="I16" s="24">
        <f t="shared" si="2"/>
        <v>4000</v>
      </c>
      <c r="J16" s="24">
        <f t="shared" si="2"/>
        <v>5000</v>
      </c>
      <c r="K16" s="24">
        <f t="shared" si="2"/>
        <v>6000</v>
      </c>
      <c r="L16" s="24">
        <f t="shared" si="2"/>
        <v>7000</v>
      </c>
      <c r="M16" s="24">
        <f t="shared" si="2"/>
        <v>8000</v>
      </c>
      <c r="N16" s="24">
        <f t="shared" si="2"/>
        <v>9000</v>
      </c>
      <c r="O16" s="24">
        <f t="shared" si="2"/>
        <v>10000</v>
      </c>
      <c r="P16" s="24">
        <f t="shared" si="2"/>
        <v>11000</v>
      </c>
      <c r="Q16" s="24">
        <f t="shared" si="2"/>
        <v>12000</v>
      </c>
      <c r="R16" s="24">
        <f>R15*(R9/12)</f>
        <v>1000</v>
      </c>
      <c r="S16" s="24">
        <f t="shared" ref="S16:AC16" si="3">S15*(S9/12)</f>
        <v>2000</v>
      </c>
      <c r="T16" s="24">
        <f t="shared" si="3"/>
        <v>3000</v>
      </c>
      <c r="U16" s="24">
        <f t="shared" si="3"/>
        <v>4000</v>
      </c>
      <c r="V16" s="24">
        <f t="shared" si="3"/>
        <v>5000</v>
      </c>
      <c r="W16" s="24">
        <f t="shared" si="3"/>
        <v>6000</v>
      </c>
      <c r="X16" s="24">
        <f t="shared" si="3"/>
        <v>7000</v>
      </c>
      <c r="Y16" s="24">
        <f t="shared" si="3"/>
        <v>8000</v>
      </c>
      <c r="Z16" s="24">
        <f t="shared" si="3"/>
        <v>9000</v>
      </c>
      <c r="AA16" s="24">
        <f t="shared" si="3"/>
        <v>10000</v>
      </c>
      <c r="AB16" s="24">
        <f t="shared" si="3"/>
        <v>11000</v>
      </c>
      <c r="AC16" s="24">
        <f t="shared" si="3"/>
        <v>12000</v>
      </c>
      <c r="AD16" s="25"/>
      <c r="AE16" s="4">
        <v>9</v>
      </c>
    </row>
    <row r="17" spans="1:31">
      <c r="A17" s="86" t="s">
        <v>70</v>
      </c>
      <c r="B17" s="19">
        <f>HLOOKUP($B$7,$F$8:$AC$75,AE17,FALSE)</f>
        <v>4486.6099999999997</v>
      </c>
      <c r="E17" s="5"/>
      <c r="F17" s="21">
        <f>F11</f>
        <v>0</v>
      </c>
      <c r="G17" s="21">
        <f>F17+G11</f>
        <v>0</v>
      </c>
      <c r="H17" s="21">
        <f t="shared" ref="H17:Q17" si="4">G17+H11</f>
        <v>4089</v>
      </c>
      <c r="I17" s="21">
        <f t="shared" si="4"/>
        <v>4089</v>
      </c>
      <c r="J17" s="21">
        <f t="shared" si="4"/>
        <v>4089</v>
      </c>
      <c r="K17" s="21">
        <f t="shared" si="4"/>
        <v>7435</v>
      </c>
      <c r="L17" s="21">
        <f t="shared" si="4"/>
        <v>7435</v>
      </c>
      <c r="M17" s="21">
        <f t="shared" si="4"/>
        <v>7435</v>
      </c>
      <c r="N17" s="21">
        <f t="shared" si="4"/>
        <v>13339</v>
      </c>
      <c r="O17" s="21">
        <f t="shared" si="4"/>
        <v>13339</v>
      </c>
      <c r="P17" s="21">
        <f t="shared" si="4"/>
        <v>13339</v>
      </c>
      <c r="Q17" s="21">
        <f t="shared" si="4"/>
        <v>17342</v>
      </c>
      <c r="R17" s="21">
        <f>R11</f>
        <v>0</v>
      </c>
      <c r="S17" s="21">
        <f t="shared" ref="S17" si="5">R17+S11</f>
        <v>0</v>
      </c>
      <c r="T17" s="21">
        <f>S17+T11</f>
        <v>4486.6099999999997</v>
      </c>
      <c r="U17" s="21">
        <f t="shared" ref="U17:AC17" si="6">T17+U11</f>
        <v>4486.6099999999997</v>
      </c>
      <c r="V17" s="21">
        <f t="shared" si="6"/>
        <v>4486.6099999999997</v>
      </c>
      <c r="W17" s="21">
        <f t="shared" si="6"/>
        <v>4486.6099999999997</v>
      </c>
      <c r="X17" s="21">
        <f t="shared" si="6"/>
        <v>4486.6099999999997</v>
      </c>
      <c r="Y17" s="21">
        <f t="shared" si="6"/>
        <v>4486.6099999999997</v>
      </c>
      <c r="Z17" s="21">
        <f t="shared" si="6"/>
        <v>4486.6099999999997</v>
      </c>
      <c r="AA17" s="21">
        <f t="shared" si="6"/>
        <v>4486.6099999999997</v>
      </c>
      <c r="AB17" s="21">
        <f t="shared" si="6"/>
        <v>4486.6099999999997</v>
      </c>
      <c r="AC17" s="21">
        <f t="shared" si="6"/>
        <v>4486.6099999999997</v>
      </c>
      <c r="AD17" s="65"/>
      <c r="AE17" s="4">
        <v>10</v>
      </c>
    </row>
    <row r="18" spans="1:31">
      <c r="A18" s="86" t="s">
        <v>12</v>
      </c>
      <c r="B18" s="19">
        <f>HLOOKUP($B$7,$F$8:$AC$75,AE18,FALSE)</f>
        <v>0</v>
      </c>
      <c r="E18" s="20" t="s">
        <v>110</v>
      </c>
      <c r="F18" s="7"/>
      <c r="G18" s="7"/>
      <c r="H18" s="7"/>
      <c r="I18" s="7"/>
      <c r="J18" s="7"/>
      <c r="K18" s="7"/>
      <c r="L18" s="7"/>
      <c r="M18" s="7"/>
      <c r="N18" s="7"/>
      <c r="O18" s="7"/>
      <c r="P18" s="7"/>
      <c r="Q18" s="7"/>
      <c r="R18" s="7"/>
      <c r="S18" s="7"/>
      <c r="T18" s="7"/>
      <c r="U18" s="7"/>
      <c r="V18" s="7"/>
      <c r="W18" s="7"/>
      <c r="X18" s="7"/>
      <c r="Y18" s="7"/>
      <c r="Z18" s="7"/>
      <c r="AA18" s="7"/>
      <c r="AB18" s="7"/>
      <c r="AC18" s="7"/>
      <c r="AD18" s="65"/>
      <c r="AE18" s="4">
        <v>11</v>
      </c>
    </row>
    <row r="19" spans="1:31">
      <c r="A19" s="87" t="s">
        <v>39</v>
      </c>
      <c r="B19" s="51">
        <f>HLOOKUP($B$7,$F$8:$AC$75,AE19,FALSE)</f>
        <v>4486.6099999999997</v>
      </c>
      <c r="C19" s="92"/>
      <c r="D19" s="92"/>
      <c r="E19" s="92"/>
      <c r="F19" s="26">
        <f>F17+F18</f>
        <v>0</v>
      </c>
      <c r="G19" s="26">
        <f t="shared" ref="G19:Q19" si="7">G17+G18</f>
        <v>0</v>
      </c>
      <c r="H19" s="26">
        <f t="shared" si="7"/>
        <v>4089</v>
      </c>
      <c r="I19" s="26">
        <f t="shared" si="7"/>
        <v>4089</v>
      </c>
      <c r="J19" s="26">
        <f t="shared" si="7"/>
        <v>4089</v>
      </c>
      <c r="K19" s="26">
        <f t="shared" si="7"/>
        <v>7435</v>
      </c>
      <c r="L19" s="26">
        <f t="shared" si="7"/>
        <v>7435</v>
      </c>
      <c r="M19" s="26">
        <f t="shared" si="7"/>
        <v>7435</v>
      </c>
      <c r="N19" s="26">
        <f t="shared" si="7"/>
        <v>13339</v>
      </c>
      <c r="O19" s="26">
        <f t="shared" si="7"/>
        <v>13339</v>
      </c>
      <c r="P19" s="26">
        <f t="shared" si="7"/>
        <v>13339</v>
      </c>
      <c r="Q19" s="26">
        <f t="shared" si="7"/>
        <v>17342</v>
      </c>
      <c r="R19" s="26">
        <f>R17+R18</f>
        <v>0</v>
      </c>
      <c r="S19" s="26">
        <f t="shared" ref="S19:AC19" si="8">S17+S18</f>
        <v>0</v>
      </c>
      <c r="T19" s="26">
        <f t="shared" si="8"/>
        <v>4486.6099999999997</v>
      </c>
      <c r="U19" s="26">
        <f t="shared" si="8"/>
        <v>4486.6099999999997</v>
      </c>
      <c r="V19" s="26">
        <f t="shared" si="8"/>
        <v>4486.6099999999997</v>
      </c>
      <c r="W19" s="26">
        <f t="shared" si="8"/>
        <v>4486.6099999999997</v>
      </c>
      <c r="X19" s="26">
        <f t="shared" si="8"/>
        <v>4486.6099999999997</v>
      </c>
      <c r="Y19" s="26">
        <f t="shared" si="8"/>
        <v>4486.6099999999997</v>
      </c>
      <c r="Z19" s="26">
        <f t="shared" si="8"/>
        <v>4486.6099999999997</v>
      </c>
      <c r="AA19" s="26">
        <f t="shared" si="8"/>
        <v>4486.6099999999997</v>
      </c>
      <c r="AB19" s="26">
        <f t="shared" si="8"/>
        <v>4486.6099999999997</v>
      </c>
      <c r="AC19" s="26">
        <f t="shared" si="8"/>
        <v>4486.6099999999997</v>
      </c>
      <c r="AD19" s="25"/>
      <c r="AE19" s="4">
        <v>12</v>
      </c>
    </row>
    <row r="20" spans="1:31">
      <c r="A20" s="86" t="s">
        <v>105</v>
      </c>
      <c r="B20" s="88">
        <f>IFERROR(HLOOKUP($B$7,$F$8:$AC$75,AE20,FALSE),"-  ")</f>
        <v>0.37388416666666663</v>
      </c>
      <c r="F20" s="88">
        <f>IFERROR(F17/F15,"-  ")</f>
        <v>0</v>
      </c>
      <c r="G20" s="88">
        <f t="shared" ref="G20:Q20" si="9">IFERROR(G17/G15,"-  ")</f>
        <v>0</v>
      </c>
      <c r="H20" s="88">
        <f t="shared" si="9"/>
        <v>0.34075</v>
      </c>
      <c r="I20" s="88">
        <f t="shared" si="9"/>
        <v>0.34075</v>
      </c>
      <c r="J20" s="88">
        <f t="shared" si="9"/>
        <v>0.34075</v>
      </c>
      <c r="K20" s="88">
        <f t="shared" si="9"/>
        <v>0.61958333333333337</v>
      </c>
      <c r="L20" s="88">
        <f t="shared" si="9"/>
        <v>0.61958333333333337</v>
      </c>
      <c r="M20" s="88">
        <f t="shared" si="9"/>
        <v>0.61958333333333337</v>
      </c>
      <c r="N20" s="88">
        <f t="shared" si="9"/>
        <v>1.1115833333333334</v>
      </c>
      <c r="O20" s="88">
        <f t="shared" si="9"/>
        <v>1.1115833333333334</v>
      </c>
      <c r="P20" s="88">
        <f t="shared" si="9"/>
        <v>1.1115833333333334</v>
      </c>
      <c r="Q20" s="88">
        <f t="shared" si="9"/>
        <v>1.4451666666666667</v>
      </c>
      <c r="R20" s="88">
        <f>IFERROR(R17/R15,"-  ")</f>
        <v>0</v>
      </c>
      <c r="S20" s="88">
        <f t="shared" ref="S20:AC20" si="10">IFERROR(S17/S15,"-  ")</f>
        <v>0</v>
      </c>
      <c r="T20" s="88">
        <f t="shared" si="10"/>
        <v>0.37388416666666663</v>
      </c>
      <c r="U20" s="88">
        <f t="shared" si="10"/>
        <v>0.37388416666666663</v>
      </c>
      <c r="V20" s="88">
        <f t="shared" si="10"/>
        <v>0.37388416666666663</v>
      </c>
      <c r="W20" s="88">
        <f t="shared" si="10"/>
        <v>0.37388416666666663</v>
      </c>
      <c r="X20" s="88">
        <f t="shared" si="10"/>
        <v>0.37388416666666663</v>
      </c>
      <c r="Y20" s="88">
        <f t="shared" si="10"/>
        <v>0.37388416666666663</v>
      </c>
      <c r="Z20" s="88">
        <f t="shared" si="10"/>
        <v>0.37388416666666663</v>
      </c>
      <c r="AA20" s="88">
        <f t="shared" si="10"/>
        <v>0.37388416666666663</v>
      </c>
      <c r="AB20" s="88">
        <f t="shared" si="10"/>
        <v>0.37388416666666663</v>
      </c>
      <c r="AC20" s="88">
        <f t="shared" si="10"/>
        <v>0.37388416666666663</v>
      </c>
      <c r="AD20" s="97"/>
      <c r="AE20" s="4">
        <v>13</v>
      </c>
    </row>
    <row r="21" spans="1:31">
      <c r="A21" s="86" t="s">
        <v>106</v>
      </c>
      <c r="B21" s="88">
        <f>IFERROR(HLOOKUP($B$7,$F$8:$AC$75,AE21,FALSE),"-  ")</f>
        <v>0.37388416666666663</v>
      </c>
      <c r="F21" s="88">
        <f>IFERROR(F19/F15,"-  ")</f>
        <v>0</v>
      </c>
      <c r="G21" s="88">
        <f t="shared" ref="G21:Q21" si="11">IFERROR(G19/G15,"-  ")</f>
        <v>0</v>
      </c>
      <c r="H21" s="88">
        <f t="shared" si="11"/>
        <v>0.34075</v>
      </c>
      <c r="I21" s="88">
        <f t="shared" si="11"/>
        <v>0.34075</v>
      </c>
      <c r="J21" s="88">
        <f t="shared" si="11"/>
        <v>0.34075</v>
      </c>
      <c r="K21" s="88">
        <f t="shared" si="11"/>
        <v>0.61958333333333337</v>
      </c>
      <c r="L21" s="88">
        <f t="shared" si="11"/>
        <v>0.61958333333333337</v>
      </c>
      <c r="M21" s="88">
        <f t="shared" si="11"/>
        <v>0.61958333333333337</v>
      </c>
      <c r="N21" s="88">
        <f t="shared" si="11"/>
        <v>1.1115833333333334</v>
      </c>
      <c r="O21" s="88">
        <f t="shared" si="11"/>
        <v>1.1115833333333334</v>
      </c>
      <c r="P21" s="88">
        <f t="shared" si="11"/>
        <v>1.1115833333333334</v>
      </c>
      <c r="Q21" s="88">
        <f t="shared" si="11"/>
        <v>1.4451666666666667</v>
      </c>
      <c r="R21" s="88">
        <f>IFERROR(R19/R15,"-  ")</f>
        <v>0</v>
      </c>
      <c r="S21" s="88">
        <f t="shared" ref="S21:AC21" si="12">IFERROR(S19/S15,"-  ")</f>
        <v>0</v>
      </c>
      <c r="T21" s="88">
        <f t="shared" si="12"/>
        <v>0.37388416666666663</v>
      </c>
      <c r="U21" s="88">
        <f t="shared" si="12"/>
        <v>0.37388416666666663</v>
      </c>
      <c r="V21" s="88">
        <f t="shared" si="12"/>
        <v>0.37388416666666663</v>
      </c>
      <c r="W21" s="88">
        <f t="shared" si="12"/>
        <v>0.37388416666666663</v>
      </c>
      <c r="X21" s="88">
        <f t="shared" si="12"/>
        <v>0.37388416666666663</v>
      </c>
      <c r="Y21" s="88">
        <f t="shared" si="12"/>
        <v>0.37388416666666663</v>
      </c>
      <c r="Z21" s="88">
        <f t="shared" si="12"/>
        <v>0.37388416666666663</v>
      </c>
      <c r="AA21" s="88">
        <f t="shared" si="12"/>
        <v>0.37388416666666663</v>
      </c>
      <c r="AB21" s="88">
        <f t="shared" si="12"/>
        <v>0.37388416666666663</v>
      </c>
      <c r="AC21" s="88">
        <f t="shared" si="12"/>
        <v>0.37388416666666663</v>
      </c>
      <c r="AD21" s="97"/>
      <c r="AE21" s="4">
        <v>14</v>
      </c>
    </row>
    <row r="22" spans="1:31">
      <c r="A22" s="86" t="s">
        <v>107</v>
      </c>
      <c r="B22" s="88">
        <f>IFERROR(HLOOKUP($B$7,$F$8:$AC$75,AE22,FALSE),"-  ")</f>
        <v>0.89732199999999995</v>
      </c>
      <c r="F22" s="88">
        <f>IFERROR(F17/F16,"-  ")</f>
        <v>0</v>
      </c>
      <c r="G22" s="88">
        <f t="shared" ref="G22:Q22" si="13">IFERROR(G17/G16,"-  ")</f>
        <v>0</v>
      </c>
      <c r="H22" s="88">
        <f t="shared" si="13"/>
        <v>1.363</v>
      </c>
      <c r="I22" s="88">
        <f t="shared" si="13"/>
        <v>1.0222500000000001</v>
      </c>
      <c r="J22" s="88">
        <f t="shared" si="13"/>
        <v>0.81779999999999997</v>
      </c>
      <c r="K22" s="88">
        <f t="shared" si="13"/>
        <v>1.2391666666666667</v>
      </c>
      <c r="L22" s="88">
        <f t="shared" si="13"/>
        <v>1.0621428571428571</v>
      </c>
      <c r="M22" s="88">
        <f t="shared" si="13"/>
        <v>0.92937499999999995</v>
      </c>
      <c r="N22" s="88">
        <f t="shared" si="13"/>
        <v>1.4821111111111112</v>
      </c>
      <c r="O22" s="88">
        <f t="shared" si="13"/>
        <v>1.3339000000000001</v>
      </c>
      <c r="P22" s="88">
        <f t="shared" si="13"/>
        <v>1.2126363636363637</v>
      </c>
      <c r="Q22" s="88">
        <f t="shared" si="13"/>
        <v>1.4451666666666667</v>
      </c>
      <c r="R22" s="88">
        <f>IFERROR(R17/R16,"-  ")</f>
        <v>0</v>
      </c>
      <c r="S22" s="88">
        <f t="shared" ref="S22:AC22" si="14">IFERROR(S17/S16,"-  ")</f>
        <v>0</v>
      </c>
      <c r="T22" s="88">
        <f t="shared" si="14"/>
        <v>1.4955366666666665</v>
      </c>
      <c r="U22" s="88">
        <f t="shared" si="14"/>
        <v>1.1216524999999999</v>
      </c>
      <c r="V22" s="88">
        <f t="shared" si="14"/>
        <v>0.89732199999999995</v>
      </c>
      <c r="W22" s="88">
        <f t="shared" si="14"/>
        <v>0.74776833333333326</v>
      </c>
      <c r="X22" s="88">
        <f t="shared" si="14"/>
        <v>0.64094428571428563</v>
      </c>
      <c r="Y22" s="88">
        <f t="shared" si="14"/>
        <v>0.56082624999999997</v>
      </c>
      <c r="Z22" s="88">
        <f t="shared" si="14"/>
        <v>0.49851222222222219</v>
      </c>
      <c r="AA22" s="88">
        <f t="shared" si="14"/>
        <v>0.44866099999999998</v>
      </c>
      <c r="AB22" s="88">
        <f t="shared" si="14"/>
        <v>0.40787363636363633</v>
      </c>
      <c r="AC22" s="88">
        <f t="shared" si="14"/>
        <v>0.37388416666666663</v>
      </c>
      <c r="AD22" s="97"/>
      <c r="AE22" s="4">
        <v>15</v>
      </c>
    </row>
    <row r="23" spans="1:31">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c r="A24" s="86" t="s">
        <v>71</v>
      </c>
      <c r="B24" s="75">
        <f>HLOOKUP($B$7,$F$8:$AC$75,AE24,FALSE)</f>
        <v>0</v>
      </c>
      <c r="E24" s="76"/>
      <c r="F24" s="75">
        <f>F12</f>
        <v>0</v>
      </c>
      <c r="G24" s="75">
        <f t="shared" ref="G24:Q24" si="15">F24+G12</f>
        <v>0</v>
      </c>
      <c r="H24" s="75">
        <f t="shared" si="15"/>
        <v>0</v>
      </c>
      <c r="I24" s="75">
        <f t="shared" si="15"/>
        <v>0</v>
      </c>
      <c r="J24" s="75">
        <f t="shared" si="15"/>
        <v>0</v>
      </c>
      <c r="K24" s="75">
        <f t="shared" si="15"/>
        <v>0</v>
      </c>
      <c r="L24" s="75">
        <f t="shared" si="15"/>
        <v>0</v>
      </c>
      <c r="M24" s="75">
        <f t="shared" si="15"/>
        <v>0</v>
      </c>
      <c r="N24" s="75">
        <f t="shared" si="15"/>
        <v>0</v>
      </c>
      <c r="O24" s="75">
        <f t="shared" si="15"/>
        <v>0</v>
      </c>
      <c r="P24" s="75">
        <f t="shared" si="15"/>
        <v>0</v>
      </c>
      <c r="Q24" s="75">
        <f t="shared" si="15"/>
        <v>0</v>
      </c>
      <c r="R24" s="75">
        <f>R12</f>
        <v>0</v>
      </c>
      <c r="S24" s="75">
        <f t="shared" ref="S24:AC24" si="16">R24+S12</f>
        <v>0</v>
      </c>
      <c r="T24" s="75">
        <f t="shared" si="16"/>
        <v>0</v>
      </c>
      <c r="U24" s="75">
        <f t="shared" si="16"/>
        <v>0</v>
      </c>
      <c r="V24" s="75">
        <f t="shared" si="16"/>
        <v>0</v>
      </c>
      <c r="W24" s="75">
        <f t="shared" si="16"/>
        <v>0</v>
      </c>
      <c r="X24" s="75">
        <f t="shared" si="16"/>
        <v>0</v>
      </c>
      <c r="Y24" s="75">
        <f t="shared" si="16"/>
        <v>0</v>
      </c>
      <c r="Z24" s="75">
        <f t="shared" si="16"/>
        <v>0</v>
      </c>
      <c r="AA24" s="75">
        <f t="shared" si="16"/>
        <v>0</v>
      </c>
      <c r="AB24" s="75">
        <f t="shared" si="16"/>
        <v>0</v>
      </c>
      <c r="AC24" s="75">
        <f t="shared" si="16"/>
        <v>0</v>
      </c>
      <c r="AD24" s="25"/>
      <c r="AE24" s="4">
        <v>17</v>
      </c>
    </row>
    <row r="25" spans="1:31">
      <c r="A25" s="86" t="s">
        <v>13</v>
      </c>
      <c r="B25" s="75">
        <f>HLOOKUP($B$7,$F$8:$AC$75,AE25,FALSE)</f>
        <v>0</v>
      </c>
      <c r="E25" s="20" t="s">
        <v>110</v>
      </c>
      <c r="F25" s="81"/>
      <c r="G25" s="81"/>
      <c r="H25" s="81"/>
      <c r="I25" s="81"/>
      <c r="J25" s="81"/>
      <c r="K25" s="81"/>
      <c r="L25" s="81"/>
      <c r="M25" s="81"/>
      <c r="N25" s="81"/>
      <c r="O25" s="81"/>
      <c r="P25" s="81"/>
      <c r="Q25" s="81"/>
      <c r="R25" s="81"/>
      <c r="S25" s="81"/>
      <c r="T25" s="81"/>
      <c r="U25" s="81"/>
      <c r="V25" s="81"/>
      <c r="W25" s="81"/>
      <c r="X25" s="81"/>
      <c r="Y25" s="81"/>
      <c r="Z25" s="81"/>
      <c r="AA25" s="81"/>
      <c r="AB25" s="81"/>
      <c r="AC25" s="81"/>
      <c r="AD25" s="25"/>
      <c r="AE25" s="4">
        <v>18</v>
      </c>
    </row>
    <row r="26" spans="1:31">
      <c r="A26" s="89" t="s">
        <v>22</v>
      </c>
      <c r="B26" s="83">
        <f>HLOOKUP($B$7,$F$8:$AC$75,AE26,FALSE)</f>
        <v>0</v>
      </c>
      <c r="C26" s="92"/>
      <c r="D26" s="92"/>
      <c r="E26" s="99"/>
      <c r="F26" s="83">
        <f>F24+F25</f>
        <v>0</v>
      </c>
      <c r="G26" s="83">
        <f>G24+G25</f>
        <v>0</v>
      </c>
      <c r="H26" s="83">
        <f t="shared" ref="H26:Q26" si="17">H24+H25</f>
        <v>0</v>
      </c>
      <c r="I26" s="83">
        <f>I24+I25</f>
        <v>0</v>
      </c>
      <c r="J26" s="83">
        <f t="shared" si="17"/>
        <v>0</v>
      </c>
      <c r="K26" s="83">
        <f t="shared" si="17"/>
        <v>0</v>
      </c>
      <c r="L26" s="83">
        <f t="shared" si="17"/>
        <v>0</v>
      </c>
      <c r="M26" s="83">
        <f t="shared" si="17"/>
        <v>0</v>
      </c>
      <c r="N26" s="83">
        <f t="shared" si="17"/>
        <v>0</v>
      </c>
      <c r="O26" s="83">
        <f t="shared" si="17"/>
        <v>0</v>
      </c>
      <c r="P26" s="83">
        <f t="shared" si="17"/>
        <v>0</v>
      </c>
      <c r="Q26" s="83">
        <f t="shared" si="17"/>
        <v>0</v>
      </c>
      <c r="R26" s="83">
        <f>R24+R25</f>
        <v>0</v>
      </c>
      <c r="S26" s="83">
        <f>S24+S25</f>
        <v>0</v>
      </c>
      <c r="T26" s="83">
        <f t="shared" ref="T26" si="18">T24+T25</f>
        <v>0</v>
      </c>
      <c r="U26" s="83">
        <f>U24+U25</f>
        <v>0</v>
      </c>
      <c r="V26" s="83">
        <f t="shared" ref="V26:AC26" si="19">V24+V25</f>
        <v>0</v>
      </c>
      <c r="W26" s="83">
        <f t="shared" si="19"/>
        <v>0</v>
      </c>
      <c r="X26" s="83">
        <f t="shared" si="19"/>
        <v>0</v>
      </c>
      <c r="Y26" s="83">
        <f t="shared" si="19"/>
        <v>0</v>
      </c>
      <c r="Z26" s="83">
        <f t="shared" si="19"/>
        <v>0</v>
      </c>
      <c r="AA26" s="83">
        <f t="shared" si="19"/>
        <v>0</v>
      </c>
      <c r="AB26" s="83">
        <f t="shared" si="19"/>
        <v>0</v>
      </c>
      <c r="AC26" s="83">
        <f t="shared" si="19"/>
        <v>0</v>
      </c>
      <c r="AD26" s="25"/>
      <c r="AE26" s="4">
        <v>19</v>
      </c>
    </row>
    <row r="27" spans="1:31">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c r="A28" s="86" t="s">
        <v>67</v>
      </c>
      <c r="B28" s="19">
        <f>HLOOKUP($B$7,$F$8:$AC$75,AE28,FALSE)</f>
        <v>0</v>
      </c>
      <c r="F28" s="29">
        <f>F13</f>
        <v>0</v>
      </c>
      <c r="G28" s="29">
        <f t="shared" ref="G28:Q28" si="20">F28+G13</f>
        <v>0</v>
      </c>
      <c r="H28" s="29">
        <f t="shared" si="20"/>
        <v>0</v>
      </c>
      <c r="I28" s="29">
        <f t="shared" si="20"/>
        <v>0</v>
      </c>
      <c r="J28" s="29">
        <f t="shared" si="20"/>
        <v>0</v>
      </c>
      <c r="K28" s="29">
        <f t="shared" si="20"/>
        <v>0</v>
      </c>
      <c r="L28" s="29">
        <f t="shared" si="20"/>
        <v>0</v>
      </c>
      <c r="M28" s="29">
        <f t="shared" si="20"/>
        <v>0</v>
      </c>
      <c r="N28" s="29">
        <f t="shared" si="20"/>
        <v>0</v>
      </c>
      <c r="O28" s="29">
        <f t="shared" si="20"/>
        <v>0</v>
      </c>
      <c r="P28" s="29">
        <f t="shared" si="20"/>
        <v>0</v>
      </c>
      <c r="Q28" s="29">
        <f t="shared" si="20"/>
        <v>0</v>
      </c>
      <c r="R28" s="29">
        <f>R13</f>
        <v>0</v>
      </c>
      <c r="S28" s="29">
        <f t="shared" ref="S28:AC28" si="21">R28+S13</f>
        <v>0</v>
      </c>
      <c r="T28" s="29">
        <f t="shared" si="21"/>
        <v>0</v>
      </c>
      <c r="U28" s="29">
        <f t="shared" si="21"/>
        <v>0</v>
      </c>
      <c r="V28" s="29">
        <f t="shared" si="21"/>
        <v>0</v>
      </c>
      <c r="W28" s="29">
        <f t="shared" si="21"/>
        <v>0</v>
      </c>
      <c r="X28" s="29">
        <f t="shared" si="21"/>
        <v>0</v>
      </c>
      <c r="Y28" s="29">
        <f t="shared" si="21"/>
        <v>0</v>
      </c>
      <c r="Z28" s="29">
        <f t="shared" si="21"/>
        <v>0</v>
      </c>
      <c r="AA28" s="29">
        <f t="shared" si="21"/>
        <v>0</v>
      </c>
      <c r="AB28" s="29">
        <f t="shared" si="21"/>
        <v>0</v>
      </c>
      <c r="AC28" s="29">
        <f t="shared" si="21"/>
        <v>0</v>
      </c>
      <c r="AD28" s="64"/>
      <c r="AE28" s="4">
        <v>21</v>
      </c>
    </row>
    <row r="29" spans="1:31">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c r="A30" s="89" t="s">
        <v>38</v>
      </c>
      <c r="B30" s="51">
        <f>HLOOKUP($B$7,$F$8:$AC$75,AE30,FALSE)</f>
        <v>0</v>
      </c>
      <c r="C30" s="92"/>
      <c r="D30" s="92"/>
      <c r="E30" s="92"/>
      <c r="F30" s="95">
        <f>F28+F29</f>
        <v>0</v>
      </c>
      <c r="G30" s="95">
        <f t="shared" ref="G30:P30" si="22">G28+G29</f>
        <v>0</v>
      </c>
      <c r="H30" s="95">
        <f t="shared" si="22"/>
        <v>0</v>
      </c>
      <c r="I30" s="95">
        <f t="shared" si="22"/>
        <v>0</v>
      </c>
      <c r="J30" s="95">
        <f t="shared" si="22"/>
        <v>0</v>
      </c>
      <c r="K30" s="95">
        <f t="shared" si="22"/>
        <v>0</v>
      </c>
      <c r="L30" s="95">
        <f t="shared" si="22"/>
        <v>0</v>
      </c>
      <c r="M30" s="95">
        <f t="shared" si="22"/>
        <v>0</v>
      </c>
      <c r="N30" s="95">
        <f t="shared" si="22"/>
        <v>0</v>
      </c>
      <c r="O30" s="95">
        <f t="shared" si="22"/>
        <v>0</v>
      </c>
      <c r="P30" s="95">
        <f t="shared" si="22"/>
        <v>0</v>
      </c>
      <c r="Q30" s="95">
        <f>Q28+Q29</f>
        <v>0</v>
      </c>
      <c r="R30" s="95">
        <f>R28+R29</f>
        <v>0</v>
      </c>
      <c r="S30" s="95">
        <f t="shared" ref="S30:AB30" si="23">S28+S29</f>
        <v>0</v>
      </c>
      <c r="T30" s="95">
        <f t="shared" si="23"/>
        <v>0</v>
      </c>
      <c r="U30" s="95">
        <f t="shared" si="23"/>
        <v>0</v>
      </c>
      <c r="V30" s="95">
        <f t="shared" si="23"/>
        <v>0</v>
      </c>
      <c r="W30" s="95">
        <f t="shared" si="23"/>
        <v>0</v>
      </c>
      <c r="X30" s="95">
        <f t="shared" si="23"/>
        <v>0</v>
      </c>
      <c r="Y30" s="95">
        <f t="shared" si="23"/>
        <v>0</v>
      </c>
      <c r="Z30" s="95">
        <f t="shared" si="23"/>
        <v>0</v>
      </c>
      <c r="AA30" s="95">
        <f t="shared" si="23"/>
        <v>0</v>
      </c>
      <c r="AB30" s="95">
        <f t="shared" si="23"/>
        <v>0</v>
      </c>
      <c r="AC30" s="95">
        <f>AC28+AC29</f>
        <v>0</v>
      </c>
      <c r="AD30" s="64"/>
      <c r="AE30" s="4">
        <v>23</v>
      </c>
    </row>
    <row r="31" spans="1:31">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c r="A32" s="90" t="s">
        <v>40</v>
      </c>
      <c r="B32" s="49">
        <f t="shared" ref="B32:B40" si="24">HLOOKUP($B$7,$F$8:$AC$75,AE32,FALSE)</f>
        <v>0</v>
      </c>
      <c r="E32" s="20" t="s">
        <v>24</v>
      </c>
      <c r="F32" s="184">
        <v>4500</v>
      </c>
      <c r="G32" s="184">
        <v>4500</v>
      </c>
      <c r="H32" s="184">
        <v>4500</v>
      </c>
      <c r="I32" s="184">
        <v>4500</v>
      </c>
      <c r="J32" s="184">
        <v>3181</v>
      </c>
      <c r="K32" s="184"/>
      <c r="L32" s="184">
        <v>1690</v>
      </c>
      <c r="M32" s="184">
        <v>1071</v>
      </c>
      <c r="N32" s="184">
        <v>48</v>
      </c>
      <c r="O32" s="184">
        <v>11377</v>
      </c>
      <c r="P32" s="184">
        <v>9188</v>
      </c>
      <c r="Q32" s="184">
        <v>7276</v>
      </c>
      <c r="R32" s="9">
        <f>+'[1]OPOWER Electric Budget'!B14</f>
        <v>7728</v>
      </c>
      <c r="S32" s="9">
        <f>+'[1]OPOWER Electric Budget'!C14</f>
        <v>7709</v>
      </c>
      <c r="T32" s="9">
        <f>+'[1]OPOWER Electric Budget'!D14</f>
        <v>1486</v>
      </c>
      <c r="U32" s="9">
        <f>+'[1]OPOWER Electric Budget'!E14</f>
        <v>1475</v>
      </c>
      <c r="V32" s="9">
        <f>+'[1]OPOWER Electric Budget'!F14</f>
        <v>0</v>
      </c>
      <c r="W32" s="9">
        <f>+'[1]OPOWER Electric Budget'!G14</f>
        <v>0</v>
      </c>
      <c r="X32" s="9">
        <f>+'[1]OPOWER Electric Budget'!H14</f>
        <v>0</v>
      </c>
      <c r="Y32" s="9">
        <f>+'[1]OPOWER Electric Budget'!I14</f>
        <v>0</v>
      </c>
      <c r="Z32" s="9">
        <f>+'[1]OPOWER Electric Budget'!J14</f>
        <v>0</v>
      </c>
      <c r="AA32" s="9">
        <f>+'[1]OPOWER Electric Budget'!K14</f>
        <v>0</v>
      </c>
      <c r="AB32" s="9">
        <f>+'[1]OPOWER Electric Budget'!L14</f>
        <v>0</v>
      </c>
      <c r="AC32" s="9">
        <f>+'[1]OPOWER Electric Budget'!M14</f>
        <v>0</v>
      </c>
      <c r="AD32" s="85">
        <f t="shared" ref="AD32:AD39" si="25">SUM(F32:AC32)</f>
        <v>70229</v>
      </c>
      <c r="AE32" s="4">
        <v>25</v>
      </c>
    </row>
    <row r="33" spans="1:31">
      <c r="A33" s="90" t="s">
        <v>41</v>
      </c>
      <c r="B33" s="49">
        <f t="shared" si="24"/>
        <v>0</v>
      </c>
      <c r="E33" s="20" t="s">
        <v>24</v>
      </c>
      <c r="F33" s="184">
        <v>0</v>
      </c>
      <c r="G33" s="184"/>
      <c r="H33" s="184"/>
      <c r="I33" s="184"/>
      <c r="J33" s="184"/>
      <c r="K33" s="184"/>
      <c r="L33" s="184"/>
      <c r="M33" s="184"/>
      <c r="N33" s="184"/>
      <c r="O33" s="184"/>
      <c r="P33" s="184"/>
      <c r="Q33" s="184"/>
      <c r="R33" s="9"/>
      <c r="S33" s="9"/>
      <c r="T33" s="9"/>
      <c r="U33" s="9"/>
      <c r="V33" s="9"/>
      <c r="W33" s="9"/>
      <c r="X33" s="9"/>
      <c r="Y33" s="9"/>
      <c r="Z33" s="9"/>
      <c r="AA33" s="9"/>
      <c r="AB33" s="9"/>
      <c r="AC33" s="9"/>
      <c r="AD33" s="85">
        <f t="shared" si="25"/>
        <v>0</v>
      </c>
      <c r="AE33" s="4">
        <v>26</v>
      </c>
    </row>
    <row r="34" spans="1:31">
      <c r="A34" s="90" t="s">
        <v>42</v>
      </c>
      <c r="B34" s="49">
        <f t="shared" si="24"/>
        <v>0</v>
      </c>
      <c r="E34" s="20" t="s">
        <v>24</v>
      </c>
      <c r="F34" s="184">
        <v>0</v>
      </c>
      <c r="G34" s="184"/>
      <c r="H34" s="184"/>
      <c r="I34" s="184"/>
      <c r="J34" s="184"/>
      <c r="K34" s="184"/>
      <c r="L34" s="184"/>
      <c r="M34" s="184"/>
      <c r="N34" s="184"/>
      <c r="O34" s="184"/>
      <c r="P34" s="184"/>
      <c r="Q34" s="184"/>
      <c r="R34" s="9">
        <f>+'[1]OPOWER Electric Budget'!B15</f>
        <v>0</v>
      </c>
      <c r="S34" s="9">
        <f>+'[1]OPOWER Electric Budget'!C15</f>
        <v>0</v>
      </c>
      <c r="T34" s="9">
        <f>+'[1]OPOWER Electric Budget'!D15</f>
        <v>0</v>
      </c>
      <c r="U34" s="9">
        <f>+'[1]OPOWER Electric Budget'!E15</f>
        <v>0</v>
      </c>
      <c r="V34" s="9">
        <f>+'[1]OPOWER Electric Budget'!F15</f>
        <v>0</v>
      </c>
      <c r="W34" s="9">
        <f>+'[1]OPOWER Electric Budget'!G15</f>
        <v>0</v>
      </c>
      <c r="X34" s="9">
        <f>+'[1]OPOWER Electric Budget'!H15</f>
        <v>0</v>
      </c>
      <c r="Y34" s="9">
        <f>+'[1]OPOWER Electric Budget'!I15</f>
        <v>0</v>
      </c>
      <c r="Z34" s="9">
        <f>+'[1]OPOWER Electric Budget'!J15</f>
        <v>0</v>
      </c>
      <c r="AA34" s="9">
        <f>+'[1]OPOWER Electric Budget'!K15</f>
        <v>0</v>
      </c>
      <c r="AB34" s="9">
        <f>+'[1]OPOWER Electric Budget'!L15</f>
        <v>0</v>
      </c>
      <c r="AC34" s="9">
        <f>+'[1]OPOWER Electric Budget'!M15</f>
        <v>0</v>
      </c>
      <c r="AD34" s="85">
        <f t="shared" si="25"/>
        <v>0</v>
      </c>
      <c r="AE34" s="4">
        <v>27</v>
      </c>
    </row>
    <row r="35" spans="1:31">
      <c r="A35" s="90" t="s">
        <v>43</v>
      </c>
      <c r="B35" s="49">
        <f t="shared" si="24"/>
        <v>0</v>
      </c>
      <c r="E35" s="20" t="s">
        <v>24</v>
      </c>
      <c r="F35" s="184">
        <v>0</v>
      </c>
      <c r="G35" s="184"/>
      <c r="H35" s="184"/>
      <c r="I35" s="184"/>
      <c r="J35" s="184"/>
      <c r="K35" s="184"/>
      <c r="L35" s="184"/>
      <c r="M35" s="184"/>
      <c r="N35" s="184"/>
      <c r="O35" s="184"/>
      <c r="P35" s="184"/>
      <c r="Q35" s="184"/>
      <c r="R35" s="9">
        <f>+'[1]OPOWER Electric Budget'!B16</f>
        <v>0</v>
      </c>
      <c r="S35" s="9">
        <f>+'[1]OPOWER Electric Budget'!C16</f>
        <v>0</v>
      </c>
      <c r="T35" s="9">
        <f>+'[1]OPOWER Electric Budget'!D16</f>
        <v>0</v>
      </c>
      <c r="U35" s="9">
        <f>+'[1]OPOWER Electric Budget'!E16</f>
        <v>0</v>
      </c>
      <c r="V35" s="9">
        <f>+'[1]OPOWER Electric Budget'!F16</f>
        <v>0</v>
      </c>
      <c r="W35" s="9">
        <f>+'[1]OPOWER Electric Budget'!G16</f>
        <v>0</v>
      </c>
      <c r="X35" s="9">
        <f>+'[1]OPOWER Electric Budget'!H16</f>
        <v>0</v>
      </c>
      <c r="Y35" s="9">
        <f>+'[1]OPOWER Electric Budget'!I16</f>
        <v>0</v>
      </c>
      <c r="Z35" s="9">
        <f>+'[1]OPOWER Electric Budget'!J16</f>
        <v>0</v>
      </c>
      <c r="AA35" s="9">
        <f>+'[1]OPOWER Electric Budget'!K16</f>
        <v>0</v>
      </c>
      <c r="AB35" s="9">
        <f>+'[1]OPOWER Electric Budget'!L16</f>
        <v>0</v>
      </c>
      <c r="AC35" s="9">
        <f>+'[1]OPOWER Electric Budget'!M16</f>
        <v>0</v>
      </c>
      <c r="AD35" s="85">
        <f t="shared" si="25"/>
        <v>0</v>
      </c>
      <c r="AE35" s="4">
        <v>28</v>
      </c>
    </row>
    <row r="36" spans="1:31">
      <c r="A36" s="90" t="s">
        <v>44</v>
      </c>
      <c r="B36" s="49">
        <f t="shared" si="24"/>
        <v>0</v>
      </c>
      <c r="E36" s="20" t="s">
        <v>24</v>
      </c>
      <c r="F36" s="184">
        <v>0</v>
      </c>
      <c r="G36" s="184"/>
      <c r="H36" s="184"/>
      <c r="I36" s="184"/>
      <c r="J36" s="184"/>
      <c r="K36" s="184"/>
      <c r="L36" s="184"/>
      <c r="M36" s="184"/>
      <c r="N36" s="184"/>
      <c r="O36" s="184"/>
      <c r="P36" s="184"/>
      <c r="Q36" s="184"/>
      <c r="R36" s="9">
        <f>+'[1]OPOWER Electric Budget'!B17</f>
        <v>0</v>
      </c>
      <c r="S36" s="9">
        <f>+'[1]OPOWER Electric Budget'!C17</f>
        <v>0</v>
      </c>
      <c r="T36" s="9">
        <f>+'[1]OPOWER Electric Budget'!D17</f>
        <v>0</v>
      </c>
      <c r="U36" s="9">
        <f>+'[1]OPOWER Electric Budget'!E17</f>
        <v>0</v>
      </c>
      <c r="V36" s="9">
        <f>+'[1]OPOWER Electric Budget'!F17</f>
        <v>0</v>
      </c>
      <c r="W36" s="9">
        <f>+'[1]OPOWER Electric Budget'!G17</f>
        <v>0</v>
      </c>
      <c r="X36" s="9">
        <f>+'[1]OPOWER Electric Budget'!H17</f>
        <v>0</v>
      </c>
      <c r="Y36" s="9">
        <f>+'[1]OPOWER Electric Budget'!I17</f>
        <v>0</v>
      </c>
      <c r="Z36" s="9">
        <f>+'[1]OPOWER Electric Budget'!J17</f>
        <v>0</v>
      </c>
      <c r="AA36" s="9">
        <f>+'[1]OPOWER Electric Budget'!K17</f>
        <v>0</v>
      </c>
      <c r="AB36" s="9">
        <f>+'[1]OPOWER Electric Budget'!L17</f>
        <v>0</v>
      </c>
      <c r="AC36" s="9">
        <f>+'[1]OPOWER Electric Budget'!M17</f>
        <v>0</v>
      </c>
      <c r="AD36" s="85">
        <f t="shared" si="25"/>
        <v>0</v>
      </c>
      <c r="AE36" s="4">
        <v>29</v>
      </c>
    </row>
    <row r="37" spans="1:31">
      <c r="A37" s="90" t="s">
        <v>45</v>
      </c>
      <c r="B37" s="49">
        <f t="shared" si="24"/>
        <v>0</v>
      </c>
      <c r="E37" s="20" t="s">
        <v>24</v>
      </c>
      <c r="F37" s="184">
        <v>0</v>
      </c>
      <c r="G37" s="184"/>
      <c r="H37" s="184">
        <v>93148</v>
      </c>
      <c r="I37" s="184">
        <v>0</v>
      </c>
      <c r="J37" s="184"/>
      <c r="K37" s="184">
        <v>100000</v>
      </c>
      <c r="L37" s="184">
        <v>148625</v>
      </c>
      <c r="M37" s="184">
        <v>128625</v>
      </c>
      <c r="N37" s="184"/>
      <c r="O37" s="184"/>
      <c r="P37" s="184"/>
      <c r="Q37" s="184">
        <v>373706</v>
      </c>
      <c r="R37" s="9">
        <f>+'[1]OPOWER Electric Budget'!B18</f>
        <v>0</v>
      </c>
      <c r="S37" s="9">
        <f>+'[1]OPOWER Electric Budget'!C18</f>
        <v>0</v>
      </c>
      <c r="T37" s="9">
        <f>+'[1]OPOWER Electric Budget'!D18</f>
        <v>0</v>
      </c>
      <c r="U37" s="9">
        <f>+'[1]OPOWER Electric Budget'!E18</f>
        <v>181469</v>
      </c>
      <c r="V37" s="9">
        <f>+'[1]OPOWER Electric Budget'!F18</f>
        <v>0</v>
      </c>
      <c r="W37" s="9">
        <f>+'[1]OPOWER Electric Budget'!G18</f>
        <v>0</v>
      </c>
      <c r="X37" s="9">
        <f>+'[1]OPOWER Electric Budget'!H18</f>
        <v>0</v>
      </c>
      <c r="Y37" s="9">
        <f>+'[1]OPOWER Electric Budget'!I18</f>
        <v>0</v>
      </c>
      <c r="Z37" s="9">
        <f>+'[1]OPOWER Electric Budget'!J18</f>
        <v>0</v>
      </c>
      <c r="AA37" s="9">
        <f>+'[1]OPOWER Electric Budget'!K18</f>
        <v>0</v>
      </c>
      <c r="AB37" s="9">
        <f>+'[1]OPOWER Electric Budget'!L18</f>
        <v>0</v>
      </c>
      <c r="AC37" s="9">
        <f>+'[1]OPOWER Electric Budget'!M18</f>
        <v>0</v>
      </c>
      <c r="AD37" s="85">
        <f t="shared" si="25"/>
        <v>1025573</v>
      </c>
      <c r="AE37" s="4">
        <v>30</v>
      </c>
    </row>
    <row r="38" spans="1:31">
      <c r="A38" s="90" t="s">
        <v>46</v>
      </c>
      <c r="B38" s="49">
        <f t="shared" si="24"/>
        <v>0</v>
      </c>
      <c r="E38" s="20" t="s">
        <v>24</v>
      </c>
      <c r="F38" s="184">
        <v>0</v>
      </c>
      <c r="G38" s="184"/>
      <c r="H38" s="184"/>
      <c r="I38" s="184"/>
      <c r="J38" s="184">
        <v>4650</v>
      </c>
      <c r="K38" s="184">
        <v>2560</v>
      </c>
      <c r="L38" s="184">
        <v>2000</v>
      </c>
      <c r="M38" s="184">
        <v>2965</v>
      </c>
      <c r="N38" s="184">
        <v>2575</v>
      </c>
      <c r="O38" s="184">
        <v>689</v>
      </c>
      <c r="P38" s="184">
        <v>837</v>
      </c>
      <c r="Q38" s="184">
        <v>1082</v>
      </c>
      <c r="R38" s="9">
        <f>+'[1]OPOWER Electric Budget'!B19</f>
        <v>1484</v>
      </c>
      <c r="S38" s="9">
        <f>+'[1]OPOWER Electric Budget'!C19</f>
        <v>986</v>
      </c>
      <c r="T38" s="9">
        <f>+'[1]OPOWER Electric Budget'!D19</f>
        <v>3741</v>
      </c>
      <c r="U38" s="9">
        <f>+'[1]OPOWER Electric Budget'!E19</f>
        <v>4283</v>
      </c>
      <c r="V38" s="9">
        <f>+'[1]OPOWER Electric Budget'!F19</f>
        <v>0</v>
      </c>
      <c r="W38" s="9">
        <f>+'[1]OPOWER Electric Budget'!G19</f>
        <v>0</v>
      </c>
      <c r="X38" s="9">
        <f>+'[1]OPOWER Electric Budget'!H19</f>
        <v>0</v>
      </c>
      <c r="Y38" s="9">
        <f>+'[1]OPOWER Electric Budget'!I19</f>
        <v>0</v>
      </c>
      <c r="Z38" s="9">
        <f>+'[1]OPOWER Electric Budget'!J19</f>
        <v>0</v>
      </c>
      <c r="AA38" s="9">
        <f>+'[1]OPOWER Electric Budget'!K19</f>
        <v>0</v>
      </c>
      <c r="AB38" s="9">
        <f>+'[1]OPOWER Electric Budget'!L19</f>
        <v>0</v>
      </c>
      <c r="AC38" s="9">
        <f>+'[1]OPOWER Electric Budget'!M19</f>
        <v>0</v>
      </c>
      <c r="AD38" s="85">
        <f t="shared" si="25"/>
        <v>27852</v>
      </c>
      <c r="AE38" s="4">
        <v>31</v>
      </c>
    </row>
    <row r="39" spans="1:31">
      <c r="A39" s="90" t="s">
        <v>82</v>
      </c>
      <c r="B39" s="49">
        <f t="shared" si="24"/>
        <v>0</v>
      </c>
      <c r="E39" s="20" t="s">
        <v>24</v>
      </c>
      <c r="F39" s="184">
        <v>0</v>
      </c>
      <c r="G39" s="184"/>
      <c r="H39" s="184"/>
      <c r="I39" s="184"/>
      <c r="J39" s="184"/>
      <c r="K39" s="184"/>
      <c r="L39" s="184"/>
      <c r="M39" s="184"/>
      <c r="N39" s="184"/>
      <c r="O39" s="184"/>
      <c r="P39" s="184"/>
      <c r="Q39" s="184"/>
      <c r="R39" s="9"/>
      <c r="S39" s="9"/>
      <c r="T39" s="9"/>
      <c r="U39" s="9"/>
      <c r="V39" s="9"/>
      <c r="W39" s="9"/>
      <c r="X39" s="9"/>
      <c r="Y39" s="9"/>
      <c r="Z39" s="9"/>
      <c r="AA39" s="9"/>
      <c r="AB39" s="9"/>
      <c r="AC39" s="9"/>
      <c r="AD39" s="85">
        <f t="shared" si="25"/>
        <v>0</v>
      </c>
      <c r="AE39" s="4">
        <v>32</v>
      </c>
    </row>
    <row r="40" spans="1:31">
      <c r="A40" s="89" t="s">
        <v>47</v>
      </c>
      <c r="B40" s="35">
        <f t="shared" si="24"/>
        <v>0</v>
      </c>
      <c r="C40" s="92"/>
      <c r="D40" s="92"/>
      <c r="E40" s="92"/>
      <c r="F40" s="96">
        <f>SUM(F32:F39)</f>
        <v>4500</v>
      </c>
      <c r="G40" s="96">
        <f>SUM(G32:G39)</f>
        <v>4500</v>
      </c>
      <c r="H40" s="96">
        <f t="shared" ref="H40:Q40" si="26">SUM(H32:H39)</f>
        <v>97648</v>
      </c>
      <c r="I40" s="96">
        <f t="shared" si="26"/>
        <v>4500</v>
      </c>
      <c r="J40" s="96">
        <f t="shared" si="26"/>
        <v>7831</v>
      </c>
      <c r="K40" s="96">
        <f t="shared" si="26"/>
        <v>102560</v>
      </c>
      <c r="L40" s="96">
        <f t="shared" si="26"/>
        <v>152315</v>
      </c>
      <c r="M40" s="96">
        <f t="shared" si="26"/>
        <v>132661</v>
      </c>
      <c r="N40" s="96">
        <f t="shared" si="26"/>
        <v>2623</v>
      </c>
      <c r="O40" s="96">
        <f t="shared" si="26"/>
        <v>12066</v>
      </c>
      <c r="P40" s="96">
        <f t="shared" si="26"/>
        <v>10025</v>
      </c>
      <c r="Q40" s="96">
        <f t="shared" si="26"/>
        <v>382064</v>
      </c>
      <c r="R40" s="96">
        <f>SUM(R32:R39)</f>
        <v>9212</v>
      </c>
      <c r="S40" s="96">
        <f>SUM(S32:S39)</f>
        <v>8695</v>
      </c>
      <c r="T40" s="96">
        <f t="shared" ref="T40:AC40" si="27">SUM(T32:T39)</f>
        <v>5227</v>
      </c>
      <c r="U40" s="96">
        <f t="shared" si="27"/>
        <v>187227</v>
      </c>
      <c r="V40" s="96">
        <f t="shared" si="27"/>
        <v>0</v>
      </c>
      <c r="W40" s="96">
        <f t="shared" si="27"/>
        <v>0</v>
      </c>
      <c r="X40" s="96">
        <f t="shared" si="27"/>
        <v>0</v>
      </c>
      <c r="Y40" s="96">
        <f t="shared" si="27"/>
        <v>0</v>
      </c>
      <c r="Z40" s="96">
        <f t="shared" si="27"/>
        <v>0</v>
      </c>
      <c r="AA40" s="96">
        <f t="shared" si="27"/>
        <v>0</v>
      </c>
      <c r="AB40" s="96">
        <f t="shared" si="27"/>
        <v>0</v>
      </c>
      <c r="AC40" s="96">
        <f t="shared" si="27"/>
        <v>0</v>
      </c>
      <c r="AD40" s="66">
        <f>SUM(F40:AC40)</f>
        <v>1123654</v>
      </c>
      <c r="AE40" s="4">
        <v>33</v>
      </c>
    </row>
    <row r="41" spans="1:31">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c r="A42" s="90" t="s">
        <v>87</v>
      </c>
      <c r="B42" s="98">
        <f t="shared" ref="B42:B49" si="28">HLOOKUP($B$7,$F$8:$AC$75,AE42,FALSE)</f>
        <v>0</v>
      </c>
      <c r="E42" s="20" t="s">
        <v>110</v>
      </c>
      <c r="F42" s="9"/>
      <c r="G42" s="9"/>
      <c r="H42" s="9"/>
      <c r="I42" s="9"/>
      <c r="J42" s="9"/>
      <c r="K42" s="9"/>
      <c r="L42" s="9"/>
      <c r="M42" s="9"/>
      <c r="N42" s="9"/>
      <c r="O42" s="9"/>
      <c r="P42" s="9"/>
      <c r="Q42" s="9"/>
      <c r="R42" s="9"/>
      <c r="S42" s="9"/>
      <c r="T42" s="9"/>
      <c r="U42" s="9"/>
      <c r="V42" s="9"/>
      <c r="W42" s="9"/>
      <c r="X42" s="9"/>
      <c r="Y42" s="9"/>
      <c r="Z42" s="9"/>
      <c r="AA42" s="9"/>
      <c r="AB42" s="9"/>
      <c r="AC42" s="9"/>
      <c r="AD42" s="25"/>
      <c r="AE42" s="4">
        <v>35</v>
      </c>
    </row>
    <row r="43" spans="1:31">
      <c r="A43" s="90" t="s">
        <v>88</v>
      </c>
      <c r="B43" s="98">
        <f t="shared" si="28"/>
        <v>0</v>
      </c>
      <c r="E43" s="20" t="s">
        <v>110</v>
      </c>
      <c r="F43" s="9"/>
      <c r="G43" s="9"/>
      <c r="H43" s="9"/>
      <c r="I43" s="9"/>
      <c r="J43" s="9"/>
      <c r="K43" s="9"/>
      <c r="L43" s="9"/>
      <c r="M43" s="9"/>
      <c r="N43" s="9"/>
      <c r="O43" s="9"/>
      <c r="P43" s="9"/>
      <c r="Q43" s="9"/>
      <c r="R43" s="9"/>
      <c r="S43" s="9"/>
      <c r="T43" s="9"/>
      <c r="U43" s="9"/>
      <c r="V43" s="9"/>
      <c r="W43" s="9"/>
      <c r="X43" s="9"/>
      <c r="Y43" s="9"/>
      <c r="Z43" s="9"/>
      <c r="AA43" s="9"/>
      <c r="AB43" s="9"/>
      <c r="AC43" s="9"/>
      <c r="AD43" s="25"/>
      <c r="AE43" s="4">
        <v>36</v>
      </c>
    </row>
    <row r="44" spans="1:31">
      <c r="A44" s="90" t="s">
        <v>89</v>
      </c>
      <c r="B44" s="98">
        <f t="shared" si="28"/>
        <v>0</v>
      </c>
      <c r="E44" s="20" t="s">
        <v>110</v>
      </c>
      <c r="F44" s="9"/>
      <c r="G44" s="9"/>
      <c r="H44" s="9"/>
      <c r="I44" s="9"/>
      <c r="J44" s="9"/>
      <c r="K44" s="9"/>
      <c r="L44" s="9"/>
      <c r="M44" s="9"/>
      <c r="N44" s="9"/>
      <c r="O44" s="9"/>
      <c r="P44" s="9"/>
      <c r="Q44" s="9"/>
      <c r="R44" s="9"/>
      <c r="S44" s="9"/>
      <c r="T44" s="9"/>
      <c r="U44" s="9"/>
      <c r="V44" s="9"/>
      <c r="W44" s="9"/>
      <c r="X44" s="9"/>
      <c r="Y44" s="9"/>
      <c r="Z44" s="9"/>
      <c r="AA44" s="9"/>
      <c r="AB44" s="9"/>
      <c r="AC44" s="9"/>
      <c r="AD44" s="25"/>
      <c r="AE44" s="4">
        <v>37</v>
      </c>
    </row>
    <row r="45" spans="1:31">
      <c r="A45" s="90" t="s">
        <v>90</v>
      </c>
      <c r="B45" s="98">
        <f t="shared" si="28"/>
        <v>0</v>
      </c>
      <c r="E45" s="20" t="s">
        <v>110</v>
      </c>
      <c r="F45" s="9"/>
      <c r="G45" s="9"/>
      <c r="H45" s="9"/>
      <c r="I45" s="9"/>
      <c r="J45" s="9"/>
      <c r="K45" s="9"/>
      <c r="L45" s="9"/>
      <c r="M45" s="9"/>
      <c r="N45" s="9"/>
      <c r="O45" s="9"/>
      <c r="P45" s="9"/>
      <c r="Q45" s="9"/>
      <c r="R45" s="9"/>
      <c r="S45" s="9"/>
      <c r="T45" s="9"/>
      <c r="U45" s="9"/>
      <c r="V45" s="9"/>
      <c r="W45" s="9"/>
      <c r="X45" s="9"/>
      <c r="Y45" s="9"/>
      <c r="Z45" s="9"/>
      <c r="AA45" s="9"/>
      <c r="AB45" s="9"/>
      <c r="AC45" s="9"/>
      <c r="AD45" s="25"/>
      <c r="AE45" s="4">
        <v>38</v>
      </c>
    </row>
    <row r="46" spans="1:31">
      <c r="A46" s="90" t="s">
        <v>91</v>
      </c>
      <c r="B46" s="98">
        <f t="shared" si="28"/>
        <v>0</v>
      </c>
      <c r="E46" s="20" t="s">
        <v>110</v>
      </c>
      <c r="F46" s="9"/>
      <c r="G46" s="9"/>
      <c r="H46" s="9"/>
      <c r="I46" s="9"/>
      <c r="J46" s="9"/>
      <c r="K46" s="9"/>
      <c r="L46" s="9"/>
      <c r="M46" s="9"/>
      <c r="N46" s="9"/>
      <c r="O46" s="9"/>
      <c r="P46" s="9"/>
      <c r="Q46" s="9"/>
      <c r="R46" s="9"/>
      <c r="S46" s="9"/>
      <c r="T46" s="9"/>
      <c r="U46" s="9"/>
      <c r="V46" s="9"/>
      <c r="W46" s="9"/>
      <c r="X46" s="9"/>
      <c r="Y46" s="9"/>
      <c r="Z46" s="9"/>
      <c r="AA46" s="9"/>
      <c r="AB46" s="9"/>
      <c r="AC46" s="9"/>
      <c r="AD46" s="25"/>
      <c r="AE46" s="4">
        <v>39</v>
      </c>
    </row>
    <row r="47" spans="1:31">
      <c r="A47" s="90" t="s">
        <v>92</v>
      </c>
      <c r="B47" s="98">
        <f t="shared" si="28"/>
        <v>0</v>
      </c>
      <c r="E47" s="20" t="s">
        <v>110</v>
      </c>
      <c r="F47" s="9"/>
      <c r="G47" s="9"/>
      <c r="H47" s="9"/>
      <c r="I47" s="9"/>
      <c r="J47" s="9"/>
      <c r="K47" s="9"/>
      <c r="L47" s="9"/>
      <c r="M47" s="9"/>
      <c r="N47" s="9"/>
      <c r="O47" s="9"/>
      <c r="P47" s="9"/>
      <c r="Q47" s="9"/>
      <c r="R47" s="9"/>
      <c r="S47" s="9"/>
      <c r="T47" s="9"/>
      <c r="U47" s="9"/>
      <c r="V47" s="9"/>
      <c r="W47" s="9"/>
      <c r="X47" s="9"/>
      <c r="Y47" s="9"/>
      <c r="Z47" s="9"/>
      <c r="AA47" s="9"/>
      <c r="AB47" s="9"/>
      <c r="AC47" s="9"/>
      <c r="AD47" s="25"/>
      <c r="AE47" s="4">
        <v>40</v>
      </c>
    </row>
    <row r="48" spans="1:31">
      <c r="A48" s="90" t="s">
        <v>93</v>
      </c>
      <c r="B48" s="98">
        <f t="shared" si="28"/>
        <v>0</v>
      </c>
      <c r="E48" s="20" t="s">
        <v>110</v>
      </c>
      <c r="F48" s="9"/>
      <c r="G48" s="9"/>
      <c r="H48" s="9"/>
      <c r="I48" s="9"/>
      <c r="J48" s="9"/>
      <c r="K48" s="9"/>
      <c r="L48" s="9"/>
      <c r="M48" s="9"/>
      <c r="N48" s="9"/>
      <c r="O48" s="9"/>
      <c r="P48" s="9"/>
      <c r="Q48" s="9"/>
      <c r="R48" s="9"/>
      <c r="S48" s="9"/>
      <c r="T48" s="9"/>
      <c r="U48" s="9"/>
      <c r="V48" s="9"/>
      <c r="W48" s="9"/>
      <c r="X48" s="9"/>
      <c r="Y48" s="9"/>
      <c r="Z48" s="9"/>
      <c r="AA48" s="9"/>
      <c r="AB48" s="9"/>
      <c r="AC48" s="9"/>
      <c r="AD48" s="25"/>
      <c r="AE48" s="4">
        <v>41</v>
      </c>
    </row>
    <row r="49" spans="1:31">
      <c r="A49" s="90" t="s">
        <v>94</v>
      </c>
      <c r="B49" s="98">
        <f t="shared" si="28"/>
        <v>0</v>
      </c>
      <c r="E49" s="20" t="s">
        <v>110</v>
      </c>
      <c r="F49" s="9"/>
      <c r="G49" s="9"/>
      <c r="H49" s="9"/>
      <c r="I49" s="9"/>
      <c r="J49" s="9"/>
      <c r="K49" s="9"/>
      <c r="L49" s="9"/>
      <c r="M49" s="9"/>
      <c r="N49" s="9"/>
      <c r="O49" s="9"/>
      <c r="P49" s="9"/>
      <c r="Q49" s="9"/>
      <c r="R49" s="9"/>
      <c r="S49" s="9"/>
      <c r="T49" s="9"/>
      <c r="U49" s="9"/>
      <c r="V49" s="9"/>
      <c r="W49" s="9"/>
      <c r="X49" s="9"/>
      <c r="Y49" s="9"/>
      <c r="Z49" s="9"/>
      <c r="AA49" s="9"/>
      <c r="AB49" s="9"/>
      <c r="AC49" s="9"/>
      <c r="AD49" s="25"/>
      <c r="AE49" s="4">
        <v>42</v>
      </c>
    </row>
    <row r="50" spans="1:31">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c r="A51" s="1" t="s">
        <v>59</v>
      </c>
      <c r="B51" s="31">
        <f>HLOOKUP($B$7,$F$8:$AC$75,AE51,FALSE)</f>
        <v>899194</v>
      </c>
      <c r="F51" s="32">
        <f>$F$4</f>
        <v>899194</v>
      </c>
      <c r="G51" s="32">
        <f t="shared" ref="G51:Q51" si="29">$F$4</f>
        <v>899194</v>
      </c>
      <c r="H51" s="32">
        <f t="shared" si="29"/>
        <v>899194</v>
      </c>
      <c r="I51" s="32">
        <f t="shared" si="29"/>
        <v>899194</v>
      </c>
      <c r="J51" s="32">
        <f t="shared" si="29"/>
        <v>899194</v>
      </c>
      <c r="K51" s="32">
        <f t="shared" si="29"/>
        <v>899194</v>
      </c>
      <c r="L51" s="32">
        <f t="shared" si="29"/>
        <v>899194</v>
      </c>
      <c r="M51" s="32">
        <f t="shared" si="29"/>
        <v>899194</v>
      </c>
      <c r="N51" s="32">
        <f t="shared" si="29"/>
        <v>899194</v>
      </c>
      <c r="O51" s="32">
        <f t="shared" si="29"/>
        <v>899194</v>
      </c>
      <c r="P51" s="32">
        <f t="shared" si="29"/>
        <v>899194</v>
      </c>
      <c r="Q51" s="32">
        <f t="shared" si="29"/>
        <v>899194</v>
      </c>
      <c r="R51" s="32">
        <f>$G$4</f>
        <v>899194</v>
      </c>
      <c r="S51" s="32">
        <f t="shared" ref="S51:AC51" si="30">$G$4</f>
        <v>899194</v>
      </c>
      <c r="T51" s="32">
        <f t="shared" si="30"/>
        <v>899194</v>
      </c>
      <c r="U51" s="32">
        <f t="shared" si="30"/>
        <v>899194</v>
      </c>
      <c r="V51" s="32">
        <f t="shared" si="30"/>
        <v>899194</v>
      </c>
      <c r="W51" s="32">
        <f t="shared" si="30"/>
        <v>899194</v>
      </c>
      <c r="X51" s="32">
        <f t="shared" si="30"/>
        <v>899194</v>
      </c>
      <c r="Y51" s="32">
        <f t="shared" si="30"/>
        <v>899194</v>
      </c>
      <c r="Z51" s="32">
        <f t="shared" si="30"/>
        <v>899194</v>
      </c>
      <c r="AA51" s="32">
        <f t="shared" si="30"/>
        <v>899194</v>
      </c>
      <c r="AB51" s="32">
        <f t="shared" si="30"/>
        <v>899194</v>
      </c>
      <c r="AC51" s="32">
        <f t="shared" si="30"/>
        <v>899194</v>
      </c>
      <c r="AD51" s="62"/>
      <c r="AE51" s="4">
        <v>44</v>
      </c>
    </row>
    <row r="52" spans="1:31">
      <c r="A52" s="1" t="s">
        <v>60</v>
      </c>
      <c r="B52" s="31">
        <f>HLOOKUP($B$7,$F$8:$AC$75,AE52,FALSE)</f>
        <v>374664.16666666669</v>
      </c>
      <c r="F52" s="33">
        <f t="shared" ref="F52:AC52" si="31">F51*(F9/12)</f>
        <v>74932.833333333328</v>
      </c>
      <c r="G52" s="33">
        <f t="shared" si="31"/>
        <v>149865.66666666666</v>
      </c>
      <c r="H52" s="33">
        <f t="shared" si="31"/>
        <v>224798.5</v>
      </c>
      <c r="I52" s="33">
        <f t="shared" si="31"/>
        <v>299731.33333333331</v>
      </c>
      <c r="J52" s="33">
        <f t="shared" si="31"/>
        <v>374664.16666666669</v>
      </c>
      <c r="K52" s="33">
        <f t="shared" si="31"/>
        <v>449597</v>
      </c>
      <c r="L52" s="33">
        <f t="shared" si="31"/>
        <v>524529.83333333337</v>
      </c>
      <c r="M52" s="33">
        <f t="shared" si="31"/>
        <v>599462.66666666663</v>
      </c>
      <c r="N52" s="33">
        <f t="shared" si="31"/>
        <v>674395.5</v>
      </c>
      <c r="O52" s="33">
        <f t="shared" si="31"/>
        <v>749328.33333333337</v>
      </c>
      <c r="P52" s="33">
        <f t="shared" si="31"/>
        <v>824261.16666666663</v>
      </c>
      <c r="Q52" s="33">
        <f t="shared" si="31"/>
        <v>899194</v>
      </c>
      <c r="R52" s="33">
        <f t="shared" si="31"/>
        <v>74932.833333333328</v>
      </c>
      <c r="S52" s="33">
        <f t="shared" si="31"/>
        <v>149865.66666666666</v>
      </c>
      <c r="T52" s="33">
        <f t="shared" si="31"/>
        <v>224798.5</v>
      </c>
      <c r="U52" s="33">
        <f t="shared" si="31"/>
        <v>299731.33333333331</v>
      </c>
      <c r="V52" s="33">
        <f t="shared" si="31"/>
        <v>374664.16666666669</v>
      </c>
      <c r="W52" s="33">
        <f t="shared" si="31"/>
        <v>449597</v>
      </c>
      <c r="X52" s="33">
        <f t="shared" si="31"/>
        <v>524529.83333333337</v>
      </c>
      <c r="Y52" s="33">
        <f t="shared" si="31"/>
        <v>599462.66666666663</v>
      </c>
      <c r="Z52" s="33">
        <f t="shared" si="31"/>
        <v>674395.5</v>
      </c>
      <c r="AA52" s="33">
        <f t="shared" si="31"/>
        <v>749328.33333333337</v>
      </c>
      <c r="AB52" s="33">
        <f t="shared" si="31"/>
        <v>824261.16666666663</v>
      </c>
      <c r="AC52" s="33">
        <f t="shared" si="31"/>
        <v>899194</v>
      </c>
      <c r="AD52" s="64"/>
      <c r="AE52" s="4">
        <v>45</v>
      </c>
    </row>
    <row r="53" spans="1:31">
      <c r="A53" s="86" t="s">
        <v>55</v>
      </c>
      <c r="B53" s="98">
        <f>HLOOKUP($B$7,$F$8:$AC$75,AE53,FALSE)</f>
        <v>210361</v>
      </c>
      <c r="F53" s="37">
        <f>F40</f>
        <v>4500</v>
      </c>
      <c r="G53" s="37">
        <f>F53+G40</f>
        <v>9000</v>
      </c>
      <c r="H53" s="37">
        <f t="shared" ref="H53:Q53" si="32">G53+H40</f>
        <v>106648</v>
      </c>
      <c r="I53" s="37">
        <f t="shared" si="32"/>
        <v>111148</v>
      </c>
      <c r="J53" s="37">
        <f t="shared" si="32"/>
        <v>118979</v>
      </c>
      <c r="K53" s="37">
        <f t="shared" si="32"/>
        <v>221539</v>
      </c>
      <c r="L53" s="37">
        <f t="shared" si="32"/>
        <v>373854</v>
      </c>
      <c r="M53" s="37">
        <f t="shared" si="32"/>
        <v>506515</v>
      </c>
      <c r="N53" s="37">
        <f t="shared" si="32"/>
        <v>509138</v>
      </c>
      <c r="O53" s="37">
        <f t="shared" si="32"/>
        <v>521204</v>
      </c>
      <c r="P53" s="37">
        <f t="shared" si="32"/>
        <v>531229</v>
      </c>
      <c r="Q53" s="37">
        <f t="shared" si="32"/>
        <v>913293</v>
      </c>
      <c r="R53" s="37">
        <f>R40</f>
        <v>9212</v>
      </c>
      <c r="S53" s="37">
        <f>R53+S40</f>
        <v>17907</v>
      </c>
      <c r="T53" s="37">
        <f>S53+T40</f>
        <v>23134</v>
      </c>
      <c r="U53" s="37">
        <f t="shared" ref="U53:AC53" si="33">T53+U40</f>
        <v>210361</v>
      </c>
      <c r="V53" s="37">
        <f t="shared" si="33"/>
        <v>210361</v>
      </c>
      <c r="W53" s="37">
        <f t="shared" si="33"/>
        <v>210361</v>
      </c>
      <c r="X53" s="37">
        <f t="shared" si="33"/>
        <v>210361</v>
      </c>
      <c r="Y53" s="37">
        <f t="shared" si="33"/>
        <v>210361</v>
      </c>
      <c r="Z53" s="37">
        <f t="shared" si="33"/>
        <v>210361</v>
      </c>
      <c r="AA53" s="37">
        <f t="shared" si="33"/>
        <v>210361</v>
      </c>
      <c r="AB53" s="37">
        <f t="shared" si="33"/>
        <v>210361</v>
      </c>
      <c r="AC53" s="37">
        <f t="shared" si="33"/>
        <v>210361</v>
      </c>
      <c r="AD53" s="67"/>
      <c r="AE53" s="4">
        <v>46</v>
      </c>
    </row>
    <row r="54" spans="1:31">
      <c r="A54" s="86" t="s">
        <v>14</v>
      </c>
      <c r="B54" s="98">
        <f>HLOOKUP($B$7,$F$8:$AC$75,AE54,FALSE)</f>
        <v>0</v>
      </c>
      <c r="E54" s="3"/>
      <c r="F54" s="37">
        <f>SUM(F42:F49)</f>
        <v>0</v>
      </c>
      <c r="G54" s="37">
        <f t="shared" ref="G54:Q54" si="34">SUM(G42:G49)</f>
        <v>0</v>
      </c>
      <c r="H54" s="37">
        <f t="shared" si="34"/>
        <v>0</v>
      </c>
      <c r="I54" s="37">
        <f t="shared" si="34"/>
        <v>0</v>
      </c>
      <c r="J54" s="37">
        <f t="shared" si="34"/>
        <v>0</v>
      </c>
      <c r="K54" s="37">
        <f t="shared" si="34"/>
        <v>0</v>
      </c>
      <c r="L54" s="37">
        <f t="shared" si="34"/>
        <v>0</v>
      </c>
      <c r="M54" s="37">
        <f t="shared" si="34"/>
        <v>0</v>
      </c>
      <c r="N54" s="37">
        <f t="shared" si="34"/>
        <v>0</v>
      </c>
      <c r="O54" s="37">
        <f t="shared" si="34"/>
        <v>0</v>
      </c>
      <c r="P54" s="37">
        <f t="shared" si="34"/>
        <v>0</v>
      </c>
      <c r="Q54" s="37">
        <f t="shared" si="34"/>
        <v>0</v>
      </c>
      <c r="R54" s="37">
        <f>SUM(R42:R49)</f>
        <v>0</v>
      </c>
      <c r="S54" s="37">
        <f t="shared" ref="S54:AC54" si="35">SUM(S42:S49)</f>
        <v>0</v>
      </c>
      <c r="T54" s="37">
        <f t="shared" si="35"/>
        <v>0</v>
      </c>
      <c r="U54" s="37">
        <f t="shared" si="35"/>
        <v>0</v>
      </c>
      <c r="V54" s="37">
        <f t="shared" si="35"/>
        <v>0</v>
      </c>
      <c r="W54" s="37">
        <f t="shared" si="35"/>
        <v>0</v>
      </c>
      <c r="X54" s="37">
        <f t="shared" si="35"/>
        <v>0</v>
      </c>
      <c r="Y54" s="37">
        <f t="shared" si="35"/>
        <v>0</v>
      </c>
      <c r="Z54" s="37">
        <f t="shared" si="35"/>
        <v>0</v>
      </c>
      <c r="AA54" s="37">
        <f t="shared" si="35"/>
        <v>0</v>
      </c>
      <c r="AB54" s="37">
        <f t="shared" si="35"/>
        <v>0</v>
      </c>
      <c r="AC54" s="37">
        <f t="shared" si="35"/>
        <v>0</v>
      </c>
      <c r="AD54" s="67"/>
      <c r="AE54" s="4">
        <v>47</v>
      </c>
    </row>
    <row r="55" spans="1:31">
      <c r="A55" s="91" t="s">
        <v>56</v>
      </c>
      <c r="B55" s="35">
        <f>HLOOKUP($B$7,$F$8:$AC$75,AE55,FALSE)</f>
        <v>210361</v>
      </c>
      <c r="C55" s="92"/>
      <c r="D55" s="92"/>
      <c r="E55" s="93"/>
      <c r="F55" s="36">
        <f>F53+F54</f>
        <v>4500</v>
      </c>
      <c r="G55" s="36">
        <f>G53+G54</f>
        <v>9000</v>
      </c>
      <c r="H55" s="36">
        <f>H53+H54</f>
        <v>106648</v>
      </c>
      <c r="I55" s="36">
        <f t="shared" ref="I55:Q55" si="36">I53+I54</f>
        <v>111148</v>
      </c>
      <c r="J55" s="36">
        <f t="shared" si="36"/>
        <v>118979</v>
      </c>
      <c r="K55" s="36">
        <f t="shared" si="36"/>
        <v>221539</v>
      </c>
      <c r="L55" s="36">
        <f t="shared" si="36"/>
        <v>373854</v>
      </c>
      <c r="M55" s="36">
        <f t="shared" si="36"/>
        <v>506515</v>
      </c>
      <c r="N55" s="36">
        <f t="shared" si="36"/>
        <v>509138</v>
      </c>
      <c r="O55" s="36">
        <f t="shared" si="36"/>
        <v>521204</v>
      </c>
      <c r="P55" s="36">
        <f t="shared" si="36"/>
        <v>531229</v>
      </c>
      <c r="Q55" s="36">
        <f t="shared" si="36"/>
        <v>913293</v>
      </c>
      <c r="R55" s="36">
        <f>R53+R54</f>
        <v>9212</v>
      </c>
      <c r="S55" s="36">
        <f>S53+S54</f>
        <v>17907</v>
      </c>
      <c r="T55" s="36">
        <f>T53+T54</f>
        <v>23134</v>
      </c>
      <c r="U55" s="36">
        <f t="shared" ref="U55:AC55" si="37">U53+U54</f>
        <v>210361</v>
      </c>
      <c r="V55" s="36">
        <f t="shared" si="37"/>
        <v>210361</v>
      </c>
      <c r="W55" s="36">
        <f t="shared" si="37"/>
        <v>210361</v>
      </c>
      <c r="X55" s="36">
        <f t="shared" si="37"/>
        <v>210361</v>
      </c>
      <c r="Y55" s="36">
        <f t="shared" si="37"/>
        <v>210361</v>
      </c>
      <c r="Z55" s="36">
        <f t="shared" si="37"/>
        <v>210361</v>
      </c>
      <c r="AA55" s="36">
        <f t="shared" si="37"/>
        <v>210361</v>
      </c>
      <c r="AB55" s="36">
        <f t="shared" si="37"/>
        <v>210361</v>
      </c>
      <c r="AC55" s="36">
        <f t="shared" si="37"/>
        <v>210361</v>
      </c>
      <c r="AD55" s="67"/>
      <c r="AE55" s="4">
        <v>48</v>
      </c>
    </row>
    <row r="56" spans="1:31">
      <c r="A56" s="86" t="s">
        <v>72</v>
      </c>
      <c r="B56" s="88">
        <f>IFERROR(HLOOKUP($B$7,$F$8:$AC$75,AE56,FALSE),"-  ")</f>
        <v>0.23394395425236378</v>
      </c>
      <c r="F56" s="88">
        <f>IFERROR(F53/F51,"-  ")</f>
        <v>5.0044817914710283E-3</v>
      </c>
      <c r="G56" s="88">
        <f t="shared" ref="G56:Q56" si="38">IFERROR(G53/G51,"-  ")</f>
        <v>1.0008963582942057E-2</v>
      </c>
      <c r="H56" s="88">
        <f t="shared" si="38"/>
        <v>0.11860399424373383</v>
      </c>
      <c r="I56" s="88">
        <f t="shared" si="38"/>
        <v>0.12360847603520486</v>
      </c>
      <c r="J56" s="88">
        <f t="shared" si="38"/>
        <v>0.13231738645942923</v>
      </c>
      <c r="K56" s="88">
        <f t="shared" si="38"/>
        <v>0.24637508702237781</v>
      </c>
      <c r="L56" s="88">
        <f t="shared" si="38"/>
        <v>0.41576567459302444</v>
      </c>
      <c r="M56" s="88">
        <f t="shared" si="38"/>
        <v>0.56329890991265508</v>
      </c>
      <c r="N56" s="88">
        <f t="shared" si="38"/>
        <v>0.56621596674355035</v>
      </c>
      <c r="O56" s="88">
        <f t="shared" si="38"/>
        <v>0.5796346505870813</v>
      </c>
      <c r="P56" s="88">
        <f t="shared" si="38"/>
        <v>0.59078352391141398</v>
      </c>
      <c r="Q56" s="88">
        <f t="shared" si="38"/>
        <v>1.0156795975062112</v>
      </c>
      <c r="R56" s="88">
        <f>IFERROR(R53/R51,"-  ")</f>
        <v>1.024473028067358E-2</v>
      </c>
      <c r="S56" s="88">
        <f t="shared" ref="S56:AC56" si="39">IFERROR(S53/S51,"-  ")</f>
        <v>1.9914501208860378E-2</v>
      </c>
      <c r="T56" s="88">
        <f t="shared" si="39"/>
        <v>2.5727484836420171E-2</v>
      </c>
      <c r="U56" s="88">
        <f t="shared" si="39"/>
        <v>0.23394395425236378</v>
      </c>
      <c r="V56" s="88">
        <f t="shared" si="39"/>
        <v>0.23394395425236378</v>
      </c>
      <c r="W56" s="88">
        <f t="shared" si="39"/>
        <v>0.23394395425236378</v>
      </c>
      <c r="X56" s="88">
        <f t="shared" si="39"/>
        <v>0.23394395425236378</v>
      </c>
      <c r="Y56" s="88">
        <f t="shared" si="39"/>
        <v>0.23394395425236378</v>
      </c>
      <c r="Z56" s="88">
        <f t="shared" si="39"/>
        <v>0.23394395425236378</v>
      </c>
      <c r="AA56" s="88">
        <f t="shared" si="39"/>
        <v>0.23394395425236378</v>
      </c>
      <c r="AB56" s="88">
        <f t="shared" si="39"/>
        <v>0.23394395425236378</v>
      </c>
      <c r="AC56" s="88">
        <f t="shared" si="39"/>
        <v>0.23394395425236378</v>
      </c>
      <c r="AD56" s="97"/>
      <c r="AE56" s="4">
        <v>49</v>
      </c>
    </row>
    <row r="57" spans="1:31">
      <c r="A57" s="86" t="s">
        <v>73</v>
      </c>
      <c r="B57" s="88">
        <f>IFERROR(HLOOKUP($B$7,$F$8:$AC$75,AE57,FALSE),"-  ")</f>
        <v>0.23394395425236378</v>
      </c>
      <c r="F57" s="88">
        <f>IFERROR(F55/F51,"-  ")</f>
        <v>5.0044817914710283E-3</v>
      </c>
      <c r="G57" s="88">
        <f t="shared" ref="G57:Q57" si="40">IFERROR(G55/G51,"-  ")</f>
        <v>1.0008963582942057E-2</v>
      </c>
      <c r="H57" s="88">
        <f t="shared" si="40"/>
        <v>0.11860399424373383</v>
      </c>
      <c r="I57" s="88">
        <f t="shared" si="40"/>
        <v>0.12360847603520486</v>
      </c>
      <c r="J57" s="88">
        <f t="shared" si="40"/>
        <v>0.13231738645942923</v>
      </c>
      <c r="K57" s="88">
        <f t="shared" si="40"/>
        <v>0.24637508702237781</v>
      </c>
      <c r="L57" s="88">
        <f t="shared" si="40"/>
        <v>0.41576567459302444</v>
      </c>
      <c r="M57" s="88">
        <f t="shared" si="40"/>
        <v>0.56329890991265508</v>
      </c>
      <c r="N57" s="88">
        <f t="shared" si="40"/>
        <v>0.56621596674355035</v>
      </c>
      <c r="O57" s="88">
        <f t="shared" si="40"/>
        <v>0.5796346505870813</v>
      </c>
      <c r="P57" s="88">
        <f t="shared" si="40"/>
        <v>0.59078352391141398</v>
      </c>
      <c r="Q57" s="88">
        <f t="shared" si="40"/>
        <v>1.0156795975062112</v>
      </c>
      <c r="R57" s="88">
        <f>IFERROR(R55/R51,"-  ")</f>
        <v>1.024473028067358E-2</v>
      </c>
      <c r="S57" s="88">
        <f t="shared" ref="S57:AC57" si="41">IFERROR(S55/S51,"-  ")</f>
        <v>1.9914501208860378E-2</v>
      </c>
      <c r="T57" s="88">
        <f t="shared" si="41"/>
        <v>2.5727484836420171E-2</v>
      </c>
      <c r="U57" s="88">
        <f t="shared" si="41"/>
        <v>0.23394395425236378</v>
      </c>
      <c r="V57" s="88">
        <f t="shared" si="41"/>
        <v>0.23394395425236378</v>
      </c>
      <c r="W57" s="88">
        <f t="shared" si="41"/>
        <v>0.23394395425236378</v>
      </c>
      <c r="X57" s="88">
        <f t="shared" si="41"/>
        <v>0.23394395425236378</v>
      </c>
      <c r="Y57" s="88">
        <f t="shared" si="41"/>
        <v>0.23394395425236378</v>
      </c>
      <c r="Z57" s="88">
        <f t="shared" si="41"/>
        <v>0.23394395425236378</v>
      </c>
      <c r="AA57" s="88">
        <f t="shared" si="41"/>
        <v>0.23394395425236378</v>
      </c>
      <c r="AB57" s="88">
        <f t="shared" si="41"/>
        <v>0.23394395425236378</v>
      </c>
      <c r="AC57" s="88">
        <f t="shared" si="41"/>
        <v>0.23394395425236378</v>
      </c>
      <c r="AD57" s="97"/>
      <c r="AE57" s="4">
        <v>50</v>
      </c>
    </row>
    <row r="58" spans="1:31">
      <c r="A58" s="86" t="s">
        <v>74</v>
      </c>
      <c r="B58" s="88">
        <f>IFERROR(HLOOKUP($B$7,$F$8:$AC$75,AE58,FALSE),"-  ")</f>
        <v>0.56146549020567305</v>
      </c>
      <c r="F58" s="88">
        <f>IFERROR(F53/F52,"-  ")</f>
        <v>6.0053781497652343E-2</v>
      </c>
      <c r="G58" s="88">
        <f t="shared" ref="G58:Q58" si="42">IFERROR(G53/G52,"-  ")</f>
        <v>6.0053781497652343E-2</v>
      </c>
      <c r="H58" s="88">
        <f t="shared" si="42"/>
        <v>0.47441597697493532</v>
      </c>
      <c r="I58" s="88">
        <f t="shared" si="42"/>
        <v>0.37082542810561459</v>
      </c>
      <c r="J58" s="88">
        <f t="shared" si="42"/>
        <v>0.31756172750263012</v>
      </c>
      <c r="K58" s="88">
        <f t="shared" si="42"/>
        <v>0.49275017404475563</v>
      </c>
      <c r="L58" s="88">
        <f t="shared" si="42"/>
        <v>0.71274115644518465</v>
      </c>
      <c r="M58" s="88">
        <f t="shared" si="42"/>
        <v>0.84494836486898273</v>
      </c>
      <c r="N58" s="88">
        <f t="shared" si="42"/>
        <v>0.75495462232473376</v>
      </c>
      <c r="O58" s="88">
        <f t="shared" si="42"/>
        <v>0.69556158070449758</v>
      </c>
      <c r="P58" s="88">
        <f t="shared" si="42"/>
        <v>0.64449111699426986</v>
      </c>
      <c r="Q58" s="88">
        <f t="shared" si="42"/>
        <v>1.0156795975062112</v>
      </c>
      <c r="R58" s="88">
        <f>IFERROR(R53/R52,"-  ")</f>
        <v>0.12293676336808299</v>
      </c>
      <c r="S58" s="88">
        <f t="shared" ref="S58:AC58" si="43">IFERROR(S53/S52,"-  ")</f>
        <v>0.11948700725316229</v>
      </c>
      <c r="T58" s="88">
        <f t="shared" si="43"/>
        <v>0.10290993934568068</v>
      </c>
      <c r="U58" s="88">
        <f t="shared" si="43"/>
        <v>0.70183186275709142</v>
      </c>
      <c r="V58" s="88">
        <f t="shared" si="43"/>
        <v>0.56146549020567305</v>
      </c>
      <c r="W58" s="88">
        <f t="shared" si="43"/>
        <v>0.46788790850472756</v>
      </c>
      <c r="X58" s="88">
        <f t="shared" si="43"/>
        <v>0.40104677871833788</v>
      </c>
      <c r="Y58" s="88">
        <f t="shared" si="43"/>
        <v>0.35091593137854571</v>
      </c>
      <c r="Z58" s="88">
        <f t="shared" si="43"/>
        <v>0.31192527233648504</v>
      </c>
      <c r="AA58" s="88">
        <f t="shared" si="43"/>
        <v>0.28073274510283652</v>
      </c>
      <c r="AB58" s="88">
        <f t="shared" si="43"/>
        <v>0.25521158645712416</v>
      </c>
      <c r="AC58" s="88">
        <f t="shared" si="43"/>
        <v>0.23394395425236378</v>
      </c>
      <c r="AD58" s="97"/>
      <c r="AE58" s="4">
        <v>51</v>
      </c>
    </row>
    <row r="59" spans="1:31">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c r="A60" s="1" t="s">
        <v>52</v>
      </c>
      <c r="B60" s="31">
        <f>HLOOKUP($B$7,$F$8:$AC$75,AE60,FALSE)</f>
        <v>3596776</v>
      </c>
      <c r="F60" s="102">
        <f>SUM($F$4:$I$4)</f>
        <v>3596776</v>
      </c>
      <c r="G60" s="102">
        <f t="shared" ref="G60:AC60" si="44">SUM($F$4:$I$4)</f>
        <v>3596776</v>
      </c>
      <c r="H60" s="102">
        <f t="shared" si="44"/>
        <v>3596776</v>
      </c>
      <c r="I60" s="102">
        <f t="shared" si="44"/>
        <v>3596776</v>
      </c>
      <c r="J60" s="102">
        <f t="shared" si="44"/>
        <v>3596776</v>
      </c>
      <c r="K60" s="102">
        <f t="shared" si="44"/>
        <v>3596776</v>
      </c>
      <c r="L60" s="102">
        <f t="shared" si="44"/>
        <v>3596776</v>
      </c>
      <c r="M60" s="102">
        <f t="shared" si="44"/>
        <v>3596776</v>
      </c>
      <c r="N60" s="102">
        <f t="shared" si="44"/>
        <v>3596776</v>
      </c>
      <c r="O60" s="102">
        <f t="shared" si="44"/>
        <v>3596776</v>
      </c>
      <c r="P60" s="102">
        <f t="shared" si="44"/>
        <v>3596776</v>
      </c>
      <c r="Q60" s="102">
        <f t="shared" si="44"/>
        <v>3596776</v>
      </c>
      <c r="R60" s="102">
        <f t="shared" si="44"/>
        <v>3596776</v>
      </c>
      <c r="S60" s="102">
        <f t="shared" si="44"/>
        <v>3596776</v>
      </c>
      <c r="T60" s="102">
        <f t="shared" si="44"/>
        <v>3596776</v>
      </c>
      <c r="U60" s="102">
        <f t="shared" si="44"/>
        <v>3596776</v>
      </c>
      <c r="V60" s="102">
        <f t="shared" si="44"/>
        <v>3596776</v>
      </c>
      <c r="W60" s="102">
        <f t="shared" si="44"/>
        <v>3596776</v>
      </c>
      <c r="X60" s="102">
        <f t="shared" si="44"/>
        <v>3596776</v>
      </c>
      <c r="Y60" s="102">
        <f t="shared" si="44"/>
        <v>3596776</v>
      </c>
      <c r="Z60" s="102">
        <f t="shared" si="44"/>
        <v>3596776</v>
      </c>
      <c r="AA60" s="102">
        <f t="shared" si="44"/>
        <v>3596776</v>
      </c>
      <c r="AB60" s="102">
        <f>SUM($F$4:$I$4)</f>
        <v>3596776</v>
      </c>
      <c r="AC60" s="102">
        <f t="shared" si="44"/>
        <v>3596776</v>
      </c>
      <c r="AD60" s="97"/>
      <c r="AE60" s="4">
        <v>53</v>
      </c>
    </row>
    <row r="61" spans="1:31">
      <c r="A61" s="86" t="s">
        <v>58</v>
      </c>
      <c r="B61" s="98">
        <f>HLOOKUP($B$7,$F$8:$AC$75,AE61,FALSE)</f>
        <v>1384268</v>
      </c>
      <c r="F61" s="101">
        <f>F53</f>
        <v>4500</v>
      </c>
      <c r="G61" s="101">
        <f t="shared" ref="G61:Q61" si="45">G53</f>
        <v>9000</v>
      </c>
      <c r="H61" s="101">
        <f t="shared" si="45"/>
        <v>106648</v>
      </c>
      <c r="I61" s="101">
        <f t="shared" si="45"/>
        <v>111148</v>
      </c>
      <c r="J61" s="101">
        <f t="shared" si="45"/>
        <v>118979</v>
      </c>
      <c r="K61" s="101">
        <f t="shared" si="45"/>
        <v>221539</v>
      </c>
      <c r="L61" s="101">
        <f t="shared" si="45"/>
        <v>373854</v>
      </c>
      <c r="M61" s="101">
        <f t="shared" si="45"/>
        <v>506515</v>
      </c>
      <c r="N61" s="101">
        <f t="shared" si="45"/>
        <v>509138</v>
      </c>
      <c r="O61" s="101">
        <f t="shared" si="45"/>
        <v>521204</v>
      </c>
      <c r="P61" s="101">
        <f t="shared" si="45"/>
        <v>531229</v>
      </c>
      <c r="Q61" s="101">
        <f t="shared" si="45"/>
        <v>913293</v>
      </c>
      <c r="R61" s="101">
        <f>R53+Q61</f>
        <v>922505</v>
      </c>
      <c r="S61" s="101">
        <f t="shared" ref="S61:AC61" si="46">S53+R61</f>
        <v>940412</v>
      </c>
      <c r="T61" s="101">
        <f t="shared" si="46"/>
        <v>963546</v>
      </c>
      <c r="U61" s="101">
        <f t="shared" si="46"/>
        <v>1173907</v>
      </c>
      <c r="V61" s="101">
        <f t="shared" si="46"/>
        <v>1384268</v>
      </c>
      <c r="W61" s="101">
        <f t="shared" si="46"/>
        <v>1594629</v>
      </c>
      <c r="X61" s="101">
        <f t="shared" si="46"/>
        <v>1804990</v>
      </c>
      <c r="Y61" s="101">
        <f t="shared" si="46"/>
        <v>2015351</v>
      </c>
      <c r="Z61" s="101">
        <f t="shared" si="46"/>
        <v>2225712</v>
      </c>
      <c r="AA61" s="101">
        <f t="shared" si="46"/>
        <v>2436073</v>
      </c>
      <c r="AB61" s="101">
        <f t="shared" si="46"/>
        <v>2646434</v>
      </c>
      <c r="AC61" s="101">
        <f t="shared" si="46"/>
        <v>2856795</v>
      </c>
      <c r="AD61" s="97"/>
      <c r="AE61" s="4">
        <v>54</v>
      </c>
    </row>
    <row r="62" spans="1:31">
      <c r="A62" s="91" t="s">
        <v>57</v>
      </c>
      <c r="B62" s="105">
        <f>HLOOKUP($B$7,$F$8:$AC$75,AE62,FALSE)</f>
        <v>1384268</v>
      </c>
      <c r="F62" s="35">
        <f>F61+F54</f>
        <v>4500</v>
      </c>
      <c r="G62" s="35">
        <f>G61+G54</f>
        <v>9000</v>
      </c>
      <c r="H62" s="35">
        <f t="shared" ref="H62:Q62" si="47">H61+H54</f>
        <v>106648</v>
      </c>
      <c r="I62" s="35">
        <f t="shared" si="47"/>
        <v>111148</v>
      </c>
      <c r="J62" s="35">
        <f t="shared" si="47"/>
        <v>118979</v>
      </c>
      <c r="K62" s="35">
        <f t="shared" si="47"/>
        <v>221539</v>
      </c>
      <c r="L62" s="35">
        <f t="shared" si="47"/>
        <v>373854</v>
      </c>
      <c r="M62" s="35">
        <f t="shared" si="47"/>
        <v>506515</v>
      </c>
      <c r="N62" s="35">
        <f t="shared" si="47"/>
        <v>509138</v>
      </c>
      <c r="O62" s="35">
        <f t="shared" si="47"/>
        <v>521204</v>
      </c>
      <c r="P62" s="35">
        <f t="shared" si="47"/>
        <v>531229</v>
      </c>
      <c r="Q62" s="35">
        <f t="shared" si="47"/>
        <v>913293</v>
      </c>
      <c r="R62" s="35">
        <f>R61+R54</f>
        <v>922505</v>
      </c>
      <c r="S62" s="35">
        <f>S61+S54</f>
        <v>940412</v>
      </c>
      <c r="T62" s="35">
        <f t="shared" ref="T62:AC62" si="48">T61+T54</f>
        <v>963546</v>
      </c>
      <c r="U62" s="35">
        <f t="shared" si="48"/>
        <v>1173907</v>
      </c>
      <c r="V62" s="35">
        <f t="shared" si="48"/>
        <v>1384268</v>
      </c>
      <c r="W62" s="35">
        <f t="shared" si="48"/>
        <v>1594629</v>
      </c>
      <c r="X62" s="35">
        <f t="shared" si="48"/>
        <v>1804990</v>
      </c>
      <c r="Y62" s="35">
        <f t="shared" si="48"/>
        <v>2015351</v>
      </c>
      <c r="Z62" s="35">
        <f t="shared" si="48"/>
        <v>2225712</v>
      </c>
      <c r="AA62" s="35">
        <f t="shared" si="48"/>
        <v>2436073</v>
      </c>
      <c r="AB62" s="35">
        <f t="shared" si="48"/>
        <v>2646434</v>
      </c>
      <c r="AC62" s="35">
        <f t="shared" si="48"/>
        <v>2856795</v>
      </c>
      <c r="AD62" s="97"/>
      <c r="AE62" s="4">
        <v>55</v>
      </c>
    </row>
    <row r="63" spans="1:31">
      <c r="A63" s="86" t="s">
        <v>53</v>
      </c>
      <c r="B63" s="88">
        <f>IFERROR(HLOOKUP($B$7,$F$8:$AC$75,AE63,FALSE),"-  ")</f>
        <v>0.38486355558422319</v>
      </c>
      <c r="F63" s="88">
        <f>IFERROR(F61/F60,"-  ")</f>
        <v>1.2511204478677571E-3</v>
      </c>
      <c r="G63" s="88">
        <f t="shared" ref="G63:Q63" si="49">IFERROR(G61/G60,"-  ")</f>
        <v>2.5022408957355142E-3</v>
      </c>
      <c r="H63" s="88">
        <f t="shared" si="49"/>
        <v>2.9650998560933457E-2</v>
      </c>
      <c r="I63" s="88">
        <f t="shared" si="49"/>
        <v>3.0902119008801215E-2</v>
      </c>
      <c r="J63" s="88">
        <f t="shared" si="49"/>
        <v>3.3079346614857306E-2</v>
      </c>
      <c r="K63" s="88">
        <f t="shared" si="49"/>
        <v>6.1593771755594454E-2</v>
      </c>
      <c r="L63" s="88">
        <f t="shared" si="49"/>
        <v>0.10394141864825611</v>
      </c>
      <c r="M63" s="88">
        <f t="shared" si="49"/>
        <v>0.14082472747816377</v>
      </c>
      <c r="N63" s="88">
        <f t="shared" si="49"/>
        <v>0.14155399168588759</v>
      </c>
      <c r="O63" s="88">
        <f t="shared" si="49"/>
        <v>0.14490866264677033</v>
      </c>
      <c r="P63" s="88">
        <f t="shared" si="49"/>
        <v>0.14769588097785349</v>
      </c>
      <c r="Q63" s="88">
        <f t="shared" si="49"/>
        <v>0.25391989937655279</v>
      </c>
      <c r="R63" s="88">
        <f>IFERROR(R61/R60,"-  ")</f>
        <v>0.2564810819467212</v>
      </c>
      <c r="S63" s="88">
        <f t="shared" ref="S63:AC63" si="50">IFERROR(S61/S60,"-  ")</f>
        <v>0.26145970724893625</v>
      </c>
      <c r="T63" s="88">
        <f t="shared" si="50"/>
        <v>0.26789157845804129</v>
      </c>
      <c r="U63" s="88">
        <f t="shared" si="50"/>
        <v>0.32637756702113224</v>
      </c>
      <c r="V63" s="88">
        <f t="shared" si="50"/>
        <v>0.38486355558422319</v>
      </c>
      <c r="W63" s="88">
        <f t="shared" si="50"/>
        <v>0.44334954414731415</v>
      </c>
      <c r="X63" s="88">
        <f t="shared" si="50"/>
        <v>0.50183553271040504</v>
      </c>
      <c r="Y63" s="88">
        <f t="shared" si="50"/>
        <v>0.56032152127349599</v>
      </c>
      <c r="Z63" s="88">
        <f t="shared" si="50"/>
        <v>0.61880750983658694</v>
      </c>
      <c r="AA63" s="88">
        <f t="shared" si="50"/>
        <v>0.6772934983996779</v>
      </c>
      <c r="AB63" s="88">
        <f t="shared" si="50"/>
        <v>0.73577948696276885</v>
      </c>
      <c r="AC63" s="88">
        <f t="shared" si="50"/>
        <v>0.7942654755258598</v>
      </c>
      <c r="AD63" s="97"/>
      <c r="AE63" s="4">
        <v>56</v>
      </c>
    </row>
    <row r="64" spans="1:31">
      <c r="A64" s="86" t="s">
        <v>54</v>
      </c>
      <c r="B64" s="88">
        <f>IFERROR(HLOOKUP($B$7,$F$8:$AC$75,AE64,FALSE),"-  ")</f>
        <v>0.38486355558422319</v>
      </c>
      <c r="F64" s="88">
        <f>IFERROR(F62/F60,"-  ")</f>
        <v>1.2511204478677571E-3</v>
      </c>
      <c r="G64" s="88">
        <f t="shared" ref="G64:Q64" si="51">IFERROR(G62/G60,"-  ")</f>
        <v>2.5022408957355142E-3</v>
      </c>
      <c r="H64" s="88">
        <f t="shared" si="51"/>
        <v>2.9650998560933457E-2</v>
      </c>
      <c r="I64" s="88">
        <f t="shared" si="51"/>
        <v>3.0902119008801215E-2</v>
      </c>
      <c r="J64" s="88">
        <f t="shared" si="51"/>
        <v>3.3079346614857306E-2</v>
      </c>
      <c r="K64" s="88">
        <f t="shared" si="51"/>
        <v>6.1593771755594454E-2</v>
      </c>
      <c r="L64" s="88">
        <f t="shared" si="51"/>
        <v>0.10394141864825611</v>
      </c>
      <c r="M64" s="88">
        <f t="shared" si="51"/>
        <v>0.14082472747816377</v>
      </c>
      <c r="N64" s="88">
        <f t="shared" si="51"/>
        <v>0.14155399168588759</v>
      </c>
      <c r="O64" s="88">
        <f t="shared" si="51"/>
        <v>0.14490866264677033</v>
      </c>
      <c r="P64" s="88">
        <f t="shared" si="51"/>
        <v>0.14769588097785349</v>
      </c>
      <c r="Q64" s="88">
        <f t="shared" si="51"/>
        <v>0.25391989937655279</v>
      </c>
      <c r="R64" s="88">
        <f>IFERROR(R62/R60,"-  ")</f>
        <v>0.2564810819467212</v>
      </c>
      <c r="S64" s="88">
        <f t="shared" ref="S64:AC64" si="52">IFERROR(S62/S60,"-  ")</f>
        <v>0.26145970724893625</v>
      </c>
      <c r="T64" s="88">
        <f t="shared" si="52"/>
        <v>0.26789157845804129</v>
      </c>
      <c r="U64" s="88">
        <f t="shared" si="52"/>
        <v>0.32637756702113224</v>
      </c>
      <c r="V64" s="88">
        <f t="shared" si="52"/>
        <v>0.38486355558422319</v>
      </c>
      <c r="W64" s="88">
        <f t="shared" si="52"/>
        <v>0.44334954414731415</v>
      </c>
      <c r="X64" s="88">
        <f t="shared" si="52"/>
        <v>0.50183553271040504</v>
      </c>
      <c r="Y64" s="88">
        <f t="shared" si="52"/>
        <v>0.56032152127349599</v>
      </c>
      <c r="Z64" s="88">
        <f t="shared" si="52"/>
        <v>0.61880750983658694</v>
      </c>
      <c r="AA64" s="88">
        <f t="shared" si="52"/>
        <v>0.6772934983996779</v>
      </c>
      <c r="AB64" s="88">
        <f t="shared" si="52"/>
        <v>0.73577948696276885</v>
      </c>
      <c r="AC64" s="88">
        <f t="shared" si="52"/>
        <v>0.7942654755258598</v>
      </c>
      <c r="AD64" s="97"/>
      <c r="AE64" s="4">
        <v>57</v>
      </c>
    </row>
    <row r="65" spans="1:31">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c r="A71" s="18" t="s">
        <v>1</v>
      </c>
      <c r="B71" s="19">
        <f>HLOOKUP($B$7,$F$8:$AC$75,AE71,FALSE)</f>
        <v>0</v>
      </c>
      <c r="E71" s="20" t="s">
        <v>110</v>
      </c>
      <c r="F71" s="185"/>
      <c r="G71" s="185"/>
      <c r="H71" s="185"/>
      <c r="I71" s="185"/>
      <c r="J71" s="185"/>
      <c r="K71" s="185"/>
      <c r="L71" s="185">
        <v>110000</v>
      </c>
      <c r="M71" s="185"/>
      <c r="N71" s="185"/>
      <c r="O71" s="185"/>
      <c r="P71" s="185"/>
      <c r="Q71" s="185"/>
      <c r="R71" s="7"/>
      <c r="S71" s="7"/>
      <c r="T71" s="7"/>
      <c r="U71" s="7"/>
      <c r="V71" s="7"/>
      <c r="W71" s="7"/>
      <c r="X71" s="7"/>
      <c r="Y71" s="7"/>
      <c r="Z71" s="7"/>
      <c r="AA71" s="7"/>
      <c r="AB71" s="7"/>
      <c r="AC71" s="7"/>
      <c r="AD71" s="25"/>
      <c r="AE71" s="4">
        <v>64</v>
      </c>
    </row>
    <row r="72" spans="1:31">
      <c r="A72" s="18" t="s">
        <v>32</v>
      </c>
      <c r="B72" s="19">
        <f>HLOOKUP($B$7,$F$8:$AC$75,AE72,FALSE)</f>
        <v>0</v>
      </c>
      <c r="E72" s="20" t="s">
        <v>110</v>
      </c>
      <c r="F72" s="185"/>
      <c r="G72" s="185"/>
      <c r="H72" s="185"/>
      <c r="I72" s="185"/>
      <c r="J72" s="185"/>
      <c r="K72" s="185"/>
      <c r="L72" s="185">
        <v>110000</v>
      </c>
      <c r="M72" s="185"/>
      <c r="N72" s="185"/>
      <c r="O72" s="185"/>
      <c r="P72" s="185"/>
      <c r="Q72" s="185"/>
      <c r="R72" s="7"/>
      <c r="S72" s="7"/>
      <c r="T72" s="7"/>
      <c r="U72" s="7"/>
      <c r="V72" s="7"/>
      <c r="W72" s="7"/>
      <c r="X72" s="7"/>
      <c r="Y72" s="7"/>
      <c r="Z72" s="7"/>
      <c r="AA72" s="7"/>
      <c r="AB72" s="7"/>
      <c r="AC72" s="7"/>
      <c r="AD72" s="25"/>
      <c r="AE72" s="4">
        <v>65</v>
      </c>
    </row>
    <row r="73" spans="1:31" s="4" customFormat="1">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c r="A74" s="18" t="s">
        <v>108</v>
      </c>
      <c r="B74" s="19">
        <f>HLOOKUP($B$7,$F$8:$AC$75,AE74,FALSE)</f>
        <v>12000</v>
      </c>
      <c r="C74" s="41"/>
      <c r="E74" s="20" t="s">
        <v>28</v>
      </c>
      <c r="F74" s="187"/>
      <c r="G74" s="187"/>
      <c r="H74" s="186"/>
      <c r="I74" s="187">
        <v>0</v>
      </c>
      <c r="J74" s="187">
        <v>0</v>
      </c>
      <c r="K74" s="186"/>
      <c r="L74" s="187">
        <v>0</v>
      </c>
      <c r="M74" s="187">
        <v>0</v>
      </c>
      <c r="N74" s="186">
        <v>14500</v>
      </c>
      <c r="O74" s="187">
        <v>14500</v>
      </c>
      <c r="P74" s="187">
        <v>14500</v>
      </c>
      <c r="Q74" s="186">
        <v>17342</v>
      </c>
      <c r="R74" s="42">
        <f>Q74</f>
        <v>17342</v>
      </c>
      <c r="S74" s="42">
        <f>Q74</f>
        <v>17342</v>
      </c>
      <c r="T74" s="43">
        <v>12000</v>
      </c>
      <c r="U74" s="42">
        <f>T74</f>
        <v>12000</v>
      </c>
      <c r="V74" s="42">
        <f>T74</f>
        <v>12000</v>
      </c>
      <c r="W74" s="43"/>
      <c r="X74" s="42">
        <f>W74</f>
        <v>0</v>
      </c>
      <c r="Y74" s="42">
        <f>W74</f>
        <v>0</v>
      </c>
      <c r="Z74" s="43"/>
      <c r="AA74" s="42">
        <f>Z74</f>
        <v>0</v>
      </c>
      <c r="AB74" s="42">
        <f>Z74</f>
        <v>0</v>
      </c>
      <c r="AC74" s="43"/>
      <c r="AD74" s="25"/>
      <c r="AE74" s="4">
        <v>67</v>
      </c>
    </row>
    <row r="75" spans="1:31" s="4" customFormat="1">
      <c r="A75" s="18" t="s">
        <v>109</v>
      </c>
      <c r="B75" s="19">
        <f>HLOOKUP($B$7,$F$8:$AC$75,AE75,FALSE)</f>
        <v>0</v>
      </c>
      <c r="C75" s="41"/>
      <c r="D75" s="41"/>
      <c r="E75" s="20" t="s">
        <v>28</v>
      </c>
      <c r="F75" s="188"/>
      <c r="G75" s="188"/>
      <c r="H75" s="189"/>
      <c r="I75" s="188">
        <v>0</v>
      </c>
      <c r="J75" s="188">
        <v>0</v>
      </c>
      <c r="K75" s="189"/>
      <c r="L75" s="188">
        <v>0</v>
      </c>
      <c r="M75" s="188">
        <v>0</v>
      </c>
      <c r="N75" s="189">
        <v>0</v>
      </c>
      <c r="O75" s="188">
        <v>0</v>
      </c>
      <c r="P75" s="188">
        <v>0</v>
      </c>
      <c r="Q75" s="189"/>
      <c r="R75" s="42">
        <f>Q75</f>
        <v>0</v>
      </c>
      <c r="S75" s="42">
        <f>Q75</f>
        <v>0</v>
      </c>
      <c r="T75" s="43">
        <v>0</v>
      </c>
      <c r="U75" s="42">
        <f>T75</f>
        <v>0</v>
      </c>
      <c r="V75" s="42">
        <f>T75</f>
        <v>0</v>
      </c>
      <c r="W75" s="43"/>
      <c r="X75" s="42">
        <f>W75</f>
        <v>0</v>
      </c>
      <c r="Y75" s="42">
        <f>W75</f>
        <v>0</v>
      </c>
      <c r="Z75" s="43"/>
      <c r="AA75" s="42">
        <f>Z75</f>
        <v>0</v>
      </c>
      <c r="AB75" s="42">
        <f>Z75</f>
        <v>0</v>
      </c>
      <c r="AC75" s="43"/>
      <c r="AD75" s="25"/>
      <c r="AE75" s="4">
        <v>68</v>
      </c>
    </row>
    <row r="76" spans="1:31" s="4" customFormat="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c r="A77" s="72" t="s">
        <v>36</v>
      </c>
      <c r="B77" s="69"/>
      <c r="C77" s="41"/>
      <c r="AD77" s="68"/>
    </row>
    <row r="78" spans="1:31" s="4" customFormat="1">
      <c r="A78" s="61" t="s">
        <v>26</v>
      </c>
      <c r="B78" s="12"/>
      <c r="C78" s="41"/>
      <c r="AD78" s="68"/>
    </row>
    <row r="79" spans="1:31" s="4" customFormat="1">
      <c r="A79" s="84">
        <f>VLOOKUP(B7,E88:T111,2,FALSE)</f>
        <v>0</v>
      </c>
      <c r="B79" s="70"/>
      <c r="C79" s="41"/>
      <c r="AD79" s="68"/>
    </row>
    <row r="80" spans="1:31" s="4" customFormat="1">
      <c r="A80" s="61" t="s">
        <v>99</v>
      </c>
      <c r="B80" s="12"/>
      <c r="C80" s="41"/>
      <c r="AD80" s="68"/>
    </row>
    <row r="81" spans="1:32" s="4" customFormat="1">
      <c r="A81" s="84">
        <f>VLOOKUP(B7,E88:T111,6,FALSE)</f>
        <v>0</v>
      </c>
      <c r="B81" s="71"/>
      <c r="C81" s="41"/>
      <c r="AD81" s="68"/>
    </row>
    <row r="82" spans="1:32" s="4" customFormat="1">
      <c r="A82" s="61" t="s">
        <v>37</v>
      </c>
      <c r="B82" s="12"/>
      <c r="C82" s="41"/>
      <c r="AD82" s="68"/>
    </row>
    <row r="83" spans="1:32" s="4" customFormat="1" ht="15" customHeight="1">
      <c r="A83" s="84">
        <f>VLOOKUP(B7,E88:T111,10,FALSE)</f>
        <v>0</v>
      </c>
      <c r="B83" s="73"/>
      <c r="C83" s="41"/>
      <c r="AD83" s="68"/>
    </row>
    <row r="84" spans="1:32">
      <c r="A84" s="61" t="s">
        <v>49</v>
      </c>
    </row>
    <row r="85" spans="1:32">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c r="A87" s="70"/>
      <c r="D87" s="41"/>
      <c r="E87" s="3"/>
      <c r="F87" s="227" t="s">
        <v>26</v>
      </c>
      <c r="G87" s="227"/>
      <c r="H87" s="227"/>
      <c r="I87" s="227"/>
      <c r="J87" s="227" t="s">
        <v>99</v>
      </c>
      <c r="K87" s="227"/>
      <c r="L87" s="227"/>
      <c r="M87" s="227"/>
      <c r="N87" s="227" t="s">
        <v>34</v>
      </c>
      <c r="O87" s="227"/>
      <c r="P87" s="227"/>
      <c r="Q87" s="227"/>
      <c r="R87" s="220" t="s">
        <v>49</v>
      </c>
      <c r="S87" s="220"/>
      <c r="T87" s="220"/>
      <c r="U87" s="133"/>
      <c r="V87" s="133"/>
      <c r="W87" s="133"/>
      <c r="X87" s="133"/>
      <c r="Y87" s="133"/>
      <c r="Z87" s="133"/>
      <c r="AA87" s="133"/>
      <c r="AB87" s="133"/>
      <c r="AC87" s="133"/>
      <c r="AD87" s="227" t="s">
        <v>49</v>
      </c>
      <c r="AE87" s="227"/>
      <c r="AF87" s="227"/>
    </row>
    <row r="88" spans="1:32">
      <c r="D88" s="41"/>
      <c r="E88" s="14">
        <v>40909</v>
      </c>
      <c r="F88" s="221"/>
      <c r="G88" s="222"/>
      <c r="H88" s="222"/>
      <c r="I88" s="223"/>
      <c r="J88" s="221"/>
      <c r="K88" s="222"/>
      <c r="L88" s="222"/>
      <c r="M88" s="223"/>
      <c r="N88" s="221"/>
      <c r="O88" s="222"/>
      <c r="P88" s="222"/>
      <c r="Q88" s="223"/>
      <c r="R88" s="221"/>
      <c r="S88" s="222"/>
      <c r="T88" s="223"/>
      <c r="AD88" s="3"/>
    </row>
    <row r="89" spans="1:32">
      <c r="D89" s="41"/>
      <c r="E89" s="14">
        <v>40940</v>
      </c>
      <c r="F89" s="221"/>
      <c r="G89" s="222"/>
      <c r="H89" s="222"/>
      <c r="I89" s="223"/>
      <c r="J89" s="221"/>
      <c r="K89" s="222"/>
      <c r="L89" s="222"/>
      <c r="M89" s="223"/>
      <c r="N89" s="221"/>
      <c r="O89" s="222"/>
      <c r="P89" s="222"/>
      <c r="Q89" s="223"/>
      <c r="R89" s="221"/>
      <c r="S89" s="222"/>
      <c r="T89" s="223"/>
      <c r="AD89" s="3"/>
    </row>
    <row r="90" spans="1:32">
      <c r="D90" s="41"/>
      <c r="E90" s="14">
        <v>40969</v>
      </c>
      <c r="F90" s="221"/>
      <c r="G90" s="222"/>
      <c r="H90" s="222"/>
      <c r="I90" s="223"/>
      <c r="J90" s="221"/>
      <c r="K90" s="222"/>
      <c r="L90" s="222"/>
      <c r="M90" s="223"/>
      <c r="N90" s="221"/>
      <c r="O90" s="222"/>
      <c r="P90" s="222"/>
      <c r="Q90" s="223"/>
      <c r="R90" s="221"/>
      <c r="S90" s="222"/>
      <c r="T90" s="223"/>
      <c r="AD90" s="3"/>
    </row>
    <row r="91" spans="1:32">
      <c r="D91" s="41"/>
      <c r="E91" s="14">
        <v>41000</v>
      </c>
      <c r="F91" s="221"/>
      <c r="G91" s="222"/>
      <c r="H91" s="222"/>
      <c r="I91" s="223"/>
      <c r="J91" s="221"/>
      <c r="K91" s="222"/>
      <c r="L91" s="222"/>
      <c r="M91" s="223"/>
      <c r="N91" s="221"/>
      <c r="O91" s="222"/>
      <c r="P91" s="222"/>
      <c r="Q91" s="223"/>
      <c r="R91" s="221"/>
      <c r="S91" s="222"/>
      <c r="T91" s="223"/>
      <c r="AD91" s="3"/>
    </row>
    <row r="92" spans="1:32">
      <c r="D92" s="41"/>
      <c r="E92" s="14">
        <v>41030</v>
      </c>
      <c r="F92" s="221"/>
      <c r="G92" s="222"/>
      <c r="H92" s="222"/>
      <c r="I92" s="223"/>
      <c r="J92" s="221"/>
      <c r="K92" s="222"/>
      <c r="L92" s="222"/>
      <c r="M92" s="223"/>
      <c r="N92" s="221"/>
      <c r="O92" s="222"/>
      <c r="P92" s="222"/>
      <c r="Q92" s="223"/>
      <c r="R92" s="221" t="s">
        <v>150</v>
      </c>
      <c r="S92" s="222"/>
      <c r="T92" s="223"/>
      <c r="AD92" s="3"/>
    </row>
    <row r="93" spans="1:32">
      <c r="D93" s="41"/>
      <c r="E93" s="14">
        <v>41061</v>
      </c>
      <c r="F93" s="221"/>
      <c r="G93" s="222"/>
      <c r="H93" s="222"/>
      <c r="I93" s="223"/>
      <c r="J93" s="221"/>
      <c r="K93" s="222"/>
      <c r="L93" s="222"/>
      <c r="M93" s="223"/>
      <c r="N93" s="221"/>
      <c r="O93" s="222"/>
      <c r="P93" s="222"/>
      <c r="Q93" s="223"/>
      <c r="R93" s="221"/>
      <c r="S93" s="222"/>
      <c r="T93" s="223"/>
      <c r="AD93" s="3"/>
    </row>
    <row r="94" spans="1:32">
      <c r="D94" s="41"/>
      <c r="E94" s="14">
        <v>41091</v>
      </c>
      <c r="F94" s="221"/>
      <c r="G94" s="222"/>
      <c r="H94" s="222"/>
      <c r="I94" s="223"/>
      <c r="J94" s="221"/>
      <c r="K94" s="222"/>
      <c r="L94" s="222"/>
      <c r="M94" s="223"/>
      <c r="N94" s="221"/>
      <c r="O94" s="222"/>
      <c r="P94" s="222"/>
      <c r="Q94" s="223"/>
      <c r="R94" s="221"/>
      <c r="S94" s="222"/>
      <c r="T94" s="223"/>
      <c r="AD94" s="3"/>
    </row>
    <row r="95" spans="1:32">
      <c r="D95" s="41"/>
      <c r="E95" s="14">
        <v>41122</v>
      </c>
      <c r="F95" s="221"/>
      <c r="G95" s="222"/>
      <c r="H95" s="222"/>
      <c r="I95" s="223"/>
      <c r="J95" s="221"/>
      <c r="K95" s="222"/>
      <c r="L95" s="222"/>
      <c r="M95" s="223"/>
      <c r="N95" s="221"/>
      <c r="O95" s="222"/>
      <c r="P95" s="222"/>
      <c r="Q95" s="223"/>
      <c r="R95" s="221"/>
      <c r="S95" s="222"/>
      <c r="T95" s="223"/>
      <c r="AD95" s="3"/>
    </row>
    <row r="96" spans="1:32">
      <c r="D96" s="44"/>
      <c r="E96" s="14">
        <v>41153</v>
      </c>
      <c r="F96" s="221"/>
      <c r="G96" s="222"/>
      <c r="H96" s="222"/>
      <c r="I96" s="223"/>
      <c r="J96" s="221"/>
      <c r="K96" s="222"/>
      <c r="L96" s="222"/>
      <c r="M96" s="223"/>
      <c r="N96" s="221"/>
      <c r="O96" s="222"/>
      <c r="P96" s="222"/>
      <c r="Q96" s="223"/>
      <c r="R96" s="221"/>
      <c r="S96" s="222"/>
      <c r="T96" s="223"/>
      <c r="AD96" s="3"/>
    </row>
    <row r="97" spans="4:20" s="3" customFormat="1">
      <c r="D97" s="44"/>
      <c r="E97" s="14">
        <v>41183</v>
      </c>
      <c r="F97" s="221"/>
      <c r="G97" s="222"/>
      <c r="H97" s="222"/>
      <c r="I97" s="223"/>
      <c r="J97" s="221"/>
      <c r="K97" s="222"/>
      <c r="L97" s="222"/>
      <c r="M97" s="223"/>
      <c r="N97" s="221"/>
      <c r="O97" s="222"/>
      <c r="P97" s="222"/>
      <c r="Q97" s="223"/>
      <c r="R97" s="221"/>
      <c r="S97" s="222"/>
      <c r="T97" s="223"/>
    </row>
    <row r="98" spans="4:20" s="3" customFormat="1">
      <c r="D98" s="44"/>
      <c r="E98" s="14">
        <v>41214</v>
      </c>
      <c r="F98" s="221"/>
      <c r="G98" s="222"/>
      <c r="H98" s="222"/>
      <c r="I98" s="223"/>
      <c r="J98" s="221"/>
      <c r="K98" s="222"/>
      <c r="L98" s="222"/>
      <c r="M98" s="223"/>
      <c r="N98" s="221"/>
      <c r="O98" s="222"/>
      <c r="P98" s="222"/>
      <c r="Q98" s="223"/>
      <c r="R98" s="221"/>
      <c r="S98" s="222"/>
      <c r="T98" s="223"/>
    </row>
    <row r="99" spans="4:20" s="3" customFormat="1">
      <c r="D99" s="44"/>
      <c r="E99" s="14">
        <v>41244</v>
      </c>
      <c r="F99" s="221"/>
      <c r="G99" s="222"/>
      <c r="H99" s="222"/>
      <c r="I99" s="223"/>
      <c r="J99" s="221"/>
      <c r="K99" s="222"/>
      <c r="L99" s="222"/>
      <c r="M99" s="223"/>
      <c r="N99" s="221"/>
      <c r="O99" s="222"/>
      <c r="P99" s="222"/>
      <c r="Q99" s="223"/>
      <c r="R99" s="221"/>
      <c r="S99" s="222"/>
      <c r="T99" s="223"/>
    </row>
    <row r="100" spans="4:20" s="3" customFormat="1">
      <c r="D100" s="4"/>
      <c r="E100" s="14">
        <v>41275</v>
      </c>
      <c r="F100" s="225"/>
      <c r="G100" s="225"/>
      <c r="H100" s="225"/>
      <c r="I100" s="225"/>
      <c r="J100" s="225"/>
      <c r="K100" s="225"/>
      <c r="L100" s="225"/>
      <c r="M100" s="225"/>
      <c r="N100" s="225"/>
      <c r="O100" s="225"/>
      <c r="P100" s="225"/>
      <c r="Q100" s="225"/>
      <c r="R100" s="226"/>
      <c r="S100" s="226"/>
      <c r="T100" s="226"/>
    </row>
    <row r="101" spans="4:20" s="3" customFormat="1">
      <c r="D101" s="4"/>
      <c r="E101" s="14">
        <v>41306</v>
      </c>
      <c r="F101" s="225"/>
      <c r="G101" s="225"/>
      <c r="H101" s="225"/>
      <c r="I101" s="225"/>
      <c r="J101" s="225"/>
      <c r="K101" s="225"/>
      <c r="L101" s="225"/>
      <c r="M101" s="225"/>
      <c r="N101" s="225"/>
      <c r="O101" s="225"/>
      <c r="P101" s="225"/>
      <c r="Q101" s="225"/>
      <c r="R101" s="226"/>
      <c r="S101" s="226"/>
      <c r="T101" s="226"/>
    </row>
    <row r="102" spans="4:20" s="3" customFormat="1">
      <c r="D102" s="4"/>
      <c r="E102" s="14">
        <v>41334</v>
      </c>
      <c r="F102" s="225"/>
      <c r="G102" s="225"/>
      <c r="H102" s="225"/>
      <c r="I102" s="225"/>
      <c r="J102" s="225"/>
      <c r="K102" s="225"/>
      <c r="L102" s="225"/>
      <c r="M102" s="225"/>
      <c r="N102" s="225"/>
      <c r="O102" s="225"/>
      <c r="P102" s="225"/>
      <c r="Q102" s="225"/>
      <c r="R102" s="226"/>
      <c r="S102" s="226"/>
      <c r="T102" s="226"/>
    </row>
    <row r="103" spans="4:20" s="3" customFormat="1">
      <c r="D103" s="4"/>
      <c r="E103" s="14">
        <v>41365</v>
      </c>
      <c r="F103" s="225"/>
      <c r="G103" s="225"/>
      <c r="H103" s="225"/>
      <c r="I103" s="225"/>
      <c r="J103" s="225"/>
      <c r="K103" s="225"/>
      <c r="L103" s="225"/>
      <c r="M103" s="225"/>
      <c r="N103" s="225"/>
      <c r="O103" s="225"/>
      <c r="P103" s="225"/>
      <c r="Q103" s="225"/>
      <c r="R103" s="226"/>
      <c r="S103" s="226"/>
      <c r="T103" s="226"/>
    </row>
    <row r="104" spans="4:20" s="3" customFormat="1">
      <c r="D104" s="4"/>
      <c r="E104" s="14">
        <v>41395</v>
      </c>
      <c r="F104" s="225"/>
      <c r="G104" s="225"/>
      <c r="H104" s="225"/>
      <c r="I104" s="225"/>
      <c r="J104" s="225"/>
      <c r="K104" s="225"/>
      <c r="L104" s="225"/>
      <c r="M104" s="225"/>
      <c r="N104" s="225"/>
      <c r="O104" s="225"/>
      <c r="P104" s="225"/>
      <c r="Q104" s="225"/>
      <c r="R104" s="226"/>
      <c r="S104" s="226"/>
      <c r="T104" s="226"/>
    </row>
    <row r="105" spans="4:20" s="3" customFormat="1">
      <c r="D105" s="4"/>
      <c r="E105" s="14">
        <v>41426</v>
      </c>
      <c r="F105" s="225"/>
      <c r="G105" s="225"/>
      <c r="H105" s="225"/>
      <c r="I105" s="225"/>
      <c r="J105" s="225"/>
      <c r="K105" s="225"/>
      <c r="L105" s="225"/>
      <c r="M105" s="225"/>
      <c r="N105" s="225"/>
      <c r="O105" s="225"/>
      <c r="P105" s="225"/>
      <c r="Q105" s="225"/>
      <c r="R105" s="226"/>
      <c r="S105" s="226"/>
      <c r="T105" s="226"/>
    </row>
    <row r="106" spans="4:20" s="3" customFormat="1">
      <c r="D106" s="4"/>
      <c r="E106" s="14">
        <v>41456</v>
      </c>
      <c r="F106" s="225"/>
      <c r="G106" s="225"/>
      <c r="H106" s="225"/>
      <c r="I106" s="225"/>
      <c r="J106" s="225"/>
      <c r="K106" s="225"/>
      <c r="L106" s="225"/>
      <c r="M106" s="225"/>
      <c r="N106" s="225"/>
      <c r="O106" s="225"/>
      <c r="P106" s="225"/>
      <c r="Q106" s="225"/>
      <c r="R106" s="226"/>
      <c r="S106" s="226"/>
      <c r="T106" s="226"/>
    </row>
    <row r="107" spans="4:20" s="3" customFormat="1">
      <c r="D107" s="4"/>
      <c r="E107" s="14">
        <v>41487</v>
      </c>
      <c r="F107" s="225"/>
      <c r="G107" s="225"/>
      <c r="H107" s="225"/>
      <c r="I107" s="225"/>
      <c r="J107" s="225"/>
      <c r="K107" s="225"/>
      <c r="L107" s="225"/>
      <c r="M107" s="225"/>
      <c r="N107" s="225"/>
      <c r="O107" s="225"/>
      <c r="P107" s="225"/>
      <c r="Q107" s="225"/>
      <c r="R107" s="226"/>
      <c r="S107" s="226"/>
      <c r="T107" s="226"/>
    </row>
    <row r="108" spans="4:20" s="3" customFormat="1">
      <c r="D108" s="4"/>
      <c r="E108" s="14">
        <v>41518</v>
      </c>
      <c r="F108" s="225"/>
      <c r="G108" s="225"/>
      <c r="H108" s="225"/>
      <c r="I108" s="225"/>
      <c r="J108" s="225"/>
      <c r="K108" s="225"/>
      <c r="L108" s="225"/>
      <c r="M108" s="225"/>
      <c r="N108" s="225"/>
      <c r="O108" s="225"/>
      <c r="P108" s="225"/>
      <c r="Q108" s="225"/>
      <c r="R108" s="226"/>
      <c r="S108" s="226"/>
      <c r="T108" s="226"/>
    </row>
    <row r="109" spans="4:20" s="3" customFormat="1">
      <c r="D109" s="4"/>
      <c r="E109" s="14">
        <v>41548</v>
      </c>
      <c r="F109" s="225"/>
      <c r="G109" s="225"/>
      <c r="H109" s="225"/>
      <c r="I109" s="225"/>
      <c r="J109" s="225"/>
      <c r="K109" s="225"/>
      <c r="L109" s="225"/>
      <c r="M109" s="225"/>
      <c r="N109" s="225"/>
      <c r="O109" s="225"/>
      <c r="P109" s="225"/>
      <c r="Q109" s="225"/>
      <c r="R109" s="226"/>
      <c r="S109" s="226"/>
      <c r="T109" s="226"/>
    </row>
    <row r="110" spans="4:20" s="3" customFormat="1">
      <c r="D110" s="4"/>
      <c r="E110" s="14">
        <v>41579</v>
      </c>
      <c r="F110" s="225"/>
      <c r="G110" s="225"/>
      <c r="H110" s="225"/>
      <c r="I110" s="225"/>
      <c r="J110" s="225"/>
      <c r="K110" s="225"/>
      <c r="L110" s="225"/>
      <c r="M110" s="225"/>
      <c r="N110" s="225"/>
      <c r="O110" s="225"/>
      <c r="P110" s="225"/>
      <c r="Q110" s="225"/>
      <c r="R110" s="226"/>
      <c r="S110" s="226"/>
      <c r="T110" s="226"/>
    </row>
    <row r="111" spans="4:20" s="3" customFormat="1">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J87:M87"/>
    <mergeCell ref="N87:Q87"/>
    <mergeCell ref="AD87:AF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$F$8:$AC$8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E111"/>
  <sheetViews>
    <sheetView windowProtection="1" topLeftCell="A40" zoomScaleNormal="100" workbookViewId="0">
      <pane xSplit="1" topLeftCell="V1" activePane="topRight" state="frozen"/>
      <selection pane="topRight" activeCell="W72" sqref="W72"/>
    </sheetView>
  </sheetViews>
  <sheetFormatPr defaultRowHeight="15"/>
  <cols>
    <col min="1" max="1" width="64.28515625" style="3" customWidth="1"/>
    <col min="2" max="2" width="37.7109375" style="3" customWidth="1"/>
    <col min="3" max="3" width="6.5703125" style="4" customWidth="1"/>
    <col min="4" max="4" width="4.7109375" style="4" customWidth="1"/>
    <col min="5" max="5" width="27.7109375" style="4" customWidth="1"/>
    <col min="6" max="6" width="15.7109375" style="4" customWidth="1"/>
    <col min="7" max="30" width="15.7109375" style="3" customWidth="1"/>
    <col min="31" max="31" width="6.42578125" style="3" customWidth="1"/>
    <col min="32" max="32" width="28.5703125" style="3" customWidth="1"/>
    <col min="33" max="33" width="15.7109375" style="3" customWidth="1"/>
    <col min="34" max="16384" width="9.140625" style="3"/>
  </cols>
  <sheetData>
    <row r="1" spans="1:31">
      <c r="A1" s="1" t="s">
        <v>3</v>
      </c>
      <c r="B1" s="107" t="s">
        <v>116</v>
      </c>
      <c r="C1" s="2"/>
      <c r="D1" s="228" t="s">
        <v>23</v>
      </c>
      <c r="E1" s="228"/>
      <c r="F1" s="228"/>
      <c r="G1" s="228"/>
    </row>
    <row r="2" spans="1:31">
      <c r="A2" s="1" t="s">
        <v>4</v>
      </c>
      <c r="B2" s="107" t="s">
        <v>127</v>
      </c>
      <c r="C2" s="2"/>
      <c r="E2" s="5"/>
      <c r="F2" s="100">
        <v>2012</v>
      </c>
      <c r="G2" s="100">
        <v>2013</v>
      </c>
      <c r="H2" s="100">
        <v>2014</v>
      </c>
      <c r="I2" s="100">
        <v>2015</v>
      </c>
    </row>
    <row r="3" spans="1:31">
      <c r="A3" s="1" t="s">
        <v>5</v>
      </c>
      <c r="B3" s="113" t="s">
        <v>98</v>
      </c>
      <c r="C3" s="6"/>
      <c r="E3" s="110" t="s">
        <v>61</v>
      </c>
      <c r="F3" s="108">
        <v>15097</v>
      </c>
      <c r="G3" s="108">
        <v>15097</v>
      </c>
      <c r="H3" s="108">
        <v>15097</v>
      </c>
      <c r="I3" s="108">
        <v>15097</v>
      </c>
    </row>
    <row r="4" spans="1:31">
      <c r="A4" s="1" t="s">
        <v>7</v>
      </c>
      <c r="B4" s="111" t="s">
        <v>128</v>
      </c>
      <c r="C4" s="8"/>
      <c r="E4" s="110" t="s">
        <v>62</v>
      </c>
      <c r="F4" s="109">
        <v>380724</v>
      </c>
      <c r="G4" s="109">
        <v>380724</v>
      </c>
      <c r="H4" s="109">
        <v>380724</v>
      </c>
      <c r="I4" s="109">
        <v>380724</v>
      </c>
      <c r="K4" s="10"/>
      <c r="L4" s="10"/>
      <c r="M4" s="10"/>
      <c r="N4" s="10"/>
      <c r="O4" s="10"/>
      <c r="P4" s="10"/>
      <c r="Q4" s="10"/>
      <c r="R4" s="10"/>
      <c r="S4" s="10"/>
      <c r="T4" s="10"/>
      <c r="U4" s="10"/>
      <c r="V4" s="10"/>
      <c r="W4" s="10"/>
      <c r="X4" s="10"/>
      <c r="Y4" s="10"/>
      <c r="Z4" s="10"/>
      <c r="AA4" s="10"/>
      <c r="AB4" s="10"/>
      <c r="AC4" s="10"/>
      <c r="AD4" s="10"/>
      <c r="AE4" s="11"/>
    </row>
    <row r="5" spans="1:31">
      <c r="A5" s="1" t="s">
        <v>8</v>
      </c>
      <c r="B5" s="111">
        <v>41253</v>
      </c>
      <c r="C5" s="8"/>
      <c r="E5" s="3"/>
      <c r="F5" s="10"/>
      <c r="G5" s="10"/>
      <c r="H5" s="10"/>
      <c r="I5" s="10"/>
      <c r="J5" s="10"/>
      <c r="K5" s="10"/>
      <c r="L5" s="10"/>
      <c r="M5" s="10"/>
      <c r="N5" s="10"/>
      <c r="O5" s="10"/>
      <c r="P5" s="10"/>
      <c r="Q5" s="10"/>
      <c r="R5" s="10"/>
      <c r="S5" s="10"/>
      <c r="T5" s="10"/>
      <c r="U5" s="10"/>
      <c r="V5" s="10"/>
      <c r="W5" s="10"/>
      <c r="X5" s="10"/>
      <c r="Y5" s="10"/>
      <c r="Z5" s="10"/>
      <c r="AA5" s="10"/>
      <c r="AB5" s="10"/>
      <c r="AC5" s="11"/>
    </row>
    <row r="6" spans="1:31">
      <c r="A6" s="1" t="s">
        <v>86</v>
      </c>
      <c r="B6" s="111">
        <v>40909</v>
      </c>
      <c r="C6" s="8"/>
      <c r="E6" s="3"/>
      <c r="F6" s="10"/>
      <c r="G6" s="10"/>
      <c r="H6" s="10"/>
      <c r="I6" s="10"/>
      <c r="J6" s="10"/>
      <c r="K6" s="10"/>
      <c r="L6" s="10"/>
      <c r="M6" s="10"/>
      <c r="N6" s="10"/>
      <c r="O6" s="10"/>
      <c r="P6" s="10"/>
      <c r="Q6" s="10"/>
      <c r="R6" s="10"/>
      <c r="S6" s="10"/>
      <c r="T6" s="10"/>
      <c r="U6" s="10"/>
      <c r="V6" s="10"/>
      <c r="W6" s="10"/>
      <c r="X6" s="10"/>
      <c r="Y6" s="10"/>
      <c r="Z6" s="10"/>
      <c r="AA6" s="10"/>
      <c r="AB6" s="10"/>
      <c r="AC6" s="11"/>
    </row>
    <row r="7" spans="1:31">
      <c r="A7" s="1" t="s">
        <v>2</v>
      </c>
      <c r="B7" s="60">
        <v>41395</v>
      </c>
      <c r="C7" s="12"/>
      <c r="H7" s="10"/>
      <c r="I7" s="10"/>
      <c r="J7" s="10"/>
      <c r="K7" s="10"/>
      <c r="L7" s="10"/>
      <c r="M7" s="10"/>
      <c r="N7" s="10"/>
      <c r="O7" s="10"/>
      <c r="P7" s="10"/>
      <c r="Q7" s="10"/>
      <c r="R7" s="10"/>
      <c r="S7" s="10"/>
      <c r="T7" s="10"/>
      <c r="U7" s="10"/>
      <c r="V7" s="10"/>
      <c r="W7" s="10"/>
      <c r="X7" s="10"/>
      <c r="Y7" s="10"/>
      <c r="Z7" s="10"/>
      <c r="AA7" s="10"/>
      <c r="AB7" s="10"/>
      <c r="AC7" s="10"/>
      <c r="AD7" s="10"/>
      <c r="AE7" s="45"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34"/>
      <c r="AE9" s="4">
        <v>2</v>
      </c>
    </row>
    <row r="10" spans="1:31">
      <c r="A10" s="61" t="s">
        <v>80</v>
      </c>
      <c r="B10" s="59"/>
      <c r="E10" s="13" t="s">
        <v>25</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4">
        <v>3</v>
      </c>
    </row>
    <row r="11" spans="1:31">
      <c r="A11" s="18" t="s">
        <v>10</v>
      </c>
      <c r="B11" s="19">
        <f>HLOOKUP($B$7,$F$8:$AC$75,AE11,FALSE)</f>
        <v>0</v>
      </c>
      <c r="E11" s="20" t="s">
        <v>24</v>
      </c>
      <c r="F11" s="190">
        <v>1866</v>
      </c>
      <c r="G11" s="190">
        <v>1371</v>
      </c>
      <c r="H11" s="190">
        <v>807</v>
      </c>
      <c r="I11" s="190">
        <v>824</v>
      </c>
      <c r="J11" s="190">
        <v>612</v>
      </c>
      <c r="K11" s="190">
        <v>636</v>
      </c>
      <c r="L11" s="190">
        <v>0</v>
      </c>
      <c r="M11" s="190">
        <v>177</v>
      </c>
      <c r="N11" s="190">
        <v>1360</v>
      </c>
      <c r="O11" s="190">
        <v>733</v>
      </c>
      <c r="P11" s="190">
        <v>1179</v>
      </c>
      <c r="Q11" s="190">
        <v>1453</v>
      </c>
      <c r="R11" s="7">
        <f>+'[1]Res Gas Savings'!B4</f>
        <v>609.24</v>
      </c>
      <c r="S11" s="7">
        <f>+'[1]Res Gas Savings'!C4</f>
        <v>806.80200000000002</v>
      </c>
      <c r="T11" s="7">
        <f>+'[1]Res Gas Savings'!D4</f>
        <v>597.47360000000003</v>
      </c>
      <c r="U11" s="7">
        <f>+'[1]Res Gas Savings'!E4</f>
        <v>850.5</v>
      </c>
      <c r="V11" s="7">
        <f>+'[1]Res Gas Savings'!F4</f>
        <v>0</v>
      </c>
      <c r="W11" s="7">
        <f>+'[1]Res Gas Savings'!G4</f>
        <v>0</v>
      </c>
      <c r="X11" s="7">
        <f>+'[1]Res Gas Savings'!H4</f>
        <v>0</v>
      </c>
      <c r="Y11" s="7">
        <f>+'[1]Res Gas Savings'!I4</f>
        <v>0</v>
      </c>
      <c r="Z11" s="7">
        <f>+'[1]Res Gas Savings'!J4</f>
        <v>0</v>
      </c>
      <c r="AA11" s="7">
        <f>+'[1]Res Gas Savings'!K4</f>
        <v>0</v>
      </c>
      <c r="AB11" s="7">
        <f>+'[1]Res Gas Savings'!L4</f>
        <v>0</v>
      </c>
      <c r="AC11" s="7">
        <f>+'[1]Res Gas Savings'!M4</f>
        <v>0</v>
      </c>
      <c r="AD11" s="24">
        <f>SUM(F11:AC11)</f>
        <v>13882.015599999999</v>
      </c>
      <c r="AE11" s="4">
        <v>4</v>
      </c>
    </row>
    <row r="12" spans="1:31">
      <c r="A12" s="18" t="s">
        <v>11</v>
      </c>
      <c r="B12" s="19">
        <f>HLOOKUP($B$7,$F$8:$AC$75,AE12,FALSE)</f>
        <v>0</v>
      </c>
      <c r="E12" s="20" t="s">
        <v>24</v>
      </c>
      <c r="F12" s="190">
        <v>9.8955000000000002</v>
      </c>
      <c r="G12" s="190">
        <v>7</v>
      </c>
      <c r="H12" s="190">
        <v>3.29</v>
      </c>
      <c r="I12" s="190">
        <v>7.9</v>
      </c>
      <c r="J12" s="190">
        <v>5.9</v>
      </c>
      <c r="K12" s="190">
        <v>6.5970000000000004</v>
      </c>
      <c r="L12" s="190">
        <v>0</v>
      </c>
      <c r="M12" s="190">
        <v>0</v>
      </c>
      <c r="N12" s="190"/>
      <c r="O12" s="190"/>
      <c r="P12" s="190"/>
      <c r="Q12" s="190"/>
      <c r="R12" s="7"/>
      <c r="S12" s="7"/>
      <c r="T12" s="7"/>
      <c r="U12" s="7"/>
      <c r="V12" s="7"/>
      <c r="W12" s="7"/>
      <c r="X12" s="7"/>
      <c r="Y12" s="7"/>
      <c r="Z12" s="7"/>
      <c r="AA12" s="7"/>
      <c r="AB12" s="7"/>
      <c r="AC12" s="7"/>
      <c r="AD12" s="24">
        <f>SUM(F12:AC12)</f>
        <v>40.582499999999996</v>
      </c>
      <c r="AE12" s="4">
        <v>5</v>
      </c>
    </row>
    <row r="13" spans="1:31">
      <c r="A13" s="18" t="s">
        <v>85</v>
      </c>
      <c r="B13" s="75">
        <f>HLOOKUP($B$7,$F$8:$AC$75,AE13,FALSE)</f>
        <v>0</v>
      </c>
      <c r="E13" s="20" t="s">
        <v>24</v>
      </c>
      <c r="F13" s="191">
        <v>0</v>
      </c>
      <c r="G13" s="191">
        <v>0</v>
      </c>
      <c r="H13" s="191"/>
      <c r="I13" s="191"/>
      <c r="J13" s="191"/>
      <c r="K13" s="191"/>
      <c r="L13" s="191"/>
      <c r="M13" s="191"/>
      <c r="N13" s="191"/>
      <c r="O13" s="191"/>
      <c r="P13" s="191"/>
      <c r="Q13" s="191"/>
      <c r="R13" s="77"/>
      <c r="S13" s="77"/>
      <c r="T13" s="77"/>
      <c r="U13" s="77"/>
      <c r="V13" s="77"/>
      <c r="W13" s="77"/>
      <c r="X13" s="77"/>
      <c r="Y13" s="77"/>
      <c r="Z13" s="77"/>
      <c r="AA13" s="77"/>
      <c r="AB13" s="77"/>
      <c r="AC13" s="77"/>
      <c r="AD13" s="82">
        <f>SUM(F13:AC13)</f>
        <v>0</v>
      </c>
      <c r="AE13" s="4">
        <v>6</v>
      </c>
    </row>
    <row r="14" spans="1:31">
      <c r="A14" s="61" t="s">
        <v>63</v>
      </c>
      <c r="B14" s="59"/>
      <c r="E14" s="56"/>
      <c r="F14" s="17"/>
      <c r="G14" s="17"/>
      <c r="H14" s="17"/>
      <c r="I14" s="17"/>
      <c r="J14" s="17"/>
      <c r="K14" s="17"/>
      <c r="L14" s="17"/>
      <c r="M14" s="17"/>
      <c r="N14" s="17"/>
      <c r="O14" s="17"/>
      <c r="P14" s="17"/>
      <c r="Q14" s="17"/>
      <c r="R14" s="17"/>
      <c r="S14" s="17"/>
      <c r="T14" s="17"/>
      <c r="U14" s="17"/>
      <c r="V14" s="17"/>
      <c r="W14" s="17"/>
      <c r="X14" s="17"/>
      <c r="Y14" s="17"/>
      <c r="Z14" s="17"/>
      <c r="AA14" s="17"/>
      <c r="AB14" s="17"/>
      <c r="AC14" s="17"/>
      <c r="AD14" s="34"/>
      <c r="AE14" s="4">
        <v>7</v>
      </c>
    </row>
    <row r="15" spans="1:31">
      <c r="A15" s="1" t="s">
        <v>68</v>
      </c>
      <c r="B15" s="23">
        <f>HLOOKUP($B$7,$F$8:$AC$75,AE15,FALSE)</f>
        <v>15097</v>
      </c>
      <c r="E15" s="5"/>
      <c r="F15" s="24">
        <f>$F$3</f>
        <v>15097</v>
      </c>
      <c r="G15" s="24">
        <f t="shared" ref="G15:Q15" si="0">$F$3</f>
        <v>15097</v>
      </c>
      <c r="H15" s="24">
        <f t="shared" si="0"/>
        <v>15097</v>
      </c>
      <c r="I15" s="24">
        <f t="shared" si="0"/>
        <v>15097</v>
      </c>
      <c r="J15" s="24">
        <f t="shared" si="0"/>
        <v>15097</v>
      </c>
      <c r="K15" s="24">
        <f t="shared" si="0"/>
        <v>15097</v>
      </c>
      <c r="L15" s="24">
        <f t="shared" si="0"/>
        <v>15097</v>
      </c>
      <c r="M15" s="24">
        <f t="shared" si="0"/>
        <v>15097</v>
      </c>
      <c r="N15" s="24">
        <f t="shared" si="0"/>
        <v>15097</v>
      </c>
      <c r="O15" s="24">
        <f t="shared" si="0"/>
        <v>15097</v>
      </c>
      <c r="P15" s="24">
        <f t="shared" si="0"/>
        <v>15097</v>
      </c>
      <c r="Q15" s="24">
        <f t="shared" si="0"/>
        <v>15097</v>
      </c>
      <c r="R15" s="24">
        <f>$G$3</f>
        <v>15097</v>
      </c>
      <c r="S15" s="24">
        <f t="shared" ref="S15:AC15" si="1">$G$3</f>
        <v>15097</v>
      </c>
      <c r="T15" s="24">
        <f t="shared" si="1"/>
        <v>15097</v>
      </c>
      <c r="U15" s="24">
        <f t="shared" si="1"/>
        <v>15097</v>
      </c>
      <c r="V15" s="24">
        <f t="shared" si="1"/>
        <v>15097</v>
      </c>
      <c r="W15" s="24">
        <f t="shared" si="1"/>
        <v>15097</v>
      </c>
      <c r="X15" s="24">
        <f t="shared" si="1"/>
        <v>15097</v>
      </c>
      <c r="Y15" s="24">
        <f t="shared" si="1"/>
        <v>15097</v>
      </c>
      <c r="Z15" s="24">
        <f t="shared" si="1"/>
        <v>15097</v>
      </c>
      <c r="AA15" s="24">
        <f t="shared" si="1"/>
        <v>15097</v>
      </c>
      <c r="AB15" s="24">
        <f t="shared" si="1"/>
        <v>15097</v>
      </c>
      <c r="AC15" s="24">
        <f t="shared" si="1"/>
        <v>15097</v>
      </c>
      <c r="AD15" s="25"/>
      <c r="AE15" s="4">
        <v>8</v>
      </c>
    </row>
    <row r="16" spans="1:31">
      <c r="A16" s="1" t="s">
        <v>69</v>
      </c>
      <c r="B16" s="23">
        <f>HLOOKUP($B$7,$F$8:$AC$75,AE16,FALSE)</f>
        <v>6290.416666666667</v>
      </c>
      <c r="E16" s="5"/>
      <c r="F16" s="24">
        <f>F15*(F9/12)</f>
        <v>1258.0833333333333</v>
      </c>
      <c r="G16" s="24">
        <f t="shared" ref="G16:AC16" si="2">G15*(G9/12)</f>
        <v>2516.1666666666665</v>
      </c>
      <c r="H16" s="24">
        <f t="shared" si="2"/>
        <v>3774.25</v>
      </c>
      <c r="I16" s="24">
        <f t="shared" si="2"/>
        <v>5032.333333333333</v>
      </c>
      <c r="J16" s="24">
        <f t="shared" si="2"/>
        <v>6290.416666666667</v>
      </c>
      <c r="K16" s="24">
        <f t="shared" si="2"/>
        <v>7548.5</v>
      </c>
      <c r="L16" s="24">
        <f t="shared" si="2"/>
        <v>8806.5833333333339</v>
      </c>
      <c r="M16" s="24">
        <f t="shared" si="2"/>
        <v>10064.666666666666</v>
      </c>
      <c r="N16" s="24">
        <f t="shared" si="2"/>
        <v>11322.75</v>
      </c>
      <c r="O16" s="24">
        <f>O15*(O9/12)</f>
        <v>12580.833333333334</v>
      </c>
      <c r="P16" s="24">
        <f t="shared" si="2"/>
        <v>13838.916666666666</v>
      </c>
      <c r="Q16" s="24">
        <f t="shared" si="2"/>
        <v>15097</v>
      </c>
      <c r="R16" s="24">
        <f t="shared" si="2"/>
        <v>1258.0833333333333</v>
      </c>
      <c r="S16" s="24">
        <f t="shared" si="2"/>
        <v>2516.1666666666665</v>
      </c>
      <c r="T16" s="24">
        <f t="shared" si="2"/>
        <v>3774.25</v>
      </c>
      <c r="U16" s="24">
        <f t="shared" si="2"/>
        <v>5032.333333333333</v>
      </c>
      <c r="V16" s="24">
        <f t="shared" si="2"/>
        <v>6290.416666666667</v>
      </c>
      <c r="W16" s="24">
        <f t="shared" si="2"/>
        <v>7548.5</v>
      </c>
      <c r="X16" s="24">
        <f t="shared" si="2"/>
        <v>8806.5833333333339</v>
      </c>
      <c r="Y16" s="24">
        <f t="shared" si="2"/>
        <v>10064.666666666666</v>
      </c>
      <c r="Z16" s="24">
        <f t="shared" si="2"/>
        <v>11322.75</v>
      </c>
      <c r="AA16" s="24">
        <f t="shared" si="2"/>
        <v>12580.833333333334</v>
      </c>
      <c r="AB16" s="24">
        <f t="shared" si="2"/>
        <v>13838.916666666666</v>
      </c>
      <c r="AC16" s="24">
        <f t="shared" si="2"/>
        <v>15097</v>
      </c>
      <c r="AD16" s="25"/>
      <c r="AE16" s="4">
        <v>9</v>
      </c>
    </row>
    <row r="17" spans="1:31">
      <c r="A17" s="86" t="s">
        <v>67</v>
      </c>
      <c r="B17" s="19">
        <f>HLOOKUP($B$7,$F$8:$AC$75,AE17,FALSE)</f>
        <v>2864.0155999999997</v>
      </c>
      <c r="E17" s="5"/>
      <c r="F17" s="21">
        <f>F11</f>
        <v>1866</v>
      </c>
      <c r="G17" s="21">
        <f>F17+G11</f>
        <v>3237</v>
      </c>
      <c r="H17" s="21">
        <f t="shared" ref="H17:P17" si="3">G17+H11</f>
        <v>4044</v>
      </c>
      <c r="I17" s="21">
        <f t="shared" si="3"/>
        <v>4868</v>
      </c>
      <c r="J17" s="21">
        <f t="shared" si="3"/>
        <v>5480</v>
      </c>
      <c r="K17" s="21">
        <f t="shared" si="3"/>
        <v>6116</v>
      </c>
      <c r="L17" s="21">
        <f t="shared" si="3"/>
        <v>6116</v>
      </c>
      <c r="M17" s="21">
        <f t="shared" si="3"/>
        <v>6293</v>
      </c>
      <c r="N17" s="21">
        <f t="shared" si="3"/>
        <v>7653</v>
      </c>
      <c r="O17" s="21">
        <f t="shared" si="3"/>
        <v>8386</v>
      </c>
      <c r="P17" s="21">
        <f t="shared" si="3"/>
        <v>9565</v>
      </c>
      <c r="Q17" s="21">
        <f>P17+Q11</f>
        <v>11018</v>
      </c>
      <c r="R17" s="21">
        <f>R11</f>
        <v>609.24</v>
      </c>
      <c r="S17" s="21">
        <f t="shared" ref="S17:AC17" si="4">R17+S11</f>
        <v>1416.0419999999999</v>
      </c>
      <c r="T17" s="21">
        <f t="shared" si="4"/>
        <v>2013.5155999999999</v>
      </c>
      <c r="U17" s="21">
        <f t="shared" si="4"/>
        <v>2864.0155999999997</v>
      </c>
      <c r="V17" s="21">
        <f t="shared" si="4"/>
        <v>2864.0155999999997</v>
      </c>
      <c r="W17" s="21">
        <f t="shared" si="4"/>
        <v>2864.0155999999997</v>
      </c>
      <c r="X17" s="21">
        <f t="shared" si="4"/>
        <v>2864.0155999999997</v>
      </c>
      <c r="Y17" s="21">
        <f t="shared" si="4"/>
        <v>2864.0155999999997</v>
      </c>
      <c r="Z17" s="21">
        <f t="shared" si="4"/>
        <v>2864.0155999999997</v>
      </c>
      <c r="AA17" s="21">
        <f t="shared" si="4"/>
        <v>2864.0155999999997</v>
      </c>
      <c r="AB17" s="21">
        <f t="shared" si="4"/>
        <v>2864.0155999999997</v>
      </c>
      <c r="AC17" s="21">
        <f t="shared" si="4"/>
        <v>2864.0155999999997</v>
      </c>
      <c r="AD17" s="27"/>
      <c r="AE17" s="4">
        <v>10</v>
      </c>
    </row>
    <row r="18" spans="1:31">
      <c r="A18" s="86" t="s">
        <v>9</v>
      </c>
      <c r="B18" s="19">
        <f>HLOOKUP($B$7,$F$8:$AC$75,AE18,FALSE)</f>
        <v>0</v>
      </c>
      <c r="E18" s="20" t="s">
        <v>110</v>
      </c>
      <c r="F18" s="192">
        <v>23.05</v>
      </c>
      <c r="G18" s="192">
        <v>583</v>
      </c>
      <c r="H18" s="192">
        <v>1735</v>
      </c>
      <c r="I18" s="192">
        <v>444</v>
      </c>
      <c r="J18" s="192">
        <v>885</v>
      </c>
      <c r="K18" s="192">
        <v>412</v>
      </c>
      <c r="L18" s="192">
        <v>0</v>
      </c>
      <c r="M18" s="192">
        <v>192.17</v>
      </c>
      <c r="N18" s="192">
        <v>128.81</v>
      </c>
      <c r="O18" s="192">
        <v>231.35</v>
      </c>
      <c r="P18" s="192">
        <v>255.85</v>
      </c>
      <c r="Q18" s="192">
        <v>33.264000000000003</v>
      </c>
      <c r="R18" s="7">
        <f>+'[1]Res Gas Savings'!B5</f>
        <v>130.65</v>
      </c>
      <c r="S18" s="7">
        <f>+'[1]Res Gas Savings'!C5</f>
        <v>213.25200000000001</v>
      </c>
      <c r="T18" s="7">
        <f>+'[1]Res Gas Savings'!D5</f>
        <v>319.91000000000003</v>
      </c>
      <c r="U18" s="7">
        <f>+'[1]Res Gas Savings'!E5</f>
        <v>327.07600000000002</v>
      </c>
      <c r="V18" s="7">
        <f>+'[1]Res Gas Savings'!F5</f>
        <v>0</v>
      </c>
      <c r="W18" s="7">
        <f>+'[1]Res Gas Savings'!G5</f>
        <v>0</v>
      </c>
      <c r="X18" s="7">
        <f>+'[1]Res Gas Savings'!H5</f>
        <v>0</v>
      </c>
      <c r="Y18" s="7">
        <f>+'[1]Res Gas Savings'!I5</f>
        <v>0</v>
      </c>
      <c r="Z18" s="7">
        <f>+'[1]Res Gas Savings'!J5</f>
        <v>0</v>
      </c>
      <c r="AA18" s="7">
        <f>+'[1]Res Gas Savings'!K5</f>
        <v>0</v>
      </c>
      <c r="AB18" s="7">
        <f>+'[1]Res Gas Savings'!L5</f>
        <v>0</v>
      </c>
      <c r="AC18" s="7">
        <f>+'[1]Res Gas Savings'!M5</f>
        <v>0</v>
      </c>
      <c r="AD18" s="27"/>
      <c r="AE18" s="4">
        <v>11</v>
      </c>
    </row>
    <row r="19" spans="1:31">
      <c r="A19" s="87" t="s">
        <v>38</v>
      </c>
      <c r="B19" s="51">
        <f>HLOOKUP($B$7,$F$8:$AC$75,AE19,FALSE)</f>
        <v>2864.0155999999997</v>
      </c>
      <c r="C19" s="92"/>
      <c r="D19" s="92"/>
      <c r="E19" s="92"/>
      <c r="F19" s="26">
        <f>F17+F18</f>
        <v>1889.05</v>
      </c>
      <c r="G19" s="26">
        <f t="shared" ref="G19:AC19" si="5">G17+G18</f>
        <v>3820</v>
      </c>
      <c r="H19" s="26">
        <f t="shared" si="5"/>
        <v>5779</v>
      </c>
      <c r="I19" s="26">
        <f t="shared" si="5"/>
        <v>5312</v>
      </c>
      <c r="J19" s="26">
        <f t="shared" si="5"/>
        <v>6365</v>
      </c>
      <c r="K19" s="26">
        <f t="shared" si="5"/>
        <v>6528</v>
      </c>
      <c r="L19" s="26">
        <f t="shared" si="5"/>
        <v>6116</v>
      </c>
      <c r="M19" s="26">
        <f t="shared" si="5"/>
        <v>6485.17</v>
      </c>
      <c r="N19" s="26">
        <f t="shared" si="5"/>
        <v>7781.81</v>
      </c>
      <c r="O19" s="26">
        <f t="shared" si="5"/>
        <v>8617.35</v>
      </c>
      <c r="P19" s="26">
        <f t="shared" si="5"/>
        <v>9820.85</v>
      </c>
      <c r="Q19" s="26">
        <f t="shared" si="5"/>
        <v>11051.263999999999</v>
      </c>
      <c r="R19" s="26">
        <f t="shared" si="5"/>
        <v>739.89</v>
      </c>
      <c r="S19" s="26">
        <f t="shared" si="5"/>
        <v>1629.2939999999999</v>
      </c>
      <c r="T19" s="26">
        <f t="shared" si="5"/>
        <v>2333.4256</v>
      </c>
      <c r="U19" s="26">
        <f t="shared" si="5"/>
        <v>3191.0915999999997</v>
      </c>
      <c r="V19" s="26">
        <f t="shared" si="5"/>
        <v>2864.0155999999997</v>
      </c>
      <c r="W19" s="26">
        <f t="shared" si="5"/>
        <v>2864.0155999999997</v>
      </c>
      <c r="X19" s="26">
        <f t="shared" si="5"/>
        <v>2864.0155999999997</v>
      </c>
      <c r="Y19" s="26">
        <f t="shared" si="5"/>
        <v>2864.0155999999997</v>
      </c>
      <c r="Z19" s="26">
        <f t="shared" si="5"/>
        <v>2864.0155999999997</v>
      </c>
      <c r="AA19" s="26">
        <f t="shared" si="5"/>
        <v>2864.0155999999997</v>
      </c>
      <c r="AB19" s="26">
        <f t="shared" si="5"/>
        <v>2864.0155999999997</v>
      </c>
      <c r="AC19" s="26">
        <f t="shared" si="5"/>
        <v>2864.0155999999997</v>
      </c>
      <c r="AD19" s="28"/>
      <c r="AE19" s="4">
        <v>12</v>
      </c>
    </row>
    <row r="20" spans="1:31">
      <c r="A20" s="86" t="s">
        <v>100</v>
      </c>
      <c r="B20" s="88">
        <f>IFERROR(HLOOKUP($B$7,$F$8:$AC$75,AE20,FALSE),"-  ")</f>
        <v>0.18970759753593427</v>
      </c>
      <c r="F20" s="88">
        <f>IFERROR(F17/F15,"-  ")</f>
        <v>0.12360071537391534</v>
      </c>
      <c r="G20" s="88">
        <f t="shared" ref="G20:AB20" si="6">IFERROR(G17/G15,"-  ")</f>
        <v>0.21441345962774061</v>
      </c>
      <c r="H20" s="88">
        <f t="shared" si="6"/>
        <v>0.26786778830231173</v>
      </c>
      <c r="I20" s="88">
        <f t="shared" si="6"/>
        <v>0.32244816851030006</v>
      </c>
      <c r="J20" s="88">
        <f t="shared" si="6"/>
        <v>0.3629860237133205</v>
      </c>
      <c r="K20" s="88">
        <f t="shared" si="6"/>
        <v>0.40511359872822417</v>
      </c>
      <c r="L20" s="88">
        <f t="shared" si="6"/>
        <v>0.40511359872822417</v>
      </c>
      <c r="M20" s="88">
        <f t="shared" si="6"/>
        <v>0.41683778234086244</v>
      </c>
      <c r="N20" s="88">
        <f t="shared" si="6"/>
        <v>0.50692190501424128</v>
      </c>
      <c r="O20" s="88">
        <f t="shared" si="6"/>
        <v>0.55547459760217266</v>
      </c>
      <c r="P20" s="88">
        <f t="shared" si="6"/>
        <v>0.63356958336093261</v>
      </c>
      <c r="Q20" s="88">
        <f t="shared" si="6"/>
        <v>0.72981387030535871</v>
      </c>
      <c r="R20" s="88">
        <f t="shared" si="6"/>
        <v>4.0355037424653906E-2</v>
      </c>
      <c r="S20" s="88">
        <f t="shared" si="6"/>
        <v>9.3796250910776965E-2</v>
      </c>
      <c r="T20" s="88">
        <f t="shared" si="6"/>
        <v>0.13337190170232496</v>
      </c>
      <c r="U20" s="88">
        <f t="shared" si="6"/>
        <v>0.18970759753593427</v>
      </c>
      <c r="V20" s="88">
        <f t="shared" si="6"/>
        <v>0.18970759753593427</v>
      </c>
      <c r="W20" s="88">
        <f t="shared" si="6"/>
        <v>0.18970759753593427</v>
      </c>
      <c r="X20" s="88">
        <f t="shared" si="6"/>
        <v>0.18970759753593427</v>
      </c>
      <c r="Y20" s="88">
        <f t="shared" si="6"/>
        <v>0.18970759753593427</v>
      </c>
      <c r="Z20" s="88">
        <f t="shared" si="6"/>
        <v>0.18970759753593427</v>
      </c>
      <c r="AA20" s="88">
        <f t="shared" si="6"/>
        <v>0.18970759753593427</v>
      </c>
      <c r="AB20" s="88">
        <f t="shared" si="6"/>
        <v>0.18970759753593427</v>
      </c>
      <c r="AC20" s="88">
        <f>IFERROR(AC17/AC15,"-  ")</f>
        <v>0.18970759753593427</v>
      </c>
      <c r="AD20" s="39"/>
      <c r="AE20" s="4">
        <v>13</v>
      </c>
    </row>
    <row r="21" spans="1:31">
      <c r="A21" s="86" t="s">
        <v>101</v>
      </c>
      <c r="B21" s="88">
        <f>IFERROR(HLOOKUP($B$7,$F$8:$AC$75,AE21,FALSE),"-  ")</f>
        <v>0.18970759753593427</v>
      </c>
      <c r="F21" s="88">
        <f>IFERROR(F19/F15,"-  ")</f>
        <v>0.12512750877657813</v>
      </c>
      <c r="G21" s="88">
        <f t="shared" ref="G21:AC21" si="7">IFERROR(G19/G15,"-  ")</f>
        <v>0.25303040339140226</v>
      </c>
      <c r="H21" s="88">
        <f t="shared" si="7"/>
        <v>0.38279128303636484</v>
      </c>
      <c r="I21" s="88">
        <f t="shared" si="7"/>
        <v>0.35185798503013843</v>
      </c>
      <c r="J21" s="88">
        <f t="shared" si="7"/>
        <v>0.42160694177651187</v>
      </c>
      <c r="K21" s="88">
        <f t="shared" si="7"/>
        <v>0.43240378883221831</v>
      </c>
      <c r="L21" s="88">
        <f t="shared" si="7"/>
        <v>0.40511359872822417</v>
      </c>
      <c r="M21" s="88">
        <f t="shared" si="7"/>
        <v>0.42956680135126185</v>
      </c>
      <c r="N21" s="88">
        <f t="shared" si="7"/>
        <v>0.51545406372126912</v>
      </c>
      <c r="O21" s="88">
        <f t="shared" si="7"/>
        <v>0.57079883420547128</v>
      </c>
      <c r="P21" s="88">
        <f t="shared" si="7"/>
        <v>0.65051665893886201</v>
      </c>
      <c r="Q21" s="88">
        <f t="shared" si="7"/>
        <v>0.73201722196462871</v>
      </c>
      <c r="R21" s="88">
        <f t="shared" si="7"/>
        <v>4.9009074650592829E-2</v>
      </c>
      <c r="S21" s="88">
        <f t="shared" si="7"/>
        <v>0.10792170629926474</v>
      </c>
      <c r="T21" s="88">
        <f t="shared" si="7"/>
        <v>0.15456220441147248</v>
      </c>
      <c r="U21" s="88">
        <f t="shared" si="7"/>
        <v>0.21137256408557989</v>
      </c>
      <c r="V21" s="88">
        <f t="shared" si="7"/>
        <v>0.18970759753593427</v>
      </c>
      <c r="W21" s="88">
        <f t="shared" si="7"/>
        <v>0.18970759753593427</v>
      </c>
      <c r="X21" s="88">
        <f t="shared" si="7"/>
        <v>0.18970759753593427</v>
      </c>
      <c r="Y21" s="88">
        <f t="shared" si="7"/>
        <v>0.18970759753593427</v>
      </c>
      <c r="Z21" s="88">
        <f t="shared" si="7"/>
        <v>0.18970759753593427</v>
      </c>
      <c r="AA21" s="88">
        <f t="shared" si="7"/>
        <v>0.18970759753593427</v>
      </c>
      <c r="AB21" s="88">
        <f t="shared" si="7"/>
        <v>0.18970759753593427</v>
      </c>
      <c r="AC21" s="88">
        <f t="shared" si="7"/>
        <v>0.18970759753593427</v>
      </c>
      <c r="AD21" s="39"/>
      <c r="AE21" s="4">
        <v>14</v>
      </c>
    </row>
    <row r="22" spans="1:31">
      <c r="A22" s="86" t="s">
        <v>102</v>
      </c>
      <c r="B22" s="88">
        <f>IFERROR(HLOOKUP($B$7,$F$8:$AC$75,AE22,FALSE),"-  ")</f>
        <v>0.45529823408624226</v>
      </c>
      <c r="F22" s="88">
        <f>IFERROR(F17/F16,"-  ")</f>
        <v>1.4832085844869842</v>
      </c>
      <c r="G22" s="88">
        <f t="shared" ref="G22:AC22" si="8">IFERROR(G17/G16,"-  ")</f>
        <v>1.2864807577664437</v>
      </c>
      <c r="H22" s="88">
        <f t="shared" si="8"/>
        <v>1.0714711532092469</v>
      </c>
      <c r="I22" s="88">
        <f t="shared" si="8"/>
        <v>0.96734450553090023</v>
      </c>
      <c r="J22" s="88">
        <f t="shared" si="8"/>
        <v>0.87116645691196926</v>
      </c>
      <c r="K22" s="88">
        <f t="shared" si="8"/>
        <v>0.81022719745644833</v>
      </c>
      <c r="L22" s="88">
        <f t="shared" si="8"/>
        <v>0.69448045496266997</v>
      </c>
      <c r="M22" s="88">
        <f t="shared" si="8"/>
        <v>0.62525667351129366</v>
      </c>
      <c r="N22" s="88">
        <f t="shared" si="8"/>
        <v>0.67589587335232171</v>
      </c>
      <c r="O22" s="88">
        <f t="shared" si="8"/>
        <v>0.66656951712260715</v>
      </c>
      <c r="P22" s="88">
        <f t="shared" si="8"/>
        <v>0.69116681821192649</v>
      </c>
      <c r="Q22" s="88">
        <f t="shared" si="8"/>
        <v>0.72981387030535871</v>
      </c>
      <c r="R22" s="88">
        <f t="shared" si="8"/>
        <v>0.48426044909584687</v>
      </c>
      <c r="S22" s="88">
        <f t="shared" si="8"/>
        <v>0.56277750546466188</v>
      </c>
      <c r="T22" s="88">
        <f t="shared" si="8"/>
        <v>0.53348760680929985</v>
      </c>
      <c r="U22" s="88">
        <f t="shared" si="8"/>
        <v>0.56912279260780285</v>
      </c>
      <c r="V22" s="88">
        <f t="shared" si="8"/>
        <v>0.45529823408624226</v>
      </c>
      <c r="W22" s="88">
        <f t="shared" si="8"/>
        <v>0.37941519507186855</v>
      </c>
      <c r="X22" s="88">
        <f t="shared" si="8"/>
        <v>0.32521302434731586</v>
      </c>
      <c r="Y22" s="88">
        <f t="shared" si="8"/>
        <v>0.28456139630390143</v>
      </c>
      <c r="Z22" s="88">
        <f t="shared" si="8"/>
        <v>0.25294346338124568</v>
      </c>
      <c r="AA22" s="88">
        <f t="shared" si="8"/>
        <v>0.22764911704312113</v>
      </c>
      <c r="AB22" s="88">
        <f t="shared" si="8"/>
        <v>0.20695374276647377</v>
      </c>
      <c r="AC22" s="88">
        <f t="shared" si="8"/>
        <v>0.18970759753593427</v>
      </c>
      <c r="AD22" s="39"/>
      <c r="AE22" s="4">
        <v>15</v>
      </c>
    </row>
    <row r="23" spans="1:31">
      <c r="A23" s="61" t="s">
        <v>64</v>
      </c>
      <c r="B23" s="59"/>
      <c r="F23" s="17"/>
      <c r="G23" s="17"/>
      <c r="H23" s="17"/>
      <c r="I23" s="17"/>
      <c r="J23" s="17"/>
      <c r="K23" s="17"/>
      <c r="L23" s="17"/>
      <c r="M23" s="17"/>
      <c r="N23" s="17"/>
      <c r="O23" s="17"/>
      <c r="P23" s="17"/>
      <c r="Q23" s="17"/>
      <c r="R23" s="17"/>
      <c r="S23" s="17"/>
      <c r="T23" s="17"/>
      <c r="U23" s="17"/>
      <c r="V23" s="17"/>
      <c r="W23" s="17"/>
      <c r="X23" s="17"/>
      <c r="Y23" s="17"/>
      <c r="Z23" s="17"/>
      <c r="AA23" s="17"/>
      <c r="AB23" s="17"/>
      <c r="AC23" s="17"/>
      <c r="AD23" s="34"/>
      <c r="AE23" s="4">
        <v>16</v>
      </c>
    </row>
    <row r="24" spans="1:31">
      <c r="A24" s="86" t="s">
        <v>70</v>
      </c>
      <c r="B24" s="19">
        <f>HLOOKUP($B$7,$F$8:$AC$75,AE24,FALSE)</f>
        <v>0</v>
      </c>
      <c r="F24" s="21">
        <f>F12</f>
        <v>9.8955000000000002</v>
      </c>
      <c r="G24" s="21">
        <f t="shared" ref="G24:Q24" si="9">F24+G12</f>
        <v>16.895499999999998</v>
      </c>
      <c r="H24" s="21">
        <f t="shared" si="9"/>
        <v>20.185499999999998</v>
      </c>
      <c r="I24" s="21">
        <f t="shared" si="9"/>
        <v>28.085499999999996</v>
      </c>
      <c r="J24" s="21">
        <f t="shared" si="9"/>
        <v>33.985499999999995</v>
      </c>
      <c r="K24" s="21">
        <f t="shared" si="9"/>
        <v>40.582499999999996</v>
      </c>
      <c r="L24" s="21">
        <f t="shared" si="9"/>
        <v>40.582499999999996</v>
      </c>
      <c r="M24" s="21">
        <f t="shared" si="9"/>
        <v>40.582499999999996</v>
      </c>
      <c r="N24" s="21">
        <f t="shared" si="9"/>
        <v>40.582499999999996</v>
      </c>
      <c r="O24" s="21">
        <f t="shared" si="9"/>
        <v>40.582499999999996</v>
      </c>
      <c r="P24" s="21">
        <f t="shared" si="9"/>
        <v>40.582499999999996</v>
      </c>
      <c r="Q24" s="21">
        <f t="shared" si="9"/>
        <v>40.582499999999996</v>
      </c>
      <c r="R24" s="21">
        <f>R12</f>
        <v>0</v>
      </c>
      <c r="S24" s="21">
        <f t="shared" ref="S24" si="10">R24+S12</f>
        <v>0</v>
      </c>
      <c r="T24" s="21">
        <f t="shared" ref="T24" si="11">S24+T12</f>
        <v>0</v>
      </c>
      <c r="U24" s="21">
        <f t="shared" ref="U24" si="12">T24+U12</f>
        <v>0</v>
      </c>
      <c r="V24" s="21">
        <f t="shared" ref="V24" si="13">U24+V12</f>
        <v>0</v>
      </c>
      <c r="W24" s="21">
        <f t="shared" ref="W24" si="14">V24+W12</f>
        <v>0</v>
      </c>
      <c r="X24" s="21">
        <f t="shared" ref="X24" si="15">W24+X12</f>
        <v>0</v>
      </c>
      <c r="Y24" s="21">
        <f t="shared" ref="Y24" si="16">X24+Y12</f>
        <v>0</v>
      </c>
      <c r="Z24" s="21">
        <f t="shared" ref="Z24" si="17">Y24+Z12</f>
        <v>0</v>
      </c>
      <c r="AA24" s="21">
        <f t="shared" ref="AA24" si="18">Z24+AA12</f>
        <v>0</v>
      </c>
      <c r="AB24" s="21">
        <f t="shared" ref="AB24" si="19">AA24+AB12</f>
        <v>0</v>
      </c>
      <c r="AC24" s="21">
        <f t="shared" ref="AC24" si="20">AB24+AC12</f>
        <v>0</v>
      </c>
      <c r="AD24" s="34"/>
      <c r="AE24" s="4">
        <v>17</v>
      </c>
    </row>
    <row r="25" spans="1:31">
      <c r="A25" s="86" t="s">
        <v>12</v>
      </c>
      <c r="B25" s="19">
        <f>HLOOKUP($B$7,$F$8:$AC$75,AE25,FALSE)</f>
        <v>0</v>
      </c>
      <c r="E25" s="20" t="s">
        <v>110</v>
      </c>
      <c r="F25" s="193">
        <v>9.8960000000000008</v>
      </c>
      <c r="G25" s="193">
        <v>6</v>
      </c>
      <c r="H25" s="193">
        <v>4.5999999999999996</v>
      </c>
      <c r="I25" s="193">
        <v>9.1999999999999993</v>
      </c>
      <c r="J25" s="193">
        <v>13.8</v>
      </c>
      <c r="K25" s="193">
        <v>3.9580000000000002</v>
      </c>
      <c r="L25" s="193">
        <v>0</v>
      </c>
      <c r="M25" s="193"/>
      <c r="N25" s="193"/>
      <c r="O25" s="193"/>
      <c r="P25" s="193"/>
      <c r="Q25" s="193"/>
      <c r="R25" s="7"/>
      <c r="S25" s="7"/>
      <c r="T25" s="7"/>
      <c r="U25" s="7"/>
      <c r="V25" s="7"/>
      <c r="W25" s="7"/>
      <c r="X25" s="7"/>
      <c r="Y25" s="7"/>
      <c r="Z25" s="7"/>
      <c r="AA25" s="7"/>
      <c r="AB25" s="7"/>
      <c r="AC25" s="7"/>
      <c r="AD25" s="34"/>
      <c r="AE25" s="4">
        <v>18</v>
      </c>
    </row>
    <row r="26" spans="1:31">
      <c r="A26" s="89" t="s">
        <v>39</v>
      </c>
      <c r="B26" s="51">
        <f>HLOOKUP($B$7,$F$8:$AC$75,AE26,FALSE)</f>
        <v>0</v>
      </c>
      <c r="C26" s="92"/>
      <c r="D26" s="92"/>
      <c r="E26" s="92"/>
      <c r="F26" s="26">
        <f>F24+F25</f>
        <v>19.791499999999999</v>
      </c>
      <c r="G26" s="26">
        <f>G24+G25</f>
        <v>22.895499999999998</v>
      </c>
      <c r="H26" s="26">
        <f t="shared" ref="H26:AC26" si="21">H24+H25</f>
        <v>24.785499999999999</v>
      </c>
      <c r="I26" s="26">
        <f t="shared" si="21"/>
        <v>37.285499999999999</v>
      </c>
      <c r="J26" s="26">
        <f t="shared" si="21"/>
        <v>47.785499999999999</v>
      </c>
      <c r="K26" s="26">
        <f t="shared" si="21"/>
        <v>44.540499999999994</v>
      </c>
      <c r="L26" s="26">
        <f t="shared" si="21"/>
        <v>40.582499999999996</v>
      </c>
      <c r="M26" s="26">
        <f t="shared" si="21"/>
        <v>40.582499999999996</v>
      </c>
      <c r="N26" s="26">
        <f t="shared" si="21"/>
        <v>40.582499999999996</v>
      </c>
      <c r="O26" s="26">
        <f t="shared" si="21"/>
        <v>40.582499999999996</v>
      </c>
      <c r="P26" s="26">
        <f t="shared" si="21"/>
        <v>40.582499999999996</v>
      </c>
      <c r="Q26" s="26">
        <f t="shared" si="21"/>
        <v>40.582499999999996</v>
      </c>
      <c r="R26" s="26">
        <f t="shared" si="21"/>
        <v>0</v>
      </c>
      <c r="S26" s="26">
        <f t="shared" si="21"/>
        <v>0</v>
      </c>
      <c r="T26" s="26">
        <f t="shared" si="21"/>
        <v>0</v>
      </c>
      <c r="U26" s="26">
        <f t="shared" si="21"/>
        <v>0</v>
      </c>
      <c r="V26" s="26">
        <f t="shared" si="21"/>
        <v>0</v>
      </c>
      <c r="W26" s="26">
        <f t="shared" si="21"/>
        <v>0</v>
      </c>
      <c r="X26" s="26">
        <f t="shared" si="21"/>
        <v>0</v>
      </c>
      <c r="Y26" s="26">
        <f t="shared" si="21"/>
        <v>0</v>
      </c>
      <c r="Z26" s="26">
        <f t="shared" si="21"/>
        <v>0</v>
      </c>
      <c r="AA26" s="26">
        <f t="shared" si="21"/>
        <v>0</v>
      </c>
      <c r="AB26" s="26">
        <f t="shared" si="21"/>
        <v>0</v>
      </c>
      <c r="AC26" s="26">
        <f t="shared" si="21"/>
        <v>0</v>
      </c>
      <c r="AD26" s="34"/>
      <c r="AE26" s="4">
        <v>19</v>
      </c>
    </row>
    <row r="27" spans="1:31">
      <c r="A27" s="61" t="s">
        <v>65</v>
      </c>
      <c r="B27" s="50"/>
      <c r="F27" s="17"/>
      <c r="G27" s="17"/>
      <c r="H27" s="17"/>
      <c r="I27" s="17"/>
      <c r="J27" s="17"/>
      <c r="K27" s="17"/>
      <c r="L27" s="17"/>
      <c r="M27" s="17"/>
      <c r="N27" s="17"/>
      <c r="O27" s="17"/>
      <c r="P27" s="17"/>
      <c r="Q27" s="17"/>
      <c r="R27" s="17"/>
      <c r="S27" s="17"/>
      <c r="T27" s="17"/>
      <c r="U27" s="17"/>
      <c r="V27" s="17"/>
      <c r="W27" s="17"/>
      <c r="X27" s="17"/>
      <c r="Y27" s="17"/>
      <c r="Z27" s="17"/>
      <c r="AA27" s="17"/>
      <c r="AB27" s="17"/>
      <c r="AC27" s="17"/>
      <c r="AD27" s="34"/>
      <c r="AE27" s="4">
        <v>20</v>
      </c>
    </row>
    <row r="28" spans="1:31">
      <c r="A28" s="86" t="s">
        <v>71</v>
      </c>
      <c r="B28" s="75">
        <f>HLOOKUP($B$7,$F$8:$AC$75,AE28,FALSE)</f>
        <v>0</v>
      </c>
      <c r="F28" s="74">
        <f>F13</f>
        <v>0</v>
      </c>
      <c r="G28" s="74">
        <f t="shared" ref="G28:Q28" si="22">F28+G13</f>
        <v>0</v>
      </c>
      <c r="H28" s="74">
        <f t="shared" si="22"/>
        <v>0</v>
      </c>
      <c r="I28" s="74">
        <f t="shared" si="22"/>
        <v>0</v>
      </c>
      <c r="J28" s="74">
        <f t="shared" si="22"/>
        <v>0</v>
      </c>
      <c r="K28" s="74">
        <f t="shared" si="22"/>
        <v>0</v>
      </c>
      <c r="L28" s="74">
        <f t="shared" si="22"/>
        <v>0</v>
      </c>
      <c r="M28" s="74">
        <f t="shared" si="22"/>
        <v>0</v>
      </c>
      <c r="N28" s="74">
        <f t="shared" si="22"/>
        <v>0</v>
      </c>
      <c r="O28" s="74">
        <f t="shared" si="22"/>
        <v>0</v>
      </c>
      <c r="P28" s="74">
        <f t="shared" si="22"/>
        <v>0</v>
      </c>
      <c r="Q28" s="74">
        <f t="shared" si="22"/>
        <v>0</v>
      </c>
      <c r="R28" s="74">
        <f>R13</f>
        <v>0</v>
      </c>
      <c r="S28" s="74">
        <f t="shared" ref="S28" si="23">R28+S13</f>
        <v>0</v>
      </c>
      <c r="T28" s="74">
        <f t="shared" ref="T28" si="24">S28+T13</f>
        <v>0</v>
      </c>
      <c r="U28" s="74">
        <f t="shared" ref="U28" si="25">T28+U13</f>
        <v>0</v>
      </c>
      <c r="V28" s="74">
        <f t="shared" ref="V28" si="26">U28+V13</f>
        <v>0</v>
      </c>
      <c r="W28" s="74">
        <f t="shared" ref="W28" si="27">V28+W13</f>
        <v>0</v>
      </c>
      <c r="X28" s="74">
        <f t="shared" ref="X28" si="28">W28+X13</f>
        <v>0</v>
      </c>
      <c r="Y28" s="74">
        <f t="shared" ref="Y28" si="29">X28+Y13</f>
        <v>0</v>
      </c>
      <c r="Z28" s="74">
        <f t="shared" ref="Z28" si="30">Y28+Z13</f>
        <v>0</v>
      </c>
      <c r="AA28" s="74">
        <f t="shared" ref="AA28" si="31">Z28+AA13</f>
        <v>0</v>
      </c>
      <c r="AB28" s="74">
        <f t="shared" ref="AB28" si="32">AA28+AB13</f>
        <v>0</v>
      </c>
      <c r="AC28" s="74">
        <f t="shared" ref="AC28" si="33">AB28+AC13</f>
        <v>0</v>
      </c>
      <c r="AD28" s="28"/>
      <c r="AE28" s="4">
        <v>21</v>
      </c>
    </row>
    <row r="29" spans="1:31">
      <c r="A29" s="86" t="s">
        <v>13</v>
      </c>
      <c r="B29" s="75">
        <f>HLOOKUP($B$7,$F$8:$AC$75,AE29,FALSE)</f>
        <v>0</v>
      </c>
      <c r="E29" s="20" t="s">
        <v>110</v>
      </c>
      <c r="F29" s="77"/>
      <c r="G29" s="77"/>
      <c r="H29" s="77"/>
      <c r="I29" s="77"/>
      <c r="J29" s="77"/>
      <c r="K29" s="77"/>
      <c r="L29" s="77"/>
      <c r="M29" s="77"/>
      <c r="N29" s="77"/>
      <c r="O29" s="77"/>
      <c r="P29" s="77"/>
      <c r="Q29" s="77"/>
      <c r="R29" s="77"/>
      <c r="S29" s="77"/>
      <c r="T29" s="77"/>
      <c r="U29" s="77"/>
      <c r="V29" s="77"/>
      <c r="W29" s="77"/>
      <c r="X29" s="77"/>
      <c r="Y29" s="77"/>
      <c r="Z29" s="77"/>
      <c r="AA29" s="77"/>
      <c r="AB29" s="77"/>
      <c r="AC29" s="77"/>
      <c r="AD29" s="28"/>
      <c r="AE29" s="4">
        <v>22</v>
      </c>
    </row>
    <row r="30" spans="1:31">
      <c r="A30" s="89" t="s">
        <v>22</v>
      </c>
      <c r="B30" s="83">
        <f>HLOOKUP($B$7,$F$8:$AC$75,AE30,FALSE)</f>
        <v>0</v>
      </c>
      <c r="C30" s="92"/>
      <c r="D30" s="92"/>
      <c r="E30" s="92"/>
      <c r="F30" s="94">
        <f>F28+F29</f>
        <v>0</v>
      </c>
      <c r="G30" s="94">
        <f>G28+G29</f>
        <v>0</v>
      </c>
      <c r="H30" s="94">
        <f t="shared" ref="H30:AC30" si="34">H28+H29</f>
        <v>0</v>
      </c>
      <c r="I30" s="94">
        <f t="shared" si="34"/>
        <v>0</v>
      </c>
      <c r="J30" s="94">
        <f t="shared" si="34"/>
        <v>0</v>
      </c>
      <c r="K30" s="94">
        <f t="shared" si="34"/>
        <v>0</v>
      </c>
      <c r="L30" s="94">
        <f t="shared" si="34"/>
        <v>0</v>
      </c>
      <c r="M30" s="94">
        <f t="shared" si="34"/>
        <v>0</v>
      </c>
      <c r="N30" s="94">
        <f t="shared" si="34"/>
        <v>0</v>
      </c>
      <c r="O30" s="94">
        <f t="shared" si="34"/>
        <v>0</v>
      </c>
      <c r="P30" s="94">
        <f t="shared" si="34"/>
        <v>0</v>
      </c>
      <c r="Q30" s="94">
        <f t="shared" si="34"/>
        <v>0</v>
      </c>
      <c r="R30" s="94">
        <f t="shared" si="34"/>
        <v>0</v>
      </c>
      <c r="S30" s="94">
        <f t="shared" si="34"/>
        <v>0</v>
      </c>
      <c r="T30" s="94">
        <f t="shared" si="34"/>
        <v>0</v>
      </c>
      <c r="U30" s="94">
        <f t="shared" si="34"/>
        <v>0</v>
      </c>
      <c r="V30" s="94">
        <f t="shared" si="34"/>
        <v>0</v>
      </c>
      <c r="W30" s="94">
        <f t="shared" si="34"/>
        <v>0</v>
      </c>
      <c r="X30" s="94">
        <f t="shared" si="34"/>
        <v>0</v>
      </c>
      <c r="Y30" s="94">
        <f t="shared" si="34"/>
        <v>0</v>
      </c>
      <c r="Z30" s="94">
        <f t="shared" si="34"/>
        <v>0</v>
      </c>
      <c r="AA30" s="94">
        <f t="shared" si="34"/>
        <v>0</v>
      </c>
      <c r="AB30" s="94">
        <f t="shared" si="34"/>
        <v>0</v>
      </c>
      <c r="AC30" s="94">
        <f t="shared" si="34"/>
        <v>0</v>
      </c>
      <c r="AD30" s="28"/>
      <c r="AE30" s="4">
        <v>23</v>
      </c>
    </row>
    <row r="31" spans="1:31">
      <c r="A31" s="61" t="s">
        <v>81</v>
      </c>
      <c r="B31" s="59"/>
      <c r="F31" s="17"/>
      <c r="G31" s="17"/>
      <c r="H31" s="17"/>
      <c r="I31" s="17"/>
      <c r="J31" s="17"/>
      <c r="K31" s="17"/>
      <c r="L31" s="17"/>
      <c r="M31" s="17"/>
      <c r="N31" s="17"/>
      <c r="O31" s="17"/>
      <c r="P31" s="17"/>
      <c r="Q31" s="17"/>
      <c r="R31" s="17"/>
      <c r="S31" s="17"/>
      <c r="T31" s="17"/>
      <c r="U31" s="17"/>
      <c r="V31" s="17"/>
      <c r="W31" s="17"/>
      <c r="X31" s="17"/>
      <c r="Y31" s="17"/>
      <c r="Z31" s="17"/>
      <c r="AA31" s="17"/>
      <c r="AB31" s="17"/>
      <c r="AC31" s="17"/>
      <c r="AD31" s="34"/>
      <c r="AE31" s="4">
        <v>24</v>
      </c>
    </row>
    <row r="32" spans="1:31">
      <c r="A32" s="90" t="s">
        <v>40</v>
      </c>
      <c r="B32" s="49">
        <f t="shared" ref="B32:B40" si="35">HLOOKUP($B$7,$F$8:$AC$75,AE32,FALSE)</f>
        <v>0</v>
      </c>
      <c r="E32" s="20" t="s">
        <v>24</v>
      </c>
      <c r="F32" s="194">
        <v>473</v>
      </c>
      <c r="G32" s="194">
        <v>496</v>
      </c>
      <c r="H32" s="194">
        <v>535</v>
      </c>
      <c r="I32" s="194">
        <v>638</v>
      </c>
      <c r="J32" s="194">
        <v>422</v>
      </c>
      <c r="K32" s="194">
        <v>484</v>
      </c>
      <c r="L32" s="194">
        <v>314</v>
      </c>
      <c r="M32" s="194">
        <v>602</v>
      </c>
      <c r="N32" s="194">
        <v>1318</v>
      </c>
      <c r="O32" s="194">
        <v>680</v>
      </c>
      <c r="P32" s="194">
        <v>539</v>
      </c>
      <c r="Q32" s="194">
        <v>463</v>
      </c>
      <c r="R32" s="9">
        <f>+'[1]Res Gas Budget'!B14</f>
        <v>366</v>
      </c>
      <c r="S32" s="9">
        <f>+'[1]Res Gas Budget'!C14</f>
        <v>833</v>
      </c>
      <c r="T32" s="9">
        <f>+'[1]Res Gas Budget'!D14</f>
        <v>805</v>
      </c>
      <c r="U32" s="9">
        <f>+'[1]Res Gas Budget'!E14</f>
        <v>878</v>
      </c>
      <c r="V32" s="9">
        <f>+'[1]Res Gas Budget'!F14</f>
        <v>0</v>
      </c>
      <c r="W32" s="9">
        <f>+'[1]Res Gas Budget'!G14</f>
        <v>0</v>
      </c>
      <c r="X32" s="9">
        <f>+'[1]Res Gas Budget'!H14</f>
        <v>0</v>
      </c>
      <c r="Y32" s="9">
        <f>+'[1]Res Gas Budget'!I14</f>
        <v>0</v>
      </c>
      <c r="Z32" s="9">
        <f>+'[1]Res Gas Budget'!J14</f>
        <v>0</v>
      </c>
      <c r="AA32" s="9">
        <f>+'[1]Res Gas Budget'!K14</f>
        <v>0</v>
      </c>
      <c r="AB32" s="9">
        <f>+'[1]Res Gas Budget'!L14</f>
        <v>0</v>
      </c>
      <c r="AC32" s="9">
        <f>+'[1]Res Gas Budget'!M14</f>
        <v>0</v>
      </c>
      <c r="AD32" s="85">
        <f t="shared" ref="AD32:AD40" si="36">SUM(F32:AC32)</f>
        <v>9846</v>
      </c>
      <c r="AE32" s="4">
        <v>25</v>
      </c>
    </row>
    <row r="33" spans="1:31">
      <c r="A33" s="90" t="s">
        <v>41</v>
      </c>
      <c r="B33" s="49">
        <f t="shared" si="35"/>
        <v>0</v>
      </c>
      <c r="E33" s="20" t="s">
        <v>24</v>
      </c>
      <c r="F33" s="194">
        <v>0</v>
      </c>
      <c r="G33" s="194">
        <v>0</v>
      </c>
      <c r="H33" s="194">
        <v>0</v>
      </c>
      <c r="I33" s="194">
        <v>0</v>
      </c>
      <c r="J33" s="194"/>
      <c r="K33" s="194"/>
      <c r="L33" s="194"/>
      <c r="M33" s="194"/>
      <c r="N33" s="194"/>
      <c r="O33" s="194"/>
      <c r="P33" s="194"/>
      <c r="Q33" s="194"/>
      <c r="R33" s="9"/>
      <c r="S33" s="9"/>
      <c r="T33" s="9"/>
      <c r="U33" s="9"/>
      <c r="V33" s="9"/>
      <c r="W33" s="9"/>
      <c r="X33" s="9"/>
      <c r="Y33" s="9"/>
      <c r="Z33" s="9"/>
      <c r="AA33" s="9"/>
      <c r="AB33" s="9"/>
      <c r="AC33" s="9"/>
      <c r="AD33" s="85">
        <f t="shared" si="36"/>
        <v>0</v>
      </c>
      <c r="AE33" s="4">
        <v>26</v>
      </c>
    </row>
    <row r="34" spans="1:31">
      <c r="A34" s="90" t="s">
        <v>42</v>
      </c>
      <c r="B34" s="49">
        <f t="shared" si="35"/>
        <v>0</v>
      </c>
      <c r="E34" s="20" t="s">
        <v>24</v>
      </c>
      <c r="F34" s="194">
        <v>1425</v>
      </c>
      <c r="G34" s="194">
        <v>0</v>
      </c>
      <c r="H34" s="194">
        <v>0</v>
      </c>
      <c r="I34" s="194">
        <v>0</v>
      </c>
      <c r="J34" s="194"/>
      <c r="K34" s="194"/>
      <c r="L34" s="194"/>
      <c r="M34" s="194"/>
      <c r="N34" s="194">
        <v>4580</v>
      </c>
      <c r="O34" s="194">
        <v>1671</v>
      </c>
      <c r="P34" s="194">
        <v>3418</v>
      </c>
      <c r="Q34" s="194">
        <v>10404</v>
      </c>
      <c r="R34" s="9">
        <f>+'[1]Res Gas Budget'!B15</f>
        <v>3765</v>
      </c>
      <c r="S34" s="9">
        <f>+'[1]Res Gas Budget'!C15</f>
        <v>5726</v>
      </c>
      <c r="T34" s="9">
        <f>+'[1]Res Gas Budget'!D15</f>
        <v>-4971</v>
      </c>
      <c r="U34" s="9">
        <f>+'[1]Res Gas Budget'!E15</f>
        <v>-653</v>
      </c>
      <c r="V34" s="9">
        <f>+'[1]Res Gas Budget'!F15</f>
        <v>0</v>
      </c>
      <c r="W34" s="9">
        <f>+'[1]Res Gas Budget'!G15</f>
        <v>0</v>
      </c>
      <c r="X34" s="9">
        <f>+'[1]Res Gas Budget'!H15</f>
        <v>0</v>
      </c>
      <c r="Y34" s="9">
        <f>+'[1]Res Gas Budget'!I15</f>
        <v>0</v>
      </c>
      <c r="Z34" s="9">
        <f>+'[1]Res Gas Budget'!J15</f>
        <v>0</v>
      </c>
      <c r="AA34" s="9">
        <f>+'[1]Res Gas Budget'!K15</f>
        <v>0</v>
      </c>
      <c r="AB34" s="9">
        <f>+'[1]Res Gas Budget'!L15</f>
        <v>0</v>
      </c>
      <c r="AC34" s="9">
        <f>+'[1]Res Gas Budget'!M15</f>
        <v>0</v>
      </c>
      <c r="AD34" s="85">
        <f t="shared" si="36"/>
        <v>25365</v>
      </c>
      <c r="AE34" s="4">
        <v>27</v>
      </c>
    </row>
    <row r="35" spans="1:31">
      <c r="A35" s="90" t="s">
        <v>43</v>
      </c>
      <c r="B35" s="49">
        <f t="shared" si="35"/>
        <v>0</v>
      </c>
      <c r="E35" s="20" t="s">
        <v>24</v>
      </c>
      <c r="F35" s="194">
        <v>844</v>
      </c>
      <c r="G35" s="194">
        <v>984</v>
      </c>
      <c r="H35" s="194">
        <v>898</v>
      </c>
      <c r="I35" s="194">
        <v>891</v>
      </c>
      <c r="J35" s="194">
        <v>907</v>
      </c>
      <c r="K35" s="194">
        <v>4174</v>
      </c>
      <c r="L35" s="194"/>
      <c r="M35" s="194">
        <v>4738</v>
      </c>
      <c r="N35" s="194">
        <v>0</v>
      </c>
      <c r="O35" s="194">
        <v>173</v>
      </c>
      <c r="P35" s="194">
        <v>124</v>
      </c>
      <c r="Q35" s="194">
        <v>427</v>
      </c>
      <c r="R35" s="9">
        <f>+'[1]Res Gas Budget'!B16</f>
        <v>224</v>
      </c>
      <c r="S35" s="9">
        <f>+'[1]Res Gas Budget'!C16</f>
        <v>439</v>
      </c>
      <c r="T35" s="9">
        <f>+'[1]Res Gas Budget'!D16</f>
        <v>415</v>
      </c>
      <c r="U35" s="9">
        <f>+'[1]Res Gas Budget'!E16</f>
        <v>-816</v>
      </c>
      <c r="V35" s="9">
        <f>+'[1]Res Gas Budget'!F16</f>
        <v>0</v>
      </c>
      <c r="W35" s="9">
        <f>+'[1]Res Gas Budget'!G16</f>
        <v>0</v>
      </c>
      <c r="X35" s="9">
        <f>+'[1]Res Gas Budget'!H16</f>
        <v>0</v>
      </c>
      <c r="Y35" s="9">
        <f>+'[1]Res Gas Budget'!I16</f>
        <v>0</v>
      </c>
      <c r="Z35" s="9">
        <f>+'[1]Res Gas Budget'!J16</f>
        <v>0</v>
      </c>
      <c r="AA35" s="9">
        <f>+'[1]Res Gas Budget'!K16</f>
        <v>0</v>
      </c>
      <c r="AB35" s="9">
        <f>+'[1]Res Gas Budget'!L16</f>
        <v>0</v>
      </c>
      <c r="AC35" s="9">
        <f>+'[1]Res Gas Budget'!M16</f>
        <v>0</v>
      </c>
      <c r="AD35" s="85">
        <f t="shared" si="36"/>
        <v>14422</v>
      </c>
      <c r="AE35" s="4">
        <v>28</v>
      </c>
    </row>
    <row r="36" spans="1:31">
      <c r="A36" s="90" t="s">
        <v>44</v>
      </c>
      <c r="B36" s="49">
        <f t="shared" si="35"/>
        <v>0</v>
      </c>
      <c r="E36" s="20" t="s">
        <v>24</v>
      </c>
      <c r="F36" s="194">
        <v>26136</v>
      </c>
      <c r="G36" s="194">
        <v>23230</v>
      </c>
      <c r="H36" s="194">
        <v>12394</v>
      </c>
      <c r="I36" s="194">
        <v>17038</v>
      </c>
      <c r="J36" s="194">
        <v>12886</v>
      </c>
      <c r="K36" s="194">
        <v>18818</v>
      </c>
      <c r="L36" s="194"/>
      <c r="M36" s="194">
        <v>3958</v>
      </c>
      <c r="N36" s="194">
        <v>37188</v>
      </c>
      <c r="O36" s="194">
        <v>16404</v>
      </c>
      <c r="P36" s="194">
        <v>30112</v>
      </c>
      <c r="Q36" s="194">
        <v>31496</v>
      </c>
      <c r="R36" s="9">
        <f>+'[1]Res Gas Budget'!B17</f>
        <v>17052</v>
      </c>
      <c r="S36" s="9">
        <f>+'[1]Res Gas Budget'!C17</f>
        <v>19448</v>
      </c>
      <c r="T36" s="9">
        <f>+'[1]Res Gas Budget'!D17</f>
        <v>13500</v>
      </c>
      <c r="U36" s="9">
        <f>+'[1]Res Gas Budget'!E17</f>
        <v>20428</v>
      </c>
      <c r="V36" s="9">
        <f>+'[1]Res Gas Budget'!F17</f>
        <v>0</v>
      </c>
      <c r="W36" s="9">
        <f>+'[1]Res Gas Budget'!G17</f>
        <v>0</v>
      </c>
      <c r="X36" s="9">
        <f>+'[1]Res Gas Budget'!H17</f>
        <v>0</v>
      </c>
      <c r="Y36" s="9">
        <f>+'[1]Res Gas Budget'!I17</f>
        <v>0</v>
      </c>
      <c r="Z36" s="9">
        <f>+'[1]Res Gas Budget'!J17</f>
        <v>0</v>
      </c>
      <c r="AA36" s="9">
        <f>+'[1]Res Gas Budget'!K17</f>
        <v>0</v>
      </c>
      <c r="AB36" s="9">
        <f>+'[1]Res Gas Budget'!L17</f>
        <v>0</v>
      </c>
      <c r="AC36" s="9">
        <f>+'[1]Res Gas Budget'!M17</f>
        <v>0</v>
      </c>
      <c r="AD36" s="85">
        <f t="shared" si="36"/>
        <v>300088</v>
      </c>
      <c r="AE36" s="4">
        <v>29</v>
      </c>
    </row>
    <row r="37" spans="1:31">
      <c r="A37" s="90" t="s">
        <v>45</v>
      </c>
      <c r="B37" s="49">
        <f t="shared" si="35"/>
        <v>0</v>
      </c>
      <c r="E37" s="20" t="s">
        <v>24</v>
      </c>
      <c r="F37" s="194">
        <v>1879</v>
      </c>
      <c r="G37" s="194">
        <v>2189</v>
      </c>
      <c r="H37" s="194">
        <v>2000</v>
      </c>
      <c r="I37" s="194">
        <v>1983</v>
      </c>
      <c r="J37" s="194">
        <v>2018</v>
      </c>
      <c r="K37" s="194">
        <v>9290</v>
      </c>
      <c r="L37" s="194">
        <v>8810</v>
      </c>
      <c r="M37" s="194">
        <v>7740</v>
      </c>
      <c r="N37" s="194">
        <v>9270</v>
      </c>
      <c r="O37" s="194">
        <v>6656</v>
      </c>
      <c r="P37" s="194">
        <v>17948</v>
      </c>
      <c r="Q37" s="194">
        <v>16806</v>
      </c>
      <c r="R37" s="9">
        <f>+'[1]Res Gas Budget'!B18</f>
        <v>9253</v>
      </c>
      <c r="S37" s="9">
        <f>+'[1]Res Gas Budget'!C18</f>
        <v>-1078</v>
      </c>
      <c r="T37" s="9">
        <f>+'[1]Res Gas Budget'!D18</f>
        <v>4058</v>
      </c>
      <c r="U37" s="9">
        <f>+'[1]Res Gas Budget'!E18</f>
        <v>-3352</v>
      </c>
      <c r="V37" s="9">
        <f>+'[1]Res Gas Budget'!F18</f>
        <v>0</v>
      </c>
      <c r="W37" s="9">
        <f>+'[1]Res Gas Budget'!G18</f>
        <v>0</v>
      </c>
      <c r="X37" s="9">
        <f>+'[1]Res Gas Budget'!H18</f>
        <v>0</v>
      </c>
      <c r="Y37" s="9">
        <f>+'[1]Res Gas Budget'!I18</f>
        <v>0</v>
      </c>
      <c r="Z37" s="9">
        <f>+'[1]Res Gas Budget'!J18</f>
        <v>0</v>
      </c>
      <c r="AA37" s="9">
        <f>+'[1]Res Gas Budget'!K18</f>
        <v>0</v>
      </c>
      <c r="AB37" s="9">
        <f>+'[1]Res Gas Budget'!L18</f>
        <v>0</v>
      </c>
      <c r="AC37" s="9">
        <f>+'[1]Res Gas Budget'!M18</f>
        <v>0</v>
      </c>
      <c r="AD37" s="85">
        <f t="shared" si="36"/>
        <v>95470</v>
      </c>
      <c r="AE37" s="4">
        <v>30</v>
      </c>
    </row>
    <row r="38" spans="1:31">
      <c r="A38" s="90" t="s">
        <v>46</v>
      </c>
      <c r="B38" s="49">
        <f t="shared" si="35"/>
        <v>0</v>
      </c>
      <c r="E38" s="20" t="s">
        <v>24</v>
      </c>
      <c r="F38" s="194">
        <v>800</v>
      </c>
      <c r="G38" s="194">
        <v>700</v>
      </c>
      <c r="H38" s="194">
        <v>234</v>
      </c>
      <c r="I38" s="194">
        <v>1260</v>
      </c>
      <c r="J38" s="194">
        <v>0</v>
      </c>
      <c r="K38" s="194">
        <v>3033</v>
      </c>
      <c r="L38" s="194">
        <v>0</v>
      </c>
      <c r="M38" s="194">
        <v>0</v>
      </c>
      <c r="N38" s="194">
        <v>0</v>
      </c>
      <c r="O38" s="194">
        <v>94</v>
      </c>
      <c r="P38" s="194">
        <v>6826</v>
      </c>
      <c r="Q38" s="194">
        <v>0</v>
      </c>
      <c r="R38" s="9">
        <f>+'[1]Res Gas Budget'!B19</f>
        <v>0</v>
      </c>
      <c r="S38" s="9">
        <f>+'[1]Res Gas Budget'!C19</f>
        <v>0</v>
      </c>
      <c r="T38" s="9">
        <f>+'[1]Res Gas Budget'!D19</f>
        <v>0</v>
      </c>
      <c r="U38" s="9">
        <f>+'[1]Res Gas Budget'!E19</f>
        <v>0</v>
      </c>
      <c r="V38" s="9">
        <f>+'[1]Res Gas Budget'!F19</f>
        <v>0</v>
      </c>
      <c r="W38" s="9">
        <f>+'[1]Res Gas Budget'!G19</f>
        <v>0</v>
      </c>
      <c r="X38" s="9">
        <f>+'[1]Res Gas Budget'!H19</f>
        <v>0</v>
      </c>
      <c r="Y38" s="9">
        <f>+'[1]Res Gas Budget'!I19</f>
        <v>0</v>
      </c>
      <c r="Z38" s="9">
        <f>+'[1]Res Gas Budget'!J19</f>
        <v>0</v>
      </c>
      <c r="AA38" s="9">
        <f>+'[1]Res Gas Budget'!K19</f>
        <v>0</v>
      </c>
      <c r="AB38" s="9">
        <f>+'[1]Res Gas Budget'!L19</f>
        <v>0</v>
      </c>
      <c r="AC38" s="9">
        <f>+'[1]Res Gas Budget'!M19</f>
        <v>0</v>
      </c>
      <c r="AD38" s="85">
        <f t="shared" si="36"/>
        <v>12947</v>
      </c>
      <c r="AE38" s="4">
        <v>31</v>
      </c>
    </row>
    <row r="39" spans="1:31">
      <c r="A39" s="90" t="s">
        <v>82</v>
      </c>
      <c r="B39" s="49">
        <f t="shared" si="35"/>
        <v>0</v>
      </c>
      <c r="E39" s="20" t="s">
        <v>24</v>
      </c>
      <c r="F39" s="194"/>
      <c r="G39" s="194"/>
      <c r="H39" s="194"/>
      <c r="I39" s="194"/>
      <c r="J39" s="194"/>
      <c r="K39" s="194"/>
      <c r="L39" s="194"/>
      <c r="M39" s="194"/>
      <c r="N39" s="194"/>
      <c r="O39" s="194"/>
      <c r="P39" s="194"/>
      <c r="Q39" s="194"/>
      <c r="R39" s="9"/>
      <c r="S39" s="9"/>
      <c r="T39" s="9"/>
      <c r="U39" s="9"/>
      <c r="V39" s="9"/>
      <c r="W39" s="9"/>
      <c r="X39" s="9"/>
      <c r="Y39" s="9"/>
      <c r="Z39" s="9"/>
      <c r="AA39" s="9"/>
      <c r="AB39" s="9"/>
      <c r="AC39" s="9"/>
      <c r="AD39" s="85">
        <f t="shared" si="36"/>
        <v>0</v>
      </c>
      <c r="AE39" s="4">
        <v>32</v>
      </c>
    </row>
    <row r="40" spans="1:31">
      <c r="A40" s="91" t="s">
        <v>47</v>
      </c>
      <c r="B40" s="48">
        <f t="shared" si="35"/>
        <v>0</v>
      </c>
      <c r="C40" s="92"/>
      <c r="D40" s="92"/>
      <c r="E40" s="93"/>
      <c r="F40" s="36">
        <f>SUM(F32:F39)</f>
        <v>31557</v>
      </c>
      <c r="G40" s="36">
        <f t="shared" ref="G40:AC40" si="37">SUM(G32:G39)</f>
        <v>27599</v>
      </c>
      <c r="H40" s="36">
        <f t="shared" si="37"/>
        <v>16061</v>
      </c>
      <c r="I40" s="36">
        <f t="shared" si="37"/>
        <v>21810</v>
      </c>
      <c r="J40" s="36">
        <f t="shared" si="37"/>
        <v>16233</v>
      </c>
      <c r="K40" s="36">
        <f t="shared" si="37"/>
        <v>35799</v>
      </c>
      <c r="L40" s="36">
        <f t="shared" si="37"/>
        <v>9124</v>
      </c>
      <c r="M40" s="36">
        <f t="shared" si="37"/>
        <v>17038</v>
      </c>
      <c r="N40" s="36">
        <f t="shared" si="37"/>
        <v>52356</v>
      </c>
      <c r="O40" s="36">
        <f t="shared" si="37"/>
        <v>25678</v>
      </c>
      <c r="P40" s="36">
        <f t="shared" si="37"/>
        <v>58967</v>
      </c>
      <c r="Q40" s="36">
        <f t="shared" si="37"/>
        <v>59596</v>
      </c>
      <c r="R40" s="36">
        <f t="shared" si="37"/>
        <v>30660</v>
      </c>
      <c r="S40" s="36">
        <f t="shared" si="37"/>
        <v>25368</v>
      </c>
      <c r="T40" s="36">
        <f t="shared" si="37"/>
        <v>13807</v>
      </c>
      <c r="U40" s="36">
        <f t="shared" si="37"/>
        <v>16485</v>
      </c>
      <c r="V40" s="36">
        <f t="shared" si="37"/>
        <v>0</v>
      </c>
      <c r="W40" s="36">
        <f t="shared" si="37"/>
        <v>0</v>
      </c>
      <c r="X40" s="36">
        <f t="shared" si="37"/>
        <v>0</v>
      </c>
      <c r="Y40" s="36">
        <f t="shared" si="37"/>
        <v>0</v>
      </c>
      <c r="Z40" s="36">
        <f t="shared" si="37"/>
        <v>0</v>
      </c>
      <c r="AA40" s="36">
        <f t="shared" si="37"/>
        <v>0</v>
      </c>
      <c r="AB40" s="36">
        <f t="shared" si="37"/>
        <v>0</v>
      </c>
      <c r="AC40" s="36">
        <f t="shared" si="37"/>
        <v>0</v>
      </c>
      <c r="AD40" s="66">
        <f t="shared" si="36"/>
        <v>458138</v>
      </c>
      <c r="AE40" s="4">
        <v>33</v>
      </c>
    </row>
    <row r="41" spans="1:31">
      <c r="A41" s="61" t="s">
        <v>83</v>
      </c>
      <c r="B41" s="59"/>
      <c r="F41" s="17"/>
      <c r="G41" s="17"/>
      <c r="H41" s="17"/>
      <c r="I41" s="17"/>
      <c r="J41" s="17"/>
      <c r="K41" s="17"/>
      <c r="L41" s="17"/>
      <c r="M41" s="17"/>
      <c r="N41" s="17"/>
      <c r="O41" s="17"/>
      <c r="P41" s="17"/>
      <c r="Q41" s="17"/>
      <c r="R41" s="17"/>
      <c r="S41" s="17"/>
      <c r="T41" s="17"/>
      <c r="U41" s="17"/>
      <c r="V41" s="17"/>
      <c r="W41" s="17"/>
      <c r="X41" s="17"/>
      <c r="Y41" s="17"/>
      <c r="Z41" s="17"/>
      <c r="AA41" s="17"/>
      <c r="AB41" s="17"/>
      <c r="AC41" s="17"/>
      <c r="AD41" s="34"/>
      <c r="AE41" s="4">
        <v>34</v>
      </c>
    </row>
    <row r="42" spans="1:31">
      <c r="A42" s="90" t="s">
        <v>87</v>
      </c>
      <c r="B42" s="49">
        <f t="shared" ref="B42:B49" si="38">HLOOKUP($B$7,$F$8:$AC$75,AE42,FALSE)</f>
        <v>0</v>
      </c>
      <c r="E42" s="20" t="s">
        <v>110</v>
      </c>
      <c r="F42" s="195">
        <v>0</v>
      </c>
      <c r="G42" s="195">
        <v>0</v>
      </c>
      <c r="H42" s="195"/>
      <c r="I42" s="195"/>
      <c r="J42" s="195"/>
      <c r="K42" s="195"/>
      <c r="L42" s="195"/>
      <c r="M42" s="195"/>
      <c r="N42" s="195"/>
      <c r="O42" s="195"/>
      <c r="P42" s="195"/>
      <c r="Q42" s="195"/>
      <c r="R42" s="9"/>
      <c r="S42" s="9"/>
      <c r="T42" s="9"/>
      <c r="U42" s="9"/>
      <c r="V42" s="9"/>
      <c r="W42" s="9"/>
      <c r="X42" s="9"/>
      <c r="Y42" s="9"/>
      <c r="Z42" s="9"/>
      <c r="AA42" s="9"/>
      <c r="AB42" s="9"/>
      <c r="AC42" s="9"/>
      <c r="AD42" s="34"/>
      <c r="AE42" s="4">
        <v>35</v>
      </c>
    </row>
    <row r="43" spans="1:31">
      <c r="A43" s="90" t="s">
        <v>88</v>
      </c>
      <c r="B43" s="49">
        <f t="shared" si="38"/>
        <v>0</v>
      </c>
      <c r="E43" s="20" t="s">
        <v>110</v>
      </c>
      <c r="F43" s="195">
        <v>0</v>
      </c>
      <c r="G43" s="195">
        <v>0</v>
      </c>
      <c r="H43" s="195"/>
      <c r="I43" s="195"/>
      <c r="J43" s="195"/>
      <c r="K43" s="195"/>
      <c r="L43" s="195"/>
      <c r="M43" s="195"/>
      <c r="N43" s="195"/>
      <c r="O43" s="195"/>
      <c r="P43" s="195"/>
      <c r="Q43" s="195"/>
      <c r="R43" s="9"/>
      <c r="S43" s="9"/>
      <c r="T43" s="9"/>
      <c r="U43" s="9"/>
      <c r="V43" s="9"/>
      <c r="W43" s="9"/>
      <c r="X43" s="9"/>
      <c r="Y43" s="9"/>
      <c r="Z43" s="9"/>
      <c r="AA43" s="9"/>
      <c r="AB43" s="9"/>
      <c r="AC43" s="9"/>
      <c r="AD43" s="34"/>
      <c r="AE43" s="4">
        <v>36</v>
      </c>
    </row>
    <row r="44" spans="1:31">
      <c r="A44" s="90" t="s">
        <v>89</v>
      </c>
      <c r="B44" s="49">
        <f t="shared" si="38"/>
        <v>0</v>
      </c>
      <c r="E44" s="20" t="s">
        <v>110</v>
      </c>
      <c r="F44" s="195">
        <v>0</v>
      </c>
      <c r="G44" s="195">
        <v>0</v>
      </c>
      <c r="H44" s="195"/>
      <c r="I44" s="195"/>
      <c r="J44" s="195"/>
      <c r="K44" s="195"/>
      <c r="L44" s="195"/>
      <c r="M44" s="195"/>
      <c r="N44" s="195"/>
      <c r="O44" s="195"/>
      <c r="P44" s="195"/>
      <c r="Q44" s="195"/>
      <c r="R44" s="9"/>
      <c r="S44" s="9"/>
      <c r="T44" s="9"/>
      <c r="U44" s="9"/>
      <c r="V44" s="9"/>
      <c r="W44" s="9"/>
      <c r="X44" s="9"/>
      <c r="Y44" s="9"/>
      <c r="Z44" s="9"/>
      <c r="AA44" s="9"/>
      <c r="AB44" s="9"/>
      <c r="AC44" s="9"/>
      <c r="AD44" s="34"/>
      <c r="AE44" s="4">
        <v>37</v>
      </c>
    </row>
    <row r="45" spans="1:31">
      <c r="A45" s="90" t="s">
        <v>90</v>
      </c>
      <c r="B45" s="49">
        <f t="shared" si="38"/>
        <v>0</v>
      </c>
      <c r="E45" s="20" t="s">
        <v>110</v>
      </c>
      <c r="F45" s="195">
        <v>0</v>
      </c>
      <c r="G45" s="195">
        <v>0</v>
      </c>
      <c r="H45" s="195"/>
      <c r="I45" s="195"/>
      <c r="J45" s="195"/>
      <c r="K45" s="195"/>
      <c r="L45" s="195"/>
      <c r="M45" s="195"/>
      <c r="N45" s="195"/>
      <c r="O45" s="195"/>
      <c r="P45" s="195"/>
      <c r="Q45" s="195"/>
      <c r="R45" s="9"/>
      <c r="S45" s="9"/>
      <c r="T45" s="9"/>
      <c r="U45" s="9"/>
      <c r="V45" s="9"/>
      <c r="W45" s="9"/>
      <c r="X45" s="9"/>
      <c r="Y45" s="9"/>
      <c r="Z45" s="9"/>
      <c r="AA45" s="9"/>
      <c r="AB45" s="9"/>
      <c r="AC45" s="9"/>
      <c r="AD45" s="34"/>
      <c r="AE45" s="4">
        <v>38</v>
      </c>
    </row>
    <row r="46" spans="1:31">
      <c r="A46" s="90" t="s">
        <v>91</v>
      </c>
      <c r="B46" s="49">
        <f t="shared" si="38"/>
        <v>0</v>
      </c>
      <c r="E46" s="20" t="s">
        <v>110</v>
      </c>
      <c r="F46" s="195">
        <v>13930</v>
      </c>
      <c r="G46" s="195">
        <v>1314</v>
      </c>
      <c r="H46" s="195">
        <v>12174</v>
      </c>
      <c r="I46" s="195">
        <v>3608</v>
      </c>
      <c r="J46" s="195">
        <v>1770</v>
      </c>
      <c r="K46" s="195">
        <v>754</v>
      </c>
      <c r="L46" s="195">
        <v>0</v>
      </c>
      <c r="M46" s="195">
        <v>3922</v>
      </c>
      <c r="N46" s="195">
        <v>3152</v>
      </c>
      <c r="O46" s="195">
        <v>5430</v>
      </c>
      <c r="P46" s="195">
        <v>4168</v>
      </c>
      <c r="Q46" s="195">
        <v>560</v>
      </c>
      <c r="R46" s="9">
        <f>+'[1]Res Gas Savings'!B11</f>
        <v>3362</v>
      </c>
      <c r="S46" s="9">
        <f>+'[1]Res Gas Savings'!C11</f>
        <v>3660</v>
      </c>
      <c r="T46" s="9">
        <f>+'[1]Res Gas Savings'!D11</f>
        <v>6336</v>
      </c>
      <c r="U46" s="9">
        <f>+'[1]Res Gas Savings'!E11</f>
        <v>9680</v>
      </c>
      <c r="V46" s="9">
        <f>+'[1]Res Gas Savings'!F11</f>
        <v>0</v>
      </c>
      <c r="W46" s="9">
        <f>+'[1]Res Gas Savings'!G11</f>
        <v>0</v>
      </c>
      <c r="X46" s="9">
        <f>+'[1]Res Gas Savings'!H11</f>
        <v>0</v>
      </c>
      <c r="Y46" s="9">
        <f>+'[1]Res Gas Savings'!I11</f>
        <v>0</v>
      </c>
      <c r="Z46" s="9">
        <f>+'[1]Res Gas Savings'!J11</f>
        <v>0</v>
      </c>
      <c r="AA46" s="9">
        <f>+'[1]Res Gas Savings'!K11</f>
        <v>0</v>
      </c>
      <c r="AB46" s="9">
        <f>+'[1]Res Gas Savings'!L11</f>
        <v>0</v>
      </c>
      <c r="AC46" s="9">
        <f>+'[1]Res Gas Savings'!M11</f>
        <v>0</v>
      </c>
      <c r="AD46" s="34"/>
      <c r="AE46" s="4">
        <v>39</v>
      </c>
    </row>
    <row r="47" spans="1:31">
      <c r="A47" s="90" t="s">
        <v>92</v>
      </c>
      <c r="B47" s="49">
        <f t="shared" si="38"/>
        <v>0</v>
      </c>
      <c r="E47" s="20" t="s">
        <v>110</v>
      </c>
      <c r="F47" s="195">
        <v>0</v>
      </c>
      <c r="G47" s="195">
        <v>0</v>
      </c>
      <c r="H47" s="195"/>
      <c r="I47" s="195"/>
      <c r="J47" s="195"/>
      <c r="K47" s="195"/>
      <c r="L47" s="195"/>
      <c r="M47" s="195"/>
      <c r="N47" s="195"/>
      <c r="O47" s="195"/>
      <c r="P47" s="195"/>
      <c r="Q47" s="195"/>
      <c r="R47" s="9"/>
      <c r="S47" s="9"/>
      <c r="T47" s="9"/>
      <c r="U47" s="9"/>
      <c r="V47" s="9"/>
      <c r="W47" s="9"/>
      <c r="X47" s="9"/>
      <c r="Y47" s="9"/>
      <c r="Z47" s="9"/>
      <c r="AA47" s="9"/>
      <c r="AB47" s="9"/>
      <c r="AC47" s="9"/>
      <c r="AD47" s="34"/>
      <c r="AE47" s="4">
        <v>40</v>
      </c>
    </row>
    <row r="48" spans="1:31">
      <c r="A48" s="90" t="s">
        <v>93</v>
      </c>
      <c r="B48" s="49">
        <f t="shared" si="38"/>
        <v>0</v>
      </c>
      <c r="E48" s="20" t="s">
        <v>110</v>
      </c>
      <c r="F48" s="195">
        <v>0</v>
      </c>
      <c r="G48" s="195">
        <v>0</v>
      </c>
      <c r="H48" s="195"/>
      <c r="I48" s="195"/>
      <c r="J48" s="195"/>
      <c r="K48" s="195"/>
      <c r="L48" s="195"/>
      <c r="M48" s="195"/>
      <c r="N48" s="195"/>
      <c r="O48" s="195"/>
      <c r="P48" s="195"/>
      <c r="Q48" s="195"/>
      <c r="R48" s="9"/>
      <c r="S48" s="9"/>
      <c r="T48" s="9"/>
      <c r="U48" s="9"/>
      <c r="V48" s="9"/>
      <c r="W48" s="9"/>
      <c r="X48" s="9"/>
      <c r="Y48" s="9"/>
      <c r="Z48" s="9"/>
      <c r="AA48" s="9"/>
      <c r="AB48" s="9"/>
      <c r="AC48" s="9"/>
      <c r="AD48" s="34"/>
      <c r="AE48" s="4">
        <v>41</v>
      </c>
    </row>
    <row r="49" spans="1:31">
      <c r="A49" s="90" t="s">
        <v>94</v>
      </c>
      <c r="B49" s="49">
        <f t="shared" si="38"/>
        <v>0</v>
      </c>
      <c r="E49" s="20" t="s">
        <v>110</v>
      </c>
      <c r="F49" s="195">
        <v>0</v>
      </c>
      <c r="G49" s="195">
        <v>0</v>
      </c>
      <c r="H49" s="195"/>
      <c r="I49" s="195"/>
      <c r="J49" s="195"/>
      <c r="K49" s="195"/>
      <c r="L49" s="195"/>
      <c r="M49" s="195"/>
      <c r="N49" s="195"/>
      <c r="O49" s="195"/>
      <c r="P49" s="195"/>
      <c r="Q49" s="195"/>
      <c r="R49" s="9"/>
      <c r="S49" s="9"/>
      <c r="T49" s="9"/>
      <c r="U49" s="9"/>
      <c r="V49" s="9"/>
      <c r="W49" s="9"/>
      <c r="X49" s="9"/>
      <c r="Y49" s="9"/>
      <c r="Z49" s="9"/>
      <c r="AA49" s="9"/>
      <c r="AB49" s="9"/>
      <c r="AC49" s="9"/>
      <c r="AD49" s="34"/>
      <c r="AE49" s="4">
        <v>42</v>
      </c>
    </row>
    <row r="50" spans="1:31">
      <c r="A50" s="61" t="s">
        <v>66</v>
      </c>
      <c r="B50" s="59"/>
      <c r="F50" s="17"/>
      <c r="G50" s="17"/>
      <c r="H50" s="17"/>
      <c r="I50" s="17"/>
      <c r="J50" s="17"/>
      <c r="K50" s="17"/>
      <c r="L50" s="17"/>
      <c r="M50" s="17"/>
      <c r="N50" s="17"/>
      <c r="O50" s="17"/>
      <c r="P50" s="17"/>
      <c r="Q50" s="17"/>
      <c r="R50" s="17"/>
      <c r="S50" s="17"/>
      <c r="T50" s="17"/>
      <c r="U50" s="17"/>
      <c r="V50" s="17"/>
      <c r="W50" s="17"/>
      <c r="X50" s="17"/>
      <c r="Y50" s="17"/>
      <c r="Z50" s="17"/>
      <c r="AA50" s="17"/>
      <c r="AB50" s="17"/>
      <c r="AC50" s="17"/>
      <c r="AD50" s="34"/>
      <c r="AE50" s="4">
        <v>43</v>
      </c>
    </row>
    <row r="51" spans="1:31">
      <c r="A51" s="1" t="s">
        <v>59</v>
      </c>
      <c r="B51" s="33">
        <f>HLOOKUP($B$7,$F$8:$AC$75,AE51,FALSE)</f>
        <v>380724</v>
      </c>
      <c r="F51" s="32">
        <f>$F$4</f>
        <v>380724</v>
      </c>
      <c r="G51" s="32">
        <f t="shared" ref="G51:Q51" si="39">$F$4</f>
        <v>380724</v>
      </c>
      <c r="H51" s="32">
        <f t="shared" si="39"/>
        <v>380724</v>
      </c>
      <c r="I51" s="32">
        <f t="shared" si="39"/>
        <v>380724</v>
      </c>
      <c r="J51" s="32">
        <f t="shared" si="39"/>
        <v>380724</v>
      </c>
      <c r="K51" s="32">
        <f t="shared" si="39"/>
        <v>380724</v>
      </c>
      <c r="L51" s="32">
        <f t="shared" si="39"/>
        <v>380724</v>
      </c>
      <c r="M51" s="32">
        <f t="shared" si="39"/>
        <v>380724</v>
      </c>
      <c r="N51" s="32">
        <f t="shared" si="39"/>
        <v>380724</v>
      </c>
      <c r="O51" s="32">
        <f t="shared" si="39"/>
        <v>380724</v>
      </c>
      <c r="P51" s="32">
        <f t="shared" si="39"/>
        <v>380724</v>
      </c>
      <c r="Q51" s="32">
        <f t="shared" si="39"/>
        <v>380724</v>
      </c>
      <c r="R51" s="32">
        <f>$G$4</f>
        <v>380724</v>
      </c>
      <c r="S51" s="32">
        <f t="shared" ref="S51:AC51" si="40">$G$4</f>
        <v>380724</v>
      </c>
      <c r="T51" s="32">
        <f t="shared" si="40"/>
        <v>380724</v>
      </c>
      <c r="U51" s="32">
        <f>$G$4</f>
        <v>380724</v>
      </c>
      <c r="V51" s="32">
        <f t="shared" si="40"/>
        <v>380724</v>
      </c>
      <c r="W51" s="32">
        <f t="shared" si="40"/>
        <v>380724</v>
      </c>
      <c r="X51" s="32">
        <f t="shared" si="40"/>
        <v>380724</v>
      </c>
      <c r="Y51" s="32">
        <f t="shared" si="40"/>
        <v>380724</v>
      </c>
      <c r="Z51" s="32">
        <f t="shared" si="40"/>
        <v>380724</v>
      </c>
      <c r="AA51" s="32">
        <f t="shared" si="40"/>
        <v>380724</v>
      </c>
      <c r="AB51" s="32">
        <f t="shared" si="40"/>
        <v>380724</v>
      </c>
      <c r="AC51" s="32">
        <f t="shared" si="40"/>
        <v>380724</v>
      </c>
      <c r="AD51" s="62"/>
      <c r="AE51" s="4">
        <v>44</v>
      </c>
    </row>
    <row r="52" spans="1:31">
      <c r="A52" s="1" t="s">
        <v>60</v>
      </c>
      <c r="B52" s="33">
        <f>HLOOKUP($B$7,$F$8:$AC$75,AE52,FALSE)</f>
        <v>158635</v>
      </c>
      <c r="F52" s="33">
        <f t="shared" ref="F52:AC52" si="41">F51*(F9/12)</f>
        <v>31727</v>
      </c>
      <c r="G52" s="33">
        <f t="shared" si="41"/>
        <v>63454</v>
      </c>
      <c r="H52" s="33">
        <f t="shared" si="41"/>
        <v>95181</v>
      </c>
      <c r="I52" s="33">
        <f t="shared" si="41"/>
        <v>126908</v>
      </c>
      <c r="J52" s="33">
        <f t="shared" si="41"/>
        <v>158635</v>
      </c>
      <c r="K52" s="33">
        <f t="shared" si="41"/>
        <v>190362</v>
      </c>
      <c r="L52" s="33">
        <f t="shared" si="41"/>
        <v>222089</v>
      </c>
      <c r="M52" s="33">
        <f t="shared" si="41"/>
        <v>253816</v>
      </c>
      <c r="N52" s="33">
        <f t="shared" si="41"/>
        <v>285543</v>
      </c>
      <c r="O52" s="33">
        <f t="shared" si="41"/>
        <v>317270</v>
      </c>
      <c r="P52" s="33">
        <f t="shared" si="41"/>
        <v>348997</v>
      </c>
      <c r="Q52" s="33">
        <f t="shared" si="41"/>
        <v>380724</v>
      </c>
      <c r="R52" s="33">
        <f t="shared" si="41"/>
        <v>31727</v>
      </c>
      <c r="S52" s="33">
        <f t="shared" si="41"/>
        <v>63454</v>
      </c>
      <c r="T52" s="33">
        <f t="shared" si="41"/>
        <v>95181</v>
      </c>
      <c r="U52" s="33">
        <f t="shared" si="41"/>
        <v>126908</v>
      </c>
      <c r="V52" s="33">
        <f t="shared" si="41"/>
        <v>158635</v>
      </c>
      <c r="W52" s="33">
        <f t="shared" si="41"/>
        <v>190362</v>
      </c>
      <c r="X52" s="33">
        <f t="shared" si="41"/>
        <v>222089</v>
      </c>
      <c r="Y52" s="33">
        <f t="shared" si="41"/>
        <v>253816</v>
      </c>
      <c r="Z52" s="33">
        <f t="shared" si="41"/>
        <v>285543</v>
      </c>
      <c r="AA52" s="33">
        <f t="shared" si="41"/>
        <v>317270</v>
      </c>
      <c r="AB52" s="33">
        <f t="shared" si="41"/>
        <v>348997</v>
      </c>
      <c r="AC52" s="33">
        <f t="shared" si="41"/>
        <v>380724</v>
      </c>
      <c r="AD52" s="34"/>
      <c r="AE52" s="4">
        <v>45</v>
      </c>
    </row>
    <row r="53" spans="1:31">
      <c r="A53" s="86" t="s">
        <v>55</v>
      </c>
      <c r="B53" s="49">
        <f>HLOOKUP($B$7,$F$8:$AC$75,AE53,FALSE)</f>
        <v>86320</v>
      </c>
      <c r="F53" s="37">
        <f>SUM(F32:F38)</f>
        <v>31557</v>
      </c>
      <c r="G53" s="37">
        <f t="shared" ref="G53:Q53" si="42">F53+G40</f>
        <v>59156</v>
      </c>
      <c r="H53" s="37">
        <f t="shared" si="42"/>
        <v>75217</v>
      </c>
      <c r="I53" s="37">
        <f t="shared" si="42"/>
        <v>97027</v>
      </c>
      <c r="J53" s="37">
        <f t="shared" si="42"/>
        <v>113260</v>
      </c>
      <c r="K53" s="37">
        <f t="shared" si="42"/>
        <v>149059</v>
      </c>
      <c r="L53" s="37">
        <f t="shared" si="42"/>
        <v>158183</v>
      </c>
      <c r="M53" s="37">
        <f t="shared" si="42"/>
        <v>175221</v>
      </c>
      <c r="N53" s="37">
        <f t="shared" si="42"/>
        <v>227577</v>
      </c>
      <c r="O53" s="37">
        <f t="shared" si="42"/>
        <v>253255</v>
      </c>
      <c r="P53" s="37">
        <f t="shared" si="42"/>
        <v>312222</v>
      </c>
      <c r="Q53" s="37">
        <f t="shared" si="42"/>
        <v>371818</v>
      </c>
      <c r="R53" s="37">
        <f>R40</f>
        <v>30660</v>
      </c>
      <c r="S53" s="37">
        <f t="shared" ref="S53" si="43">R53+S40</f>
        <v>56028</v>
      </c>
      <c r="T53" s="37">
        <f t="shared" ref="T53" si="44">S53+T40</f>
        <v>69835</v>
      </c>
      <c r="U53" s="37">
        <f t="shared" ref="U53" si="45">T53+U40</f>
        <v>86320</v>
      </c>
      <c r="V53" s="37">
        <f t="shared" ref="V53" si="46">U53+V40</f>
        <v>86320</v>
      </c>
      <c r="W53" s="37">
        <f t="shared" ref="W53" si="47">V53+W40</f>
        <v>86320</v>
      </c>
      <c r="X53" s="37">
        <f t="shared" ref="X53" si="48">W53+X40</f>
        <v>86320</v>
      </c>
      <c r="Y53" s="37">
        <f t="shared" ref="Y53" si="49">X53+Y40</f>
        <v>86320</v>
      </c>
      <c r="Z53" s="37">
        <f t="shared" ref="Z53" si="50">Y53+Z40</f>
        <v>86320</v>
      </c>
      <c r="AA53" s="37">
        <f t="shared" ref="AA53" si="51">Z53+AA40</f>
        <v>86320</v>
      </c>
      <c r="AB53" s="37">
        <f t="shared" ref="AB53" si="52">AA53+AB40</f>
        <v>86320</v>
      </c>
      <c r="AC53" s="37">
        <f t="shared" ref="AC53" si="53">AB53+AC40</f>
        <v>86320</v>
      </c>
      <c r="AD53" s="38"/>
      <c r="AE53" s="4">
        <v>46</v>
      </c>
    </row>
    <row r="54" spans="1:31">
      <c r="A54" s="86" t="s">
        <v>84</v>
      </c>
      <c r="B54" s="49">
        <f>HLOOKUP($B$7,$F$8:$AC$75,AE54,FALSE)</f>
        <v>0</v>
      </c>
      <c r="E54" s="3"/>
      <c r="F54" s="37">
        <f>SUM(F42:F49)</f>
        <v>13930</v>
      </c>
      <c r="G54" s="37">
        <f t="shared" ref="G54:AC54" si="54">SUM(G42:G49)</f>
        <v>1314</v>
      </c>
      <c r="H54" s="37">
        <f t="shared" si="54"/>
        <v>12174</v>
      </c>
      <c r="I54" s="37">
        <f t="shared" si="54"/>
        <v>3608</v>
      </c>
      <c r="J54" s="37">
        <f t="shared" si="54"/>
        <v>1770</v>
      </c>
      <c r="K54" s="37">
        <f t="shared" si="54"/>
        <v>754</v>
      </c>
      <c r="L54" s="37">
        <f t="shared" si="54"/>
        <v>0</v>
      </c>
      <c r="M54" s="37">
        <f t="shared" si="54"/>
        <v>3922</v>
      </c>
      <c r="N54" s="37">
        <f t="shared" si="54"/>
        <v>3152</v>
      </c>
      <c r="O54" s="37">
        <f t="shared" si="54"/>
        <v>5430</v>
      </c>
      <c r="P54" s="37">
        <f t="shared" si="54"/>
        <v>4168</v>
      </c>
      <c r="Q54" s="37">
        <f t="shared" si="54"/>
        <v>560</v>
      </c>
      <c r="R54" s="37">
        <f t="shared" si="54"/>
        <v>3362</v>
      </c>
      <c r="S54" s="37">
        <f t="shared" si="54"/>
        <v>3660</v>
      </c>
      <c r="T54" s="37">
        <f t="shared" si="54"/>
        <v>6336</v>
      </c>
      <c r="U54" s="37">
        <f t="shared" si="54"/>
        <v>9680</v>
      </c>
      <c r="V54" s="37">
        <f t="shared" si="54"/>
        <v>0</v>
      </c>
      <c r="W54" s="37">
        <f t="shared" si="54"/>
        <v>0</v>
      </c>
      <c r="X54" s="37">
        <f t="shared" si="54"/>
        <v>0</v>
      </c>
      <c r="Y54" s="37">
        <f t="shared" si="54"/>
        <v>0</v>
      </c>
      <c r="Z54" s="37">
        <f t="shared" si="54"/>
        <v>0</v>
      </c>
      <c r="AA54" s="37">
        <f t="shared" si="54"/>
        <v>0</v>
      </c>
      <c r="AB54" s="37">
        <f t="shared" si="54"/>
        <v>0</v>
      </c>
      <c r="AC54" s="37">
        <f t="shared" si="54"/>
        <v>0</v>
      </c>
      <c r="AD54" s="38"/>
      <c r="AE54" s="4">
        <v>47</v>
      </c>
    </row>
    <row r="55" spans="1:31">
      <c r="A55" s="91" t="s">
        <v>56</v>
      </c>
      <c r="B55" s="48">
        <f>HLOOKUP($B$7,$F$8:$AC$75,AE55,FALSE)</f>
        <v>86320</v>
      </c>
      <c r="C55" s="92"/>
      <c r="D55" s="92"/>
      <c r="E55" s="93"/>
      <c r="F55" s="36">
        <f>F53+F54</f>
        <v>45487</v>
      </c>
      <c r="G55" s="36">
        <f t="shared" ref="G55:AC55" si="55">G53+G54</f>
        <v>60470</v>
      </c>
      <c r="H55" s="36">
        <f t="shared" si="55"/>
        <v>87391</v>
      </c>
      <c r="I55" s="36">
        <f t="shared" si="55"/>
        <v>100635</v>
      </c>
      <c r="J55" s="36">
        <f t="shared" si="55"/>
        <v>115030</v>
      </c>
      <c r="K55" s="36">
        <f t="shared" si="55"/>
        <v>149813</v>
      </c>
      <c r="L55" s="36">
        <f>L53+L54</f>
        <v>158183</v>
      </c>
      <c r="M55" s="36">
        <f t="shared" si="55"/>
        <v>179143</v>
      </c>
      <c r="N55" s="36">
        <f t="shared" si="55"/>
        <v>230729</v>
      </c>
      <c r="O55" s="36">
        <f t="shared" si="55"/>
        <v>258685</v>
      </c>
      <c r="P55" s="36">
        <f t="shared" si="55"/>
        <v>316390</v>
      </c>
      <c r="Q55" s="36">
        <f t="shared" si="55"/>
        <v>372378</v>
      </c>
      <c r="R55" s="36">
        <f t="shared" si="55"/>
        <v>34022</v>
      </c>
      <c r="S55" s="36">
        <f t="shared" si="55"/>
        <v>59688</v>
      </c>
      <c r="T55" s="36">
        <f t="shared" si="55"/>
        <v>76171</v>
      </c>
      <c r="U55" s="36">
        <f t="shared" si="55"/>
        <v>96000</v>
      </c>
      <c r="V55" s="36">
        <f t="shared" si="55"/>
        <v>86320</v>
      </c>
      <c r="W55" s="36">
        <f t="shared" si="55"/>
        <v>86320</v>
      </c>
      <c r="X55" s="36">
        <f t="shared" si="55"/>
        <v>86320</v>
      </c>
      <c r="Y55" s="36">
        <f t="shared" si="55"/>
        <v>86320</v>
      </c>
      <c r="Z55" s="36">
        <f t="shared" si="55"/>
        <v>86320</v>
      </c>
      <c r="AA55" s="36">
        <f t="shared" si="55"/>
        <v>86320</v>
      </c>
      <c r="AB55" s="36">
        <f t="shared" si="55"/>
        <v>86320</v>
      </c>
      <c r="AC55" s="36">
        <f t="shared" si="55"/>
        <v>86320</v>
      </c>
      <c r="AD55" s="38"/>
      <c r="AE55" s="4">
        <v>48</v>
      </c>
    </row>
    <row r="56" spans="1:31">
      <c r="A56" s="86" t="s">
        <v>72</v>
      </c>
      <c r="B56" s="88">
        <f>IFERROR(HLOOKUP($B$7,$F$8:$AC$75,AE56,FALSE),"-  ")</f>
        <v>0.22672592219035312</v>
      </c>
      <c r="F56" s="88">
        <f>IFERROR(F53/F51,"-  ")</f>
        <v>8.2886815645979758E-2</v>
      </c>
      <c r="G56" s="88">
        <f t="shared" ref="G56:AC56" si="56">IFERROR(G53/G51,"-  ")</f>
        <v>0.15537764890051586</v>
      </c>
      <c r="H56" s="88">
        <f t="shared" si="56"/>
        <v>0.1975630640569021</v>
      </c>
      <c r="I56" s="88">
        <f t="shared" si="56"/>
        <v>0.25484865676973345</v>
      </c>
      <c r="J56" s="88">
        <f t="shared" si="56"/>
        <v>0.29748584276273626</v>
      </c>
      <c r="K56" s="88">
        <f t="shared" si="56"/>
        <v>0.39151458799550332</v>
      </c>
      <c r="L56" s="88">
        <f t="shared" si="56"/>
        <v>0.41547945493323246</v>
      </c>
      <c r="M56" s="88">
        <f t="shared" si="56"/>
        <v>0.460231033504586</v>
      </c>
      <c r="N56" s="88">
        <f t="shared" si="56"/>
        <v>0.5977479749109591</v>
      </c>
      <c r="O56" s="88">
        <f t="shared" si="56"/>
        <v>0.66519315829839987</v>
      </c>
      <c r="P56" s="88">
        <f t="shared" si="56"/>
        <v>0.82007438459356385</v>
      </c>
      <c r="Q56" s="88">
        <f t="shared" si="56"/>
        <v>0.97660772633193604</v>
      </c>
      <c r="R56" s="88">
        <f t="shared" si="56"/>
        <v>8.0530778201531816E-2</v>
      </c>
      <c r="S56" s="88">
        <f t="shared" si="56"/>
        <v>0.14716172345321019</v>
      </c>
      <c r="T56" s="88">
        <f t="shared" si="56"/>
        <v>0.18342683939021442</v>
      </c>
      <c r="U56" s="88">
        <f t="shared" si="56"/>
        <v>0.22672592219035312</v>
      </c>
      <c r="V56" s="88">
        <f t="shared" si="56"/>
        <v>0.22672592219035312</v>
      </c>
      <c r="W56" s="88">
        <f t="shared" si="56"/>
        <v>0.22672592219035312</v>
      </c>
      <c r="X56" s="88">
        <f t="shared" si="56"/>
        <v>0.22672592219035312</v>
      </c>
      <c r="Y56" s="88">
        <f t="shared" si="56"/>
        <v>0.22672592219035312</v>
      </c>
      <c r="Z56" s="88">
        <f t="shared" si="56"/>
        <v>0.22672592219035312</v>
      </c>
      <c r="AA56" s="88">
        <f t="shared" si="56"/>
        <v>0.22672592219035312</v>
      </c>
      <c r="AB56" s="88">
        <f t="shared" si="56"/>
        <v>0.22672592219035312</v>
      </c>
      <c r="AC56" s="88">
        <f t="shared" si="56"/>
        <v>0.22672592219035312</v>
      </c>
      <c r="AD56" s="39"/>
      <c r="AE56" s="4">
        <v>49</v>
      </c>
    </row>
    <row r="57" spans="1:31">
      <c r="A57" s="86" t="s">
        <v>73</v>
      </c>
      <c r="B57" s="88">
        <f>IFERROR(HLOOKUP($B$7,$F$8:$AC$75,AE57,FALSE),"-  ")</f>
        <v>0.22672592219035312</v>
      </c>
      <c r="E57" s="57"/>
      <c r="F57" s="88">
        <f>IFERROR(F55/F51,"-  ")</f>
        <v>0.11947500026265746</v>
      </c>
      <c r="G57" s="88">
        <f t="shared" ref="G57:AC57" si="57">IFERROR(G55/G51,"-  ")</f>
        <v>0.15882896796629578</v>
      </c>
      <c r="H57" s="88">
        <f t="shared" si="57"/>
        <v>0.22953898362068059</v>
      </c>
      <c r="I57" s="88">
        <f t="shared" si="57"/>
        <v>0.26432533804015507</v>
      </c>
      <c r="J57" s="88">
        <f t="shared" si="57"/>
        <v>0.30213487986047638</v>
      </c>
      <c r="K57" s="88">
        <f t="shared" si="57"/>
        <v>0.39349502526764796</v>
      </c>
      <c r="L57" s="88">
        <f t="shared" si="57"/>
        <v>0.41547945493323246</v>
      </c>
      <c r="M57" s="88">
        <f t="shared" si="57"/>
        <v>0.47053245920929598</v>
      </c>
      <c r="N57" s="88">
        <f t="shared" si="57"/>
        <v>0.60602693814942055</v>
      </c>
      <c r="O57" s="88">
        <f t="shared" si="57"/>
        <v>0.67945545854739919</v>
      </c>
      <c r="P57" s="88">
        <f t="shared" si="57"/>
        <v>0.83102194765762072</v>
      </c>
      <c r="Q57" s="88">
        <f t="shared" si="57"/>
        <v>0.97807860812557124</v>
      </c>
      <c r="R57" s="88">
        <f t="shared" si="57"/>
        <v>8.9361322112606514E-2</v>
      </c>
      <c r="S57" s="88">
        <f t="shared" si="57"/>
        <v>0.15677498660446937</v>
      </c>
      <c r="T57" s="88">
        <f t="shared" si="57"/>
        <v>0.20006881625534509</v>
      </c>
      <c r="U57" s="88">
        <f t="shared" si="57"/>
        <v>0.25215116462319159</v>
      </c>
      <c r="V57" s="88">
        <f t="shared" si="57"/>
        <v>0.22672592219035312</v>
      </c>
      <c r="W57" s="88">
        <f t="shared" si="57"/>
        <v>0.22672592219035312</v>
      </c>
      <c r="X57" s="88">
        <f t="shared" si="57"/>
        <v>0.22672592219035312</v>
      </c>
      <c r="Y57" s="88">
        <f t="shared" si="57"/>
        <v>0.22672592219035312</v>
      </c>
      <c r="Z57" s="88">
        <f t="shared" si="57"/>
        <v>0.22672592219035312</v>
      </c>
      <c r="AA57" s="88">
        <f t="shared" si="57"/>
        <v>0.22672592219035312</v>
      </c>
      <c r="AB57" s="88">
        <f t="shared" si="57"/>
        <v>0.22672592219035312</v>
      </c>
      <c r="AC57" s="88">
        <f t="shared" si="57"/>
        <v>0.22672592219035312</v>
      </c>
      <c r="AD57" s="39"/>
      <c r="AE57" s="4">
        <v>50</v>
      </c>
    </row>
    <row r="58" spans="1:31">
      <c r="A58" s="86" t="s">
        <v>74</v>
      </c>
      <c r="B58" s="88">
        <f>IFERROR(HLOOKUP($B$7,$F$8:$AC$75,AE58,FALSE),"-  ")</f>
        <v>0.54414221325684753</v>
      </c>
      <c r="F58" s="88">
        <f>IFERROR(F53/F52,"-  ")</f>
        <v>0.99464178775175716</v>
      </c>
      <c r="G58" s="88">
        <f t="shared" ref="G58:AC58" si="58">IFERROR(G53/G52,"-  ")</f>
        <v>0.93226589340309518</v>
      </c>
      <c r="H58" s="88">
        <f t="shared" si="58"/>
        <v>0.79025225622760842</v>
      </c>
      <c r="I58" s="88">
        <f t="shared" si="58"/>
        <v>0.76454597030920035</v>
      </c>
      <c r="J58" s="88">
        <f t="shared" si="58"/>
        <v>0.71396602263056708</v>
      </c>
      <c r="K58" s="88">
        <f t="shared" si="58"/>
        <v>0.78302917599100663</v>
      </c>
      <c r="L58" s="88">
        <f t="shared" si="58"/>
        <v>0.71225049417125563</v>
      </c>
      <c r="M58" s="88">
        <f t="shared" si="58"/>
        <v>0.69034655025687897</v>
      </c>
      <c r="N58" s="88">
        <f t="shared" si="58"/>
        <v>0.79699729988127888</v>
      </c>
      <c r="O58" s="88">
        <f t="shared" si="58"/>
        <v>0.79823178995807986</v>
      </c>
      <c r="P58" s="88">
        <f t="shared" si="58"/>
        <v>0.89462660137479688</v>
      </c>
      <c r="Q58" s="88">
        <f t="shared" si="58"/>
        <v>0.97660772633193604</v>
      </c>
      <c r="R58" s="88">
        <f t="shared" si="58"/>
        <v>0.9663693384183818</v>
      </c>
      <c r="S58" s="88">
        <f t="shared" si="58"/>
        <v>0.88297034071926117</v>
      </c>
      <c r="T58" s="88">
        <f t="shared" si="58"/>
        <v>0.7337073575608577</v>
      </c>
      <c r="U58" s="88">
        <f t="shared" si="58"/>
        <v>0.68017776657105933</v>
      </c>
      <c r="V58" s="88">
        <f t="shared" si="58"/>
        <v>0.54414221325684753</v>
      </c>
      <c r="W58" s="88">
        <f t="shared" si="58"/>
        <v>0.45345184438070624</v>
      </c>
      <c r="X58" s="88">
        <f t="shared" si="58"/>
        <v>0.38867300946917677</v>
      </c>
      <c r="Y58" s="88">
        <f t="shared" si="58"/>
        <v>0.34008888328552966</v>
      </c>
      <c r="Z58" s="88">
        <f t="shared" si="58"/>
        <v>0.30230122958713751</v>
      </c>
      <c r="AA58" s="88">
        <f t="shared" si="58"/>
        <v>0.27207110662842376</v>
      </c>
      <c r="AB58" s="88">
        <f t="shared" si="58"/>
        <v>0.2473373696622034</v>
      </c>
      <c r="AC58" s="88">
        <f t="shared" si="58"/>
        <v>0.22672592219035312</v>
      </c>
      <c r="AD58" s="39"/>
      <c r="AE58" s="4">
        <v>51</v>
      </c>
    </row>
    <row r="59" spans="1:31">
      <c r="A59" s="61" t="s">
        <v>51</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39"/>
      <c r="AE59" s="4">
        <v>52</v>
      </c>
    </row>
    <row r="60" spans="1:31">
      <c r="A60" s="1" t="s">
        <v>52</v>
      </c>
      <c r="B60" s="33">
        <f>HLOOKUP($B$7,$F$8:$AC$75,AE60,FALSE)</f>
        <v>1522896</v>
      </c>
      <c r="F60" s="102">
        <f>SUM($F$4:$I$4)</f>
        <v>1522896</v>
      </c>
      <c r="G60" s="102">
        <f t="shared" ref="G60:AC60" si="59">SUM($F$4:$I$4)</f>
        <v>1522896</v>
      </c>
      <c r="H60" s="102">
        <f t="shared" si="59"/>
        <v>1522896</v>
      </c>
      <c r="I60" s="102">
        <f t="shared" si="59"/>
        <v>1522896</v>
      </c>
      <c r="J60" s="102">
        <f t="shared" si="59"/>
        <v>1522896</v>
      </c>
      <c r="K60" s="102">
        <f t="shared" si="59"/>
        <v>1522896</v>
      </c>
      <c r="L60" s="102">
        <f t="shared" si="59"/>
        <v>1522896</v>
      </c>
      <c r="M60" s="102">
        <f t="shared" si="59"/>
        <v>1522896</v>
      </c>
      <c r="N60" s="102">
        <f t="shared" si="59"/>
        <v>1522896</v>
      </c>
      <c r="O60" s="102">
        <f t="shared" si="59"/>
        <v>1522896</v>
      </c>
      <c r="P60" s="102">
        <f t="shared" si="59"/>
        <v>1522896</v>
      </c>
      <c r="Q60" s="102">
        <f t="shared" si="59"/>
        <v>1522896</v>
      </c>
      <c r="R60" s="102">
        <f t="shared" si="59"/>
        <v>1522896</v>
      </c>
      <c r="S60" s="102">
        <f t="shared" si="59"/>
        <v>1522896</v>
      </c>
      <c r="T60" s="102">
        <f t="shared" si="59"/>
        <v>1522896</v>
      </c>
      <c r="U60" s="102">
        <f t="shared" si="59"/>
        <v>1522896</v>
      </c>
      <c r="V60" s="102">
        <f t="shared" si="59"/>
        <v>1522896</v>
      </c>
      <c r="W60" s="102">
        <f t="shared" si="59"/>
        <v>1522896</v>
      </c>
      <c r="X60" s="102">
        <f t="shared" si="59"/>
        <v>1522896</v>
      </c>
      <c r="Y60" s="102">
        <f t="shared" si="59"/>
        <v>1522896</v>
      </c>
      <c r="Z60" s="102">
        <f t="shared" si="59"/>
        <v>1522896</v>
      </c>
      <c r="AA60" s="102">
        <f t="shared" si="59"/>
        <v>1522896</v>
      </c>
      <c r="AB60" s="102">
        <f t="shared" si="59"/>
        <v>1522896</v>
      </c>
      <c r="AC60" s="102">
        <f t="shared" si="59"/>
        <v>1522896</v>
      </c>
      <c r="AD60" s="39"/>
      <c r="AE60" s="4">
        <v>53</v>
      </c>
    </row>
    <row r="61" spans="1:31">
      <c r="A61" s="86" t="s">
        <v>58</v>
      </c>
      <c r="B61" s="49">
        <f>HLOOKUP($B$7,$F$8:$AC$75,AE61,FALSE)</f>
        <v>86320</v>
      </c>
      <c r="F61" s="101">
        <f>F53</f>
        <v>31557</v>
      </c>
      <c r="G61" s="101">
        <f t="shared" ref="G61:AC61" si="60">G53</f>
        <v>59156</v>
      </c>
      <c r="H61" s="101">
        <f t="shared" si="60"/>
        <v>75217</v>
      </c>
      <c r="I61" s="101">
        <f t="shared" si="60"/>
        <v>97027</v>
      </c>
      <c r="J61" s="101">
        <f t="shared" si="60"/>
        <v>113260</v>
      </c>
      <c r="K61" s="101">
        <f t="shared" si="60"/>
        <v>149059</v>
      </c>
      <c r="L61" s="101">
        <f t="shared" si="60"/>
        <v>158183</v>
      </c>
      <c r="M61" s="101">
        <f t="shared" si="60"/>
        <v>175221</v>
      </c>
      <c r="N61" s="101">
        <f t="shared" si="60"/>
        <v>227577</v>
      </c>
      <c r="O61" s="101">
        <f t="shared" si="60"/>
        <v>253255</v>
      </c>
      <c r="P61" s="101">
        <f t="shared" si="60"/>
        <v>312222</v>
      </c>
      <c r="Q61" s="101">
        <f>Q53</f>
        <v>371818</v>
      </c>
      <c r="R61" s="101">
        <f>R53+Q61</f>
        <v>402478</v>
      </c>
      <c r="S61" s="101">
        <f t="shared" si="60"/>
        <v>56028</v>
      </c>
      <c r="T61" s="101">
        <f t="shared" si="60"/>
        <v>69835</v>
      </c>
      <c r="U61" s="101">
        <f t="shared" si="60"/>
        <v>86320</v>
      </c>
      <c r="V61" s="101">
        <f t="shared" si="60"/>
        <v>86320</v>
      </c>
      <c r="W61" s="101">
        <f t="shared" si="60"/>
        <v>86320</v>
      </c>
      <c r="X61" s="101">
        <f t="shared" si="60"/>
        <v>86320</v>
      </c>
      <c r="Y61" s="101">
        <f t="shared" si="60"/>
        <v>86320</v>
      </c>
      <c r="Z61" s="101">
        <f t="shared" si="60"/>
        <v>86320</v>
      </c>
      <c r="AA61" s="101">
        <f t="shared" si="60"/>
        <v>86320</v>
      </c>
      <c r="AB61" s="101">
        <f t="shared" si="60"/>
        <v>86320</v>
      </c>
      <c r="AC61" s="101">
        <f t="shared" si="60"/>
        <v>86320</v>
      </c>
      <c r="AD61" s="39"/>
      <c r="AE61" s="4">
        <v>54</v>
      </c>
    </row>
    <row r="62" spans="1:31">
      <c r="A62" s="91" t="s">
        <v>57</v>
      </c>
      <c r="B62" s="48">
        <f>HLOOKUP($B$7,$F$8:$AC$75,AE62,FALSE)</f>
        <v>86320</v>
      </c>
      <c r="F62" s="35">
        <f>F61+F54</f>
        <v>45487</v>
      </c>
      <c r="G62" s="35">
        <f>G61+G54</f>
        <v>60470</v>
      </c>
      <c r="H62" s="35">
        <f t="shared" ref="H62:AC62" si="61">H61+H54</f>
        <v>87391</v>
      </c>
      <c r="I62" s="35">
        <f t="shared" si="61"/>
        <v>100635</v>
      </c>
      <c r="J62" s="35">
        <f t="shared" si="61"/>
        <v>115030</v>
      </c>
      <c r="K62" s="35">
        <f t="shared" si="61"/>
        <v>149813</v>
      </c>
      <c r="L62" s="35">
        <f t="shared" si="61"/>
        <v>158183</v>
      </c>
      <c r="M62" s="35">
        <f t="shared" si="61"/>
        <v>179143</v>
      </c>
      <c r="N62" s="35">
        <f t="shared" si="61"/>
        <v>230729</v>
      </c>
      <c r="O62" s="35">
        <f t="shared" si="61"/>
        <v>258685</v>
      </c>
      <c r="P62" s="35">
        <f t="shared" si="61"/>
        <v>316390</v>
      </c>
      <c r="Q62" s="35">
        <f t="shared" si="61"/>
        <v>372378</v>
      </c>
      <c r="R62" s="35">
        <f t="shared" si="61"/>
        <v>405840</v>
      </c>
      <c r="S62" s="35">
        <f t="shared" si="61"/>
        <v>59688</v>
      </c>
      <c r="T62" s="35">
        <f t="shared" si="61"/>
        <v>76171</v>
      </c>
      <c r="U62" s="35">
        <f t="shared" si="61"/>
        <v>96000</v>
      </c>
      <c r="V62" s="35">
        <f t="shared" si="61"/>
        <v>86320</v>
      </c>
      <c r="W62" s="35">
        <f t="shared" si="61"/>
        <v>86320</v>
      </c>
      <c r="X62" s="35">
        <f t="shared" si="61"/>
        <v>86320</v>
      </c>
      <c r="Y62" s="35">
        <f t="shared" si="61"/>
        <v>86320</v>
      </c>
      <c r="Z62" s="35">
        <f t="shared" si="61"/>
        <v>86320</v>
      </c>
      <c r="AA62" s="35">
        <f t="shared" si="61"/>
        <v>86320</v>
      </c>
      <c r="AB62" s="35">
        <f t="shared" si="61"/>
        <v>86320</v>
      </c>
      <c r="AC62" s="35">
        <f t="shared" si="61"/>
        <v>86320</v>
      </c>
      <c r="AD62" s="39"/>
      <c r="AE62" s="4">
        <v>55</v>
      </c>
    </row>
    <row r="63" spans="1:31">
      <c r="A63" s="86" t="s">
        <v>53</v>
      </c>
      <c r="B63" s="88">
        <f>IFERROR(HLOOKUP($B$7,$F$8:$AC$75,AE63,FALSE),"-  ")</f>
        <v>5.668148054758828E-2</v>
      </c>
      <c r="F63" s="88">
        <f>IFERROR(F61/F60,"-  ")</f>
        <v>2.072170391149494E-2</v>
      </c>
      <c r="G63" s="88">
        <f t="shared" ref="G63:AC63" si="62">IFERROR(G61/G60,"-  ")</f>
        <v>3.8844412225128966E-2</v>
      </c>
      <c r="H63" s="88">
        <f t="shared" si="62"/>
        <v>4.9390766014225526E-2</v>
      </c>
      <c r="I63" s="88">
        <f t="shared" si="62"/>
        <v>6.3712164192433363E-2</v>
      </c>
      <c r="J63" s="88">
        <f t="shared" si="62"/>
        <v>7.4371460690684066E-2</v>
      </c>
      <c r="K63" s="88">
        <f t="shared" si="62"/>
        <v>9.7878646998875829E-2</v>
      </c>
      <c r="L63" s="88">
        <f t="shared" si="62"/>
        <v>0.10386986373330812</v>
      </c>
      <c r="M63" s="88">
        <f t="shared" si="62"/>
        <v>0.1150577583761465</v>
      </c>
      <c r="N63" s="88">
        <f t="shared" si="62"/>
        <v>0.14943699372773978</v>
      </c>
      <c r="O63" s="88">
        <f t="shared" si="62"/>
        <v>0.16629828957459997</v>
      </c>
      <c r="P63" s="88">
        <f t="shared" si="62"/>
        <v>0.20501859614839096</v>
      </c>
      <c r="Q63" s="88">
        <f t="shared" si="62"/>
        <v>0.24415193158298401</v>
      </c>
      <c r="R63" s="88">
        <f t="shared" si="62"/>
        <v>0.26428462613336695</v>
      </c>
      <c r="S63" s="88">
        <f t="shared" si="62"/>
        <v>3.6790430863302546E-2</v>
      </c>
      <c r="T63" s="88">
        <f t="shared" si="62"/>
        <v>4.5856709847553606E-2</v>
      </c>
      <c r="U63" s="88">
        <f t="shared" si="62"/>
        <v>5.668148054758828E-2</v>
      </c>
      <c r="V63" s="88">
        <f t="shared" si="62"/>
        <v>5.668148054758828E-2</v>
      </c>
      <c r="W63" s="88">
        <f t="shared" si="62"/>
        <v>5.668148054758828E-2</v>
      </c>
      <c r="X63" s="88">
        <f t="shared" si="62"/>
        <v>5.668148054758828E-2</v>
      </c>
      <c r="Y63" s="88">
        <f t="shared" si="62"/>
        <v>5.668148054758828E-2</v>
      </c>
      <c r="Z63" s="88">
        <f t="shared" si="62"/>
        <v>5.668148054758828E-2</v>
      </c>
      <c r="AA63" s="88">
        <f t="shared" si="62"/>
        <v>5.668148054758828E-2</v>
      </c>
      <c r="AB63" s="88">
        <f t="shared" si="62"/>
        <v>5.668148054758828E-2</v>
      </c>
      <c r="AC63" s="88">
        <f t="shared" si="62"/>
        <v>5.668148054758828E-2</v>
      </c>
      <c r="AD63" s="39"/>
      <c r="AE63" s="4">
        <v>56</v>
      </c>
    </row>
    <row r="64" spans="1:31">
      <c r="A64" s="86" t="s">
        <v>54</v>
      </c>
      <c r="B64" s="88">
        <f>IFERROR(HLOOKUP($B$7,$F$8:$AC$75,AE64,FALSE),"-  ")</f>
        <v>5.668148054758828E-2</v>
      </c>
      <c r="F64" s="88">
        <f>IFERROR(F62/F60,"-  ")</f>
        <v>2.9868750065664366E-2</v>
      </c>
      <c r="G64" s="88">
        <f t="shared" ref="G64:AC64" si="63">IFERROR(G62/G60,"-  ")</f>
        <v>3.9707241991573945E-2</v>
      </c>
      <c r="H64" s="88">
        <f t="shared" si="63"/>
        <v>5.7384745905170148E-2</v>
      </c>
      <c r="I64" s="88">
        <f t="shared" si="63"/>
        <v>6.6081334510038767E-2</v>
      </c>
      <c r="J64" s="88">
        <f t="shared" si="63"/>
        <v>7.5533719965119095E-2</v>
      </c>
      <c r="K64" s="88">
        <f t="shared" si="63"/>
        <v>9.8373756316911989E-2</v>
      </c>
      <c r="L64" s="88">
        <f t="shared" si="63"/>
        <v>0.10386986373330812</v>
      </c>
      <c r="M64" s="88">
        <f t="shared" si="63"/>
        <v>0.117633114802324</v>
      </c>
      <c r="N64" s="88">
        <f t="shared" si="63"/>
        <v>0.15150673453735514</v>
      </c>
      <c r="O64" s="88">
        <f t="shared" si="63"/>
        <v>0.1698638646368498</v>
      </c>
      <c r="P64" s="88">
        <f t="shared" si="63"/>
        <v>0.20775548691440518</v>
      </c>
      <c r="Q64" s="88">
        <f t="shared" si="63"/>
        <v>0.24451965203139281</v>
      </c>
      <c r="R64" s="88">
        <f t="shared" si="63"/>
        <v>0.26649226211113564</v>
      </c>
      <c r="S64" s="88">
        <f t="shared" si="63"/>
        <v>3.9193746651117342E-2</v>
      </c>
      <c r="T64" s="88">
        <f t="shared" si="63"/>
        <v>5.0017204063836272E-2</v>
      </c>
      <c r="U64" s="88">
        <f t="shared" si="63"/>
        <v>6.3037791155797898E-2</v>
      </c>
      <c r="V64" s="88">
        <f t="shared" si="63"/>
        <v>5.668148054758828E-2</v>
      </c>
      <c r="W64" s="88">
        <f t="shared" si="63"/>
        <v>5.668148054758828E-2</v>
      </c>
      <c r="X64" s="88">
        <f t="shared" si="63"/>
        <v>5.668148054758828E-2</v>
      </c>
      <c r="Y64" s="88">
        <f t="shared" si="63"/>
        <v>5.668148054758828E-2</v>
      </c>
      <c r="Z64" s="88">
        <f t="shared" si="63"/>
        <v>5.668148054758828E-2</v>
      </c>
      <c r="AA64" s="88">
        <f t="shared" si="63"/>
        <v>5.668148054758828E-2</v>
      </c>
      <c r="AB64" s="88">
        <f t="shared" si="63"/>
        <v>5.668148054758828E-2</v>
      </c>
      <c r="AC64" s="88">
        <f t="shared" si="63"/>
        <v>5.668148054758828E-2</v>
      </c>
      <c r="AD64" s="39"/>
      <c r="AE64" s="4">
        <v>57</v>
      </c>
    </row>
    <row r="65" spans="1:31">
      <c r="A65" s="61" t="s">
        <v>15</v>
      </c>
      <c r="B65" s="59"/>
      <c r="F65" s="17"/>
      <c r="G65" s="17"/>
      <c r="H65" s="17"/>
      <c r="I65" s="17"/>
      <c r="J65" s="17"/>
      <c r="K65" s="17"/>
      <c r="L65" s="17"/>
      <c r="M65" s="17"/>
      <c r="N65" s="17"/>
      <c r="O65" s="17"/>
      <c r="P65" s="17"/>
      <c r="Q65" s="17"/>
      <c r="R65" s="17"/>
      <c r="S65" s="17"/>
      <c r="T65" s="17"/>
      <c r="U65" s="17"/>
      <c r="V65" s="17"/>
      <c r="W65" s="17"/>
      <c r="X65" s="17"/>
      <c r="Y65" s="17"/>
      <c r="Z65" s="17"/>
      <c r="AA65" s="17"/>
      <c r="AB65" s="17"/>
      <c r="AC65" s="17"/>
      <c r="AD65" s="34"/>
      <c r="AE65" s="4">
        <v>58</v>
      </c>
    </row>
    <row r="66" spans="1:31">
      <c r="A66" s="18" t="s">
        <v>16</v>
      </c>
      <c r="B66" s="40">
        <f>HLOOKUP($B$7,$F$8:$AC$75,AE66,FALSE)</f>
        <v>0</v>
      </c>
      <c r="E66" s="20" t="s">
        <v>30</v>
      </c>
      <c r="F66" s="58"/>
      <c r="G66" s="58"/>
      <c r="H66" s="58"/>
      <c r="I66" s="58"/>
      <c r="J66" s="58"/>
      <c r="K66" s="58"/>
      <c r="L66" s="58"/>
      <c r="M66" s="58"/>
      <c r="N66" s="58"/>
      <c r="O66" s="58"/>
      <c r="P66" s="58"/>
      <c r="Q66" s="58"/>
      <c r="R66" s="58"/>
      <c r="S66" s="58"/>
      <c r="T66" s="58"/>
      <c r="U66" s="58"/>
      <c r="V66" s="58"/>
      <c r="W66" s="58"/>
      <c r="X66" s="58"/>
      <c r="Y66" s="58"/>
      <c r="Z66" s="58"/>
      <c r="AA66" s="58"/>
      <c r="AB66" s="58"/>
      <c r="AC66" s="58"/>
      <c r="AD66" s="34"/>
      <c r="AE66" s="4">
        <v>59</v>
      </c>
    </row>
    <row r="67" spans="1:31">
      <c r="A67" s="18" t="s">
        <v>17</v>
      </c>
      <c r="B67" s="40">
        <f>HLOOKUP($B$7,$F$8:$AC$75,AE67,FALSE)</f>
        <v>0</v>
      </c>
      <c r="E67" s="20" t="s">
        <v>30</v>
      </c>
      <c r="F67" s="58"/>
      <c r="G67" s="58"/>
      <c r="H67" s="58"/>
      <c r="I67" s="58"/>
      <c r="J67" s="58"/>
      <c r="K67" s="58"/>
      <c r="L67" s="58"/>
      <c r="M67" s="58"/>
      <c r="N67" s="58"/>
      <c r="O67" s="58"/>
      <c r="P67" s="58"/>
      <c r="Q67" s="58"/>
      <c r="R67" s="58"/>
      <c r="S67" s="58"/>
      <c r="T67" s="58"/>
      <c r="U67" s="58"/>
      <c r="V67" s="58"/>
      <c r="W67" s="58"/>
      <c r="X67" s="58"/>
      <c r="Y67" s="58"/>
      <c r="Z67" s="58"/>
      <c r="AA67" s="58"/>
      <c r="AB67" s="58"/>
      <c r="AC67" s="58"/>
      <c r="AD67" s="34"/>
      <c r="AE67" s="4">
        <v>60</v>
      </c>
    </row>
    <row r="68" spans="1:31">
      <c r="A68" s="18" t="s">
        <v>18</v>
      </c>
      <c r="B68" s="40">
        <f>HLOOKUP($B$7,$F$8:$AC$75,AE68,FALSE)</f>
        <v>0</v>
      </c>
      <c r="E68" s="20" t="s">
        <v>30</v>
      </c>
      <c r="F68" s="58"/>
      <c r="G68" s="58"/>
      <c r="H68" s="58"/>
      <c r="I68" s="58"/>
      <c r="J68" s="58"/>
      <c r="K68" s="58"/>
      <c r="L68" s="58"/>
      <c r="M68" s="58"/>
      <c r="N68" s="58"/>
      <c r="O68" s="58"/>
      <c r="P68" s="58"/>
      <c r="Q68" s="58"/>
      <c r="R68" s="58"/>
      <c r="S68" s="58"/>
      <c r="T68" s="58"/>
      <c r="U68" s="58"/>
      <c r="V68" s="58"/>
      <c r="W68" s="58"/>
      <c r="X68" s="58"/>
      <c r="Y68" s="58"/>
      <c r="Z68" s="58"/>
      <c r="AA68" s="58"/>
      <c r="AB68" s="58"/>
      <c r="AC68" s="58"/>
      <c r="AD68" s="34"/>
      <c r="AE68" s="4">
        <v>61</v>
      </c>
    </row>
    <row r="69" spans="1:31">
      <c r="A69" s="18" t="s">
        <v>19</v>
      </c>
      <c r="B69" s="40">
        <f>HLOOKUP($B$7,$F$8:$AC$75,AE69,FALSE)</f>
        <v>0</v>
      </c>
      <c r="E69" s="20" t="s">
        <v>31</v>
      </c>
      <c r="F69" s="58"/>
      <c r="G69" s="58"/>
      <c r="H69" s="58"/>
      <c r="I69" s="58"/>
      <c r="J69" s="58"/>
      <c r="K69" s="58"/>
      <c r="L69" s="58"/>
      <c r="M69" s="58"/>
      <c r="N69" s="58"/>
      <c r="O69" s="58"/>
      <c r="P69" s="58"/>
      <c r="Q69" s="58"/>
      <c r="R69" s="58"/>
      <c r="S69" s="58"/>
      <c r="T69" s="58"/>
      <c r="U69" s="58"/>
      <c r="V69" s="58"/>
      <c r="W69" s="58"/>
      <c r="X69" s="58"/>
      <c r="Y69" s="58"/>
      <c r="Z69" s="58"/>
      <c r="AA69" s="58"/>
      <c r="AB69" s="58"/>
      <c r="AC69" s="58"/>
      <c r="AD69" s="34"/>
      <c r="AE69" s="4">
        <v>62</v>
      </c>
    </row>
    <row r="70" spans="1:31">
      <c r="A70" s="61" t="s">
        <v>6</v>
      </c>
      <c r="B70" s="59"/>
      <c r="F70" s="17"/>
      <c r="G70" s="17"/>
      <c r="H70" s="17"/>
      <c r="I70" s="17"/>
      <c r="J70" s="17"/>
      <c r="K70" s="17"/>
      <c r="L70" s="17"/>
      <c r="M70" s="17"/>
      <c r="N70" s="17"/>
      <c r="O70" s="17"/>
      <c r="P70" s="17"/>
      <c r="Q70" s="17"/>
      <c r="R70" s="17"/>
      <c r="S70" s="17"/>
      <c r="T70" s="17"/>
      <c r="U70" s="17"/>
      <c r="V70" s="17"/>
      <c r="W70" s="17"/>
      <c r="X70" s="17"/>
      <c r="Y70" s="17"/>
      <c r="Z70" s="17"/>
      <c r="AA70" s="17"/>
      <c r="AB70" s="17"/>
      <c r="AC70" s="17"/>
      <c r="AD70" s="34"/>
      <c r="AE70" s="4">
        <v>63</v>
      </c>
    </row>
    <row r="71" spans="1:31">
      <c r="A71" s="18" t="s">
        <v>1</v>
      </c>
      <c r="B71" s="19">
        <f>HLOOKUP($B$7,$F$8:$AC$75,AE71,FALSE)</f>
        <v>0</v>
      </c>
      <c r="E71" s="20" t="s">
        <v>110</v>
      </c>
      <c r="F71" s="196">
        <v>602</v>
      </c>
      <c r="G71" s="196">
        <v>628</v>
      </c>
      <c r="H71" s="196">
        <v>714</v>
      </c>
      <c r="I71" s="196">
        <v>749</v>
      </c>
      <c r="J71" s="196">
        <v>814</v>
      </c>
      <c r="K71" s="196">
        <v>849</v>
      </c>
      <c r="L71" s="196">
        <v>849</v>
      </c>
      <c r="M71" s="196">
        <v>857</v>
      </c>
      <c r="N71" s="196">
        <v>914</v>
      </c>
      <c r="O71" s="196">
        <v>939</v>
      </c>
      <c r="P71" s="196">
        <v>949</v>
      </c>
      <c r="Q71" s="196">
        <v>1063</v>
      </c>
      <c r="R71" s="7">
        <f>+'[1]Res Gas Savings'!B15</f>
        <v>1111</v>
      </c>
      <c r="S71" s="7">
        <f>+'[1]Res Gas Savings'!C15</f>
        <v>1145</v>
      </c>
      <c r="T71" s="7">
        <f>+'[1]Res Gas Savings'!D15</f>
        <v>1170</v>
      </c>
      <c r="U71" s="7">
        <f>+'[1]Res Gas Savings'!E15</f>
        <v>1212</v>
      </c>
      <c r="V71" s="7">
        <f>+'[1]Res Gas Savings'!F15</f>
        <v>0</v>
      </c>
      <c r="W71" s="7">
        <f>+'[1]Res Gas Savings'!G15</f>
        <v>0</v>
      </c>
      <c r="X71" s="7">
        <f>+'[1]Res Gas Savings'!H15</f>
        <v>0</v>
      </c>
      <c r="Y71" s="7">
        <f>+'[1]Res Gas Savings'!I15</f>
        <v>0</v>
      </c>
      <c r="Z71" s="7">
        <f>+'[1]Res Gas Savings'!J15</f>
        <v>0</v>
      </c>
      <c r="AA71" s="7">
        <f>+'[1]Res Gas Savings'!K15</f>
        <v>0</v>
      </c>
      <c r="AB71" s="7">
        <f>+'[1]Res Gas Savings'!L15</f>
        <v>0</v>
      </c>
      <c r="AC71" s="7">
        <f>+'[1]Res Gas Savings'!M15</f>
        <v>0</v>
      </c>
      <c r="AD71" s="28"/>
      <c r="AE71" s="4">
        <v>64</v>
      </c>
    </row>
    <row r="72" spans="1:31">
      <c r="A72" s="18" t="s">
        <v>32</v>
      </c>
      <c r="B72" s="19">
        <f>HLOOKUP($B$7,$F$8:$AC$75,AE72,FALSE)</f>
        <v>0</v>
      </c>
      <c r="E72" s="20" t="s">
        <v>110</v>
      </c>
      <c r="F72" s="196">
        <v>532</v>
      </c>
      <c r="G72" s="196">
        <v>600</v>
      </c>
      <c r="H72" s="196">
        <v>640</v>
      </c>
      <c r="I72" s="196">
        <v>705</v>
      </c>
      <c r="J72" s="196">
        <v>750</v>
      </c>
      <c r="K72" s="196">
        <v>804</v>
      </c>
      <c r="L72" s="196">
        <v>804</v>
      </c>
      <c r="M72" s="196">
        <v>812</v>
      </c>
      <c r="N72" s="196">
        <v>869</v>
      </c>
      <c r="O72" s="196">
        <v>894</v>
      </c>
      <c r="P72" s="196">
        <v>904</v>
      </c>
      <c r="Q72" s="196">
        <v>1018</v>
      </c>
      <c r="R72" s="7">
        <f>+'[1]Res Gas Savings'!B16</f>
        <v>1053</v>
      </c>
      <c r="S72" s="7">
        <f>+'[1]Res Gas Savings'!C16</f>
        <v>1086</v>
      </c>
      <c r="T72" s="7">
        <f>+'[1]Res Gas Savings'!D16</f>
        <v>1113</v>
      </c>
      <c r="U72" s="7">
        <f>+'[1]Res Gas Savings'!E16</f>
        <v>1157</v>
      </c>
      <c r="V72" s="7">
        <f>+'[1]Res Gas Savings'!F16</f>
        <v>0</v>
      </c>
      <c r="W72" s="7">
        <f>+'[1]Res Gas Savings'!G16</f>
        <v>0</v>
      </c>
      <c r="X72" s="7">
        <f>+'[1]Res Gas Savings'!H16</f>
        <v>0</v>
      </c>
      <c r="Y72" s="7">
        <f>+'[1]Res Gas Savings'!I16</f>
        <v>0</v>
      </c>
      <c r="Z72" s="7">
        <f>+'[1]Res Gas Savings'!J16</f>
        <v>0</v>
      </c>
      <c r="AA72" s="7">
        <f>+'[1]Res Gas Savings'!K16</f>
        <v>0</v>
      </c>
      <c r="AB72" s="7">
        <f>+'[1]Res Gas Savings'!L16</f>
        <v>0</v>
      </c>
      <c r="AC72" s="7">
        <f>+'[1]Res Gas Savings'!M16</f>
        <v>0</v>
      </c>
      <c r="AD72" s="28"/>
      <c r="AE72" s="4">
        <v>65</v>
      </c>
    </row>
    <row r="73" spans="1:31" s="4" customFormat="1">
      <c r="A73" s="61" t="s">
        <v>27</v>
      </c>
      <c r="B73" s="59"/>
      <c r="C73" s="41"/>
      <c r="E73" s="41"/>
      <c r="F73" s="17"/>
      <c r="G73" s="17"/>
      <c r="H73" s="17"/>
      <c r="I73" s="17"/>
      <c r="J73" s="17"/>
      <c r="K73" s="17"/>
      <c r="L73" s="17"/>
      <c r="M73" s="17"/>
      <c r="N73" s="17"/>
      <c r="O73" s="17"/>
      <c r="P73" s="17"/>
      <c r="Q73" s="17"/>
      <c r="R73" s="17"/>
      <c r="S73" s="17"/>
      <c r="T73" s="17"/>
      <c r="U73" s="17"/>
      <c r="V73" s="17"/>
      <c r="W73" s="17"/>
      <c r="X73" s="17"/>
      <c r="Y73" s="17"/>
      <c r="Z73" s="17"/>
      <c r="AA73" s="17"/>
      <c r="AB73" s="17"/>
      <c r="AC73" s="17"/>
      <c r="AD73" s="34"/>
      <c r="AE73" s="4">
        <v>66</v>
      </c>
    </row>
    <row r="74" spans="1:31" s="4" customFormat="1">
      <c r="A74" s="18" t="s">
        <v>103</v>
      </c>
      <c r="B74" s="19">
        <f>HLOOKUP($B$7,$F$8:$AC$75,AE75,FALSE)</f>
        <v>0</v>
      </c>
      <c r="C74" s="52"/>
      <c r="D74" s="53"/>
      <c r="E74" s="54" t="s">
        <v>28</v>
      </c>
      <c r="F74" s="198"/>
      <c r="G74" s="198"/>
      <c r="H74" s="197"/>
      <c r="I74" s="198">
        <v>0</v>
      </c>
      <c r="J74" s="198">
        <v>0</v>
      </c>
      <c r="K74" s="197">
        <v>13500</v>
      </c>
      <c r="L74" s="198">
        <v>13500</v>
      </c>
      <c r="M74" s="198">
        <v>13500</v>
      </c>
      <c r="N74" s="197">
        <v>11344</v>
      </c>
      <c r="O74" s="198">
        <v>11344</v>
      </c>
      <c r="P74" s="198">
        <v>11344</v>
      </c>
      <c r="Q74" s="197">
        <v>11018</v>
      </c>
      <c r="R74" s="42">
        <f>Q74</f>
        <v>11018</v>
      </c>
      <c r="S74" s="42">
        <f>Q74</f>
        <v>11018</v>
      </c>
      <c r="T74" s="43"/>
      <c r="U74" s="42">
        <f>T74</f>
        <v>0</v>
      </c>
      <c r="V74" s="42">
        <f>T74</f>
        <v>0</v>
      </c>
      <c r="W74" s="43"/>
      <c r="X74" s="42">
        <f>W74</f>
        <v>0</v>
      </c>
      <c r="Y74" s="42">
        <f>W74</f>
        <v>0</v>
      </c>
      <c r="Z74" s="43"/>
      <c r="AA74" s="42">
        <f>Z74</f>
        <v>0</v>
      </c>
      <c r="AB74" s="42">
        <f>Z74</f>
        <v>0</v>
      </c>
      <c r="AC74" s="43"/>
      <c r="AD74" s="34"/>
      <c r="AE74" s="4">
        <v>67</v>
      </c>
    </row>
    <row r="75" spans="1:31" s="4" customFormat="1" ht="15" customHeight="1">
      <c r="A75" s="18" t="s">
        <v>104</v>
      </c>
      <c r="B75" s="19">
        <f>HLOOKUP($B$7,$F$8:$AC$75,AE75,FALSE)</f>
        <v>0</v>
      </c>
      <c r="C75" s="41"/>
      <c r="D75" s="41"/>
      <c r="E75" s="54" t="s">
        <v>28</v>
      </c>
      <c r="F75" s="199"/>
      <c r="G75" s="199"/>
      <c r="H75" s="200"/>
      <c r="I75" s="199">
        <v>0</v>
      </c>
      <c r="J75" s="199">
        <v>0</v>
      </c>
      <c r="K75" s="200">
        <v>2450</v>
      </c>
      <c r="L75" s="199">
        <v>2450</v>
      </c>
      <c r="M75" s="199">
        <v>2450</v>
      </c>
      <c r="N75" s="200">
        <v>1350</v>
      </c>
      <c r="O75" s="199">
        <v>1350</v>
      </c>
      <c r="P75" s="199">
        <v>1350</v>
      </c>
      <c r="Q75" s="200">
        <v>33.264000000000003</v>
      </c>
      <c r="R75" s="42">
        <f>Q75</f>
        <v>33.264000000000003</v>
      </c>
      <c r="S75" s="42">
        <f>Q75</f>
        <v>33.264000000000003</v>
      </c>
      <c r="T75" s="43"/>
      <c r="U75" s="42">
        <f>T75</f>
        <v>0</v>
      </c>
      <c r="V75" s="42">
        <f>T75</f>
        <v>0</v>
      </c>
      <c r="W75" s="43"/>
      <c r="X75" s="42">
        <f>W75</f>
        <v>0</v>
      </c>
      <c r="Y75" s="42">
        <f>W75</f>
        <v>0</v>
      </c>
      <c r="Z75" s="43"/>
      <c r="AA75" s="42">
        <f>Z75</f>
        <v>0</v>
      </c>
      <c r="AB75" s="42">
        <f>Z75</f>
        <v>0</v>
      </c>
      <c r="AC75" s="43"/>
      <c r="AD75" s="34"/>
      <c r="AE75" s="4">
        <v>68</v>
      </c>
    </row>
    <row r="76" spans="1:31" s="4" customFormat="1" ht="15" customHeight="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s="4" customFormat="1">
      <c r="A77" s="72" t="s">
        <v>36</v>
      </c>
      <c r="B77" s="69"/>
      <c r="C77" s="41"/>
    </row>
    <row r="78" spans="1:31" s="4" customFormat="1">
      <c r="A78" s="61" t="s">
        <v>26</v>
      </c>
      <c r="B78" s="12"/>
      <c r="C78" s="41"/>
    </row>
    <row r="79" spans="1:31" s="4" customFormat="1">
      <c r="A79" s="84">
        <f>VLOOKUP(B7,E88:T111,2,FALSE)</f>
        <v>0</v>
      </c>
      <c r="B79" s="71"/>
      <c r="C79" s="41"/>
    </row>
    <row r="80" spans="1:31" s="4" customFormat="1">
      <c r="A80" s="61" t="s">
        <v>99</v>
      </c>
      <c r="B80" s="12"/>
      <c r="C80" s="41"/>
    </row>
    <row r="81" spans="1:30" s="4" customFormat="1">
      <c r="A81" s="84">
        <f>VLOOKUP(B7,E88:T111,6,FALSE)</f>
        <v>0</v>
      </c>
      <c r="B81" s="71"/>
      <c r="C81" s="41"/>
    </row>
    <row r="82" spans="1:30" s="4" customFormat="1">
      <c r="A82" s="61" t="s">
        <v>37</v>
      </c>
      <c r="B82" s="12"/>
      <c r="C82" s="41"/>
    </row>
    <row r="83" spans="1:30" s="4" customFormat="1">
      <c r="A83" s="84">
        <f>VLOOKUP(B7,E88:T111,10,FALSE)</f>
        <v>0</v>
      </c>
      <c r="B83" s="78"/>
      <c r="C83" s="41"/>
    </row>
    <row r="84" spans="1:30">
      <c r="A84" s="61" t="s">
        <v>49</v>
      </c>
    </row>
    <row r="85" spans="1:30">
      <c r="A85" s="84">
        <f>VLOOKUP(B7,E88:T111,14,FALSE)</f>
        <v>0</v>
      </c>
      <c r="D85" s="228" t="s">
        <v>35</v>
      </c>
      <c r="E85" s="228"/>
      <c r="F85" s="228"/>
      <c r="G85" s="228"/>
      <c r="H85" s="228"/>
      <c r="I85" s="41"/>
      <c r="J85" s="41"/>
      <c r="K85" s="41"/>
      <c r="L85" s="41"/>
      <c r="M85" s="41"/>
      <c r="N85" s="41"/>
      <c r="O85" s="41"/>
      <c r="P85" s="41"/>
      <c r="Q85" s="41"/>
      <c r="R85" s="41"/>
      <c r="S85" s="41"/>
      <c r="T85" s="41"/>
      <c r="U85" s="41"/>
      <c r="V85" s="41"/>
      <c r="W85" s="41"/>
      <c r="X85" s="41"/>
      <c r="Y85" s="41"/>
      <c r="Z85" s="41"/>
      <c r="AA85" s="41"/>
      <c r="AB85" s="41"/>
      <c r="AC85" s="41"/>
      <c r="AD85" s="41"/>
    </row>
    <row r="86" spans="1:30">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row>
    <row r="87" spans="1:30">
      <c r="D87" s="41"/>
      <c r="E87" s="3"/>
      <c r="F87" s="227" t="s">
        <v>26</v>
      </c>
      <c r="G87" s="227"/>
      <c r="H87" s="227"/>
      <c r="I87" s="227"/>
      <c r="J87" s="227" t="s">
        <v>99</v>
      </c>
      <c r="K87" s="227"/>
      <c r="L87" s="227"/>
      <c r="M87" s="227"/>
      <c r="N87" s="227" t="s">
        <v>34</v>
      </c>
      <c r="O87" s="227"/>
      <c r="P87" s="227"/>
      <c r="Q87" s="227"/>
      <c r="R87" s="227" t="s">
        <v>49</v>
      </c>
      <c r="S87" s="227"/>
      <c r="T87" s="227"/>
      <c r="U87" s="114"/>
      <c r="V87" s="114"/>
      <c r="W87" s="114"/>
      <c r="X87" s="114"/>
      <c r="Y87" s="114"/>
      <c r="Z87" s="114"/>
      <c r="AA87" s="114"/>
      <c r="AB87" s="114"/>
      <c r="AC87" s="114"/>
    </row>
    <row r="88" spans="1:30">
      <c r="D88" s="41"/>
      <c r="E88" s="14">
        <v>40909</v>
      </c>
      <c r="F88" s="221"/>
      <c r="G88" s="222"/>
      <c r="H88" s="222"/>
      <c r="I88" s="223"/>
      <c r="J88" s="221"/>
      <c r="K88" s="222"/>
      <c r="L88" s="222"/>
      <c r="M88" s="223"/>
      <c r="N88" s="221"/>
      <c r="O88" s="222"/>
      <c r="P88" s="222"/>
      <c r="Q88" s="223"/>
      <c r="R88" s="230"/>
      <c r="S88" s="222"/>
      <c r="T88" s="223"/>
    </row>
    <row r="89" spans="1:30">
      <c r="D89" s="41"/>
      <c r="E89" s="14">
        <v>40940</v>
      </c>
      <c r="F89" s="221"/>
      <c r="G89" s="222"/>
      <c r="H89" s="222"/>
      <c r="I89" s="223"/>
      <c r="J89" s="221"/>
      <c r="K89" s="222"/>
      <c r="L89" s="222"/>
      <c r="M89" s="223"/>
      <c r="N89" s="221"/>
      <c r="O89" s="222"/>
      <c r="P89" s="222"/>
      <c r="Q89" s="223"/>
      <c r="R89" s="230"/>
      <c r="S89" s="222"/>
      <c r="T89" s="223"/>
    </row>
    <row r="90" spans="1:30">
      <c r="D90" s="41"/>
      <c r="E90" s="14">
        <v>40969</v>
      </c>
      <c r="F90" s="221"/>
      <c r="G90" s="222"/>
      <c r="H90" s="222"/>
      <c r="I90" s="223"/>
      <c r="J90" s="221"/>
      <c r="K90" s="222"/>
      <c r="L90" s="222"/>
      <c r="M90" s="223"/>
      <c r="N90" s="221" t="s">
        <v>133</v>
      </c>
      <c r="O90" s="222"/>
      <c r="P90" s="222"/>
      <c r="Q90" s="223"/>
      <c r="R90" s="230"/>
      <c r="S90" s="222"/>
      <c r="T90" s="223"/>
    </row>
    <row r="91" spans="1:30">
      <c r="D91" s="41"/>
      <c r="E91" s="14">
        <v>41000</v>
      </c>
      <c r="F91" s="221"/>
      <c r="G91" s="222"/>
      <c r="H91" s="222"/>
      <c r="I91" s="223"/>
      <c r="J91" s="221"/>
      <c r="K91" s="222"/>
      <c r="L91" s="222"/>
      <c r="M91" s="223"/>
      <c r="N91" s="221" t="s">
        <v>133</v>
      </c>
      <c r="O91" s="222"/>
      <c r="P91" s="222"/>
      <c r="Q91" s="223"/>
      <c r="R91" s="230"/>
      <c r="S91" s="222"/>
      <c r="T91" s="223"/>
    </row>
    <row r="92" spans="1:30">
      <c r="D92" s="41"/>
      <c r="E92" s="14">
        <v>41030</v>
      </c>
      <c r="F92" s="221"/>
      <c r="G92" s="222"/>
      <c r="H92" s="222"/>
      <c r="I92" s="223"/>
      <c r="J92" s="221"/>
      <c r="K92" s="222"/>
      <c r="L92" s="222"/>
      <c r="M92" s="223"/>
      <c r="N92" s="221" t="s">
        <v>137</v>
      </c>
      <c r="O92" s="222"/>
      <c r="P92" s="222"/>
      <c r="Q92" s="223"/>
      <c r="R92" s="230"/>
      <c r="S92" s="222"/>
      <c r="T92" s="223"/>
    </row>
    <row r="93" spans="1:30">
      <c r="D93" s="41"/>
      <c r="E93" s="14">
        <v>41061</v>
      </c>
      <c r="F93" s="221"/>
      <c r="G93" s="222"/>
      <c r="H93" s="222"/>
      <c r="I93" s="223"/>
      <c r="J93" s="221"/>
      <c r="K93" s="222"/>
      <c r="L93" s="222"/>
      <c r="M93" s="223"/>
      <c r="N93" s="221"/>
      <c r="O93" s="222"/>
      <c r="P93" s="222"/>
      <c r="Q93" s="223"/>
      <c r="R93" s="230"/>
      <c r="S93" s="222"/>
      <c r="T93" s="223"/>
    </row>
    <row r="94" spans="1:30">
      <c r="D94" s="41"/>
      <c r="E94" s="14">
        <v>41091</v>
      </c>
      <c r="F94" s="221"/>
      <c r="G94" s="222"/>
      <c r="H94" s="222"/>
      <c r="I94" s="223"/>
      <c r="J94" s="221"/>
      <c r="K94" s="222"/>
      <c r="L94" s="222"/>
      <c r="M94" s="223"/>
      <c r="N94" s="221"/>
      <c r="O94" s="222"/>
      <c r="P94" s="222"/>
      <c r="Q94" s="223"/>
      <c r="R94" s="230"/>
      <c r="S94" s="222"/>
      <c r="T94" s="223"/>
    </row>
    <row r="95" spans="1:30">
      <c r="D95" s="41"/>
      <c r="E95" s="14">
        <v>41122</v>
      </c>
      <c r="F95" s="221"/>
      <c r="G95" s="222"/>
      <c r="H95" s="222"/>
      <c r="I95" s="223"/>
      <c r="J95" s="221"/>
      <c r="K95" s="222"/>
      <c r="L95" s="222"/>
      <c r="M95" s="223"/>
      <c r="N95" s="221"/>
      <c r="O95" s="222"/>
      <c r="P95" s="222"/>
      <c r="Q95" s="223"/>
      <c r="R95" s="230"/>
      <c r="S95" s="222"/>
      <c r="T95" s="223"/>
    </row>
    <row r="96" spans="1:30">
      <c r="D96" s="44"/>
      <c r="E96" s="14">
        <v>41153</v>
      </c>
      <c r="F96" s="221"/>
      <c r="G96" s="222"/>
      <c r="H96" s="222"/>
      <c r="I96" s="223"/>
      <c r="J96" s="221"/>
      <c r="K96" s="222"/>
      <c r="L96" s="222"/>
      <c r="M96" s="223"/>
      <c r="N96" s="221"/>
      <c r="O96" s="222"/>
      <c r="P96" s="222"/>
      <c r="Q96" s="223"/>
      <c r="R96" s="230"/>
      <c r="S96" s="222"/>
      <c r="T96" s="223"/>
    </row>
    <row r="97" spans="4:20" s="3" customFormat="1">
      <c r="D97" s="44"/>
      <c r="E97" s="14">
        <v>41183</v>
      </c>
      <c r="F97" s="221"/>
      <c r="G97" s="222"/>
      <c r="H97" s="222"/>
      <c r="I97" s="223"/>
      <c r="J97" s="221"/>
      <c r="K97" s="222"/>
      <c r="L97" s="222"/>
      <c r="M97" s="223"/>
      <c r="N97" s="221"/>
      <c r="O97" s="222"/>
      <c r="P97" s="222"/>
      <c r="Q97" s="223"/>
      <c r="R97" s="230"/>
      <c r="S97" s="222"/>
      <c r="T97" s="223"/>
    </row>
    <row r="98" spans="4:20" s="3" customFormat="1">
      <c r="D98" s="44"/>
      <c r="E98" s="14">
        <v>41214</v>
      </c>
      <c r="F98" s="221"/>
      <c r="G98" s="222"/>
      <c r="H98" s="222"/>
      <c r="I98" s="223"/>
      <c r="J98" s="221"/>
      <c r="K98" s="222"/>
      <c r="L98" s="222"/>
      <c r="M98" s="223"/>
      <c r="N98" s="221"/>
      <c r="O98" s="222"/>
      <c r="P98" s="222"/>
      <c r="Q98" s="223"/>
      <c r="R98" s="230"/>
      <c r="S98" s="222"/>
      <c r="T98" s="223"/>
    </row>
    <row r="99" spans="4:20" s="3" customFormat="1">
      <c r="D99" s="44"/>
      <c r="E99" s="14">
        <v>41244</v>
      </c>
      <c r="F99" s="221"/>
      <c r="G99" s="222"/>
      <c r="H99" s="222"/>
      <c r="I99" s="223"/>
      <c r="J99" s="221"/>
      <c r="K99" s="222"/>
      <c r="L99" s="222"/>
      <c r="M99" s="223"/>
      <c r="N99" s="221"/>
      <c r="O99" s="222"/>
      <c r="P99" s="222"/>
      <c r="Q99" s="223"/>
      <c r="R99" s="230"/>
      <c r="S99" s="222"/>
      <c r="T99" s="223"/>
    </row>
    <row r="100" spans="4:20" s="3" customFormat="1">
      <c r="D100" s="4"/>
      <c r="E100" s="14">
        <v>41275</v>
      </c>
      <c r="F100" s="225"/>
      <c r="G100" s="225"/>
      <c r="H100" s="225"/>
      <c r="I100" s="225"/>
      <c r="J100" s="225"/>
      <c r="K100" s="225"/>
      <c r="L100" s="225"/>
      <c r="M100" s="225"/>
      <c r="N100" s="225"/>
      <c r="O100" s="225"/>
      <c r="P100" s="225"/>
      <c r="Q100" s="225"/>
      <c r="R100" s="231"/>
      <c r="S100" s="231"/>
      <c r="T100" s="231"/>
    </row>
    <row r="101" spans="4:20" s="3" customFormat="1">
      <c r="D101" s="4"/>
      <c r="E101" s="14">
        <v>41306</v>
      </c>
      <c r="F101" s="225"/>
      <c r="G101" s="225"/>
      <c r="H101" s="225"/>
      <c r="I101" s="225"/>
      <c r="J101" s="225"/>
      <c r="K101" s="225"/>
      <c r="L101" s="225"/>
      <c r="M101" s="225"/>
      <c r="N101" s="225"/>
      <c r="O101" s="225"/>
      <c r="P101" s="225"/>
      <c r="Q101" s="225"/>
      <c r="R101" s="231"/>
      <c r="S101" s="231"/>
      <c r="T101" s="231"/>
    </row>
    <row r="102" spans="4:20" s="3" customFormat="1">
      <c r="D102" s="4"/>
      <c r="E102" s="14">
        <v>41334</v>
      </c>
      <c r="F102" s="225"/>
      <c r="G102" s="225"/>
      <c r="H102" s="225"/>
      <c r="I102" s="225"/>
      <c r="J102" s="225"/>
      <c r="K102" s="225"/>
      <c r="L102" s="225"/>
      <c r="M102" s="225"/>
      <c r="N102" s="225"/>
      <c r="O102" s="225"/>
      <c r="P102" s="225"/>
      <c r="Q102" s="225"/>
      <c r="R102" s="231"/>
      <c r="S102" s="231"/>
      <c r="T102" s="231"/>
    </row>
    <row r="103" spans="4:20" s="3" customFormat="1">
      <c r="D103" s="4"/>
      <c r="E103" s="14">
        <v>41365</v>
      </c>
      <c r="F103" s="225"/>
      <c r="G103" s="225"/>
      <c r="H103" s="225"/>
      <c r="I103" s="225"/>
      <c r="J103" s="225"/>
      <c r="K103" s="225"/>
      <c r="L103" s="225"/>
      <c r="M103" s="225"/>
      <c r="N103" s="225"/>
      <c r="O103" s="225"/>
      <c r="P103" s="225"/>
      <c r="Q103" s="225"/>
      <c r="R103" s="231"/>
      <c r="S103" s="231"/>
      <c r="T103" s="231"/>
    </row>
    <row r="104" spans="4:20" s="3" customFormat="1">
      <c r="D104" s="4"/>
      <c r="E104" s="14">
        <v>41395</v>
      </c>
      <c r="F104" s="225"/>
      <c r="G104" s="225"/>
      <c r="H104" s="225"/>
      <c r="I104" s="225"/>
      <c r="J104" s="225"/>
      <c r="K104" s="225"/>
      <c r="L104" s="225"/>
      <c r="M104" s="225"/>
      <c r="N104" s="225"/>
      <c r="O104" s="225"/>
      <c r="P104" s="225"/>
      <c r="Q104" s="225"/>
      <c r="R104" s="231"/>
      <c r="S104" s="231"/>
      <c r="T104" s="231"/>
    </row>
    <row r="105" spans="4:20" s="3" customFormat="1">
      <c r="D105" s="4"/>
      <c r="E105" s="14">
        <v>41426</v>
      </c>
      <c r="F105" s="225"/>
      <c r="G105" s="225"/>
      <c r="H105" s="225"/>
      <c r="I105" s="225"/>
      <c r="J105" s="225"/>
      <c r="K105" s="225"/>
      <c r="L105" s="225"/>
      <c r="M105" s="225"/>
      <c r="N105" s="225"/>
      <c r="O105" s="225"/>
      <c r="P105" s="225"/>
      <c r="Q105" s="225"/>
      <c r="R105" s="231"/>
      <c r="S105" s="231"/>
      <c r="T105" s="231"/>
    </row>
    <row r="106" spans="4:20" s="3" customFormat="1">
      <c r="D106" s="4"/>
      <c r="E106" s="14">
        <v>41456</v>
      </c>
      <c r="F106" s="225"/>
      <c r="G106" s="225"/>
      <c r="H106" s="225"/>
      <c r="I106" s="225"/>
      <c r="J106" s="225"/>
      <c r="K106" s="225"/>
      <c r="L106" s="225"/>
      <c r="M106" s="225"/>
      <c r="N106" s="225"/>
      <c r="O106" s="225"/>
      <c r="P106" s="225"/>
      <c r="Q106" s="225"/>
      <c r="R106" s="231"/>
      <c r="S106" s="231"/>
      <c r="T106" s="231"/>
    </row>
    <row r="107" spans="4:20" s="3" customFormat="1">
      <c r="D107" s="4"/>
      <c r="E107" s="14">
        <v>41487</v>
      </c>
      <c r="F107" s="225"/>
      <c r="G107" s="225"/>
      <c r="H107" s="225"/>
      <c r="I107" s="225"/>
      <c r="J107" s="225"/>
      <c r="K107" s="225"/>
      <c r="L107" s="225"/>
      <c r="M107" s="225"/>
      <c r="N107" s="225"/>
      <c r="O107" s="225"/>
      <c r="P107" s="225"/>
      <c r="Q107" s="225"/>
      <c r="R107" s="231"/>
      <c r="S107" s="231"/>
      <c r="T107" s="231"/>
    </row>
    <row r="108" spans="4:20" s="3" customFormat="1">
      <c r="D108" s="4"/>
      <c r="E108" s="14">
        <v>41518</v>
      </c>
      <c r="F108" s="225"/>
      <c r="G108" s="225"/>
      <c r="H108" s="225"/>
      <c r="I108" s="225"/>
      <c r="J108" s="225"/>
      <c r="K108" s="225"/>
      <c r="L108" s="225"/>
      <c r="M108" s="225"/>
      <c r="N108" s="225"/>
      <c r="O108" s="225"/>
      <c r="P108" s="225"/>
      <c r="Q108" s="225"/>
      <c r="R108" s="231"/>
      <c r="S108" s="231"/>
      <c r="T108" s="231"/>
    </row>
    <row r="109" spans="4:20" s="3" customFormat="1">
      <c r="D109" s="4"/>
      <c r="E109" s="14">
        <v>41548</v>
      </c>
      <c r="F109" s="225"/>
      <c r="G109" s="225"/>
      <c r="H109" s="225"/>
      <c r="I109" s="225"/>
      <c r="J109" s="225"/>
      <c r="K109" s="225"/>
      <c r="L109" s="225"/>
      <c r="M109" s="225"/>
      <c r="N109" s="225"/>
      <c r="O109" s="225"/>
      <c r="P109" s="225"/>
      <c r="Q109" s="225"/>
      <c r="R109" s="231"/>
      <c r="S109" s="231"/>
      <c r="T109" s="231"/>
    </row>
    <row r="110" spans="4:20" s="3" customFormat="1">
      <c r="D110" s="4"/>
      <c r="E110" s="14">
        <v>41579</v>
      </c>
      <c r="F110" s="225"/>
      <c r="G110" s="225"/>
      <c r="H110" s="225"/>
      <c r="I110" s="225"/>
      <c r="J110" s="225"/>
      <c r="K110" s="225"/>
      <c r="L110" s="225"/>
      <c r="M110" s="225"/>
      <c r="N110" s="225"/>
      <c r="O110" s="225"/>
      <c r="P110" s="225"/>
      <c r="Q110" s="225"/>
      <c r="R110" s="231"/>
      <c r="S110" s="231"/>
      <c r="T110" s="231"/>
    </row>
    <row r="111" spans="4:20" s="3" customFormat="1">
      <c r="D111" s="4"/>
      <c r="E111" s="14">
        <v>41609</v>
      </c>
      <c r="F111" s="225"/>
      <c r="G111" s="225"/>
      <c r="H111" s="225"/>
      <c r="I111" s="225"/>
      <c r="J111" s="225"/>
      <c r="K111" s="225"/>
      <c r="L111" s="225"/>
      <c r="M111" s="225"/>
      <c r="N111" s="225"/>
      <c r="O111" s="225"/>
      <c r="P111" s="225"/>
      <c r="Q111" s="225"/>
      <c r="R111" s="231"/>
      <c r="S111" s="231"/>
      <c r="T111" s="231"/>
    </row>
  </sheetData>
  <mergeCells count="102">
    <mergeCell ref="D1:G1"/>
    <mergeCell ref="D85:H85"/>
    <mergeCell ref="F87:I87"/>
    <mergeCell ref="F98:I98"/>
    <mergeCell ref="F96:I96"/>
    <mergeCell ref="F94:I94"/>
    <mergeCell ref="F95:I95"/>
    <mergeCell ref="F90:I90"/>
    <mergeCell ref="F88:I88"/>
    <mergeCell ref="F109:I109"/>
    <mergeCell ref="F100:I100"/>
    <mergeCell ref="F101:I101"/>
    <mergeCell ref="F102:I102"/>
    <mergeCell ref="F103:I103"/>
    <mergeCell ref="F104:I104"/>
    <mergeCell ref="R87:T87"/>
    <mergeCell ref="R98:T98"/>
    <mergeCell ref="R99:T99"/>
    <mergeCell ref="R94:T94"/>
    <mergeCell ref="J98:M98"/>
    <mergeCell ref="N98:Q98"/>
    <mergeCell ref="F99:I99"/>
    <mergeCell ref="J99:M99"/>
    <mergeCell ref="N99:Q99"/>
    <mergeCell ref="J96:M96"/>
    <mergeCell ref="J94:M94"/>
    <mergeCell ref="N94:Q94"/>
    <mergeCell ref="J95:M95"/>
    <mergeCell ref="N95:Q95"/>
    <mergeCell ref="J87:M87"/>
    <mergeCell ref="N87:Q87"/>
    <mergeCell ref="J90:M90"/>
    <mergeCell ref="N90:Q90"/>
    <mergeCell ref="N109:Q109"/>
    <mergeCell ref="N100:Q100"/>
    <mergeCell ref="N101:Q101"/>
    <mergeCell ref="N102:Q102"/>
    <mergeCell ref="N103:Q103"/>
    <mergeCell ref="N104:Q104"/>
    <mergeCell ref="F110:I110"/>
    <mergeCell ref="F111:I111"/>
    <mergeCell ref="J100:M100"/>
    <mergeCell ref="J101:M101"/>
    <mergeCell ref="J102:M102"/>
    <mergeCell ref="J103:M103"/>
    <mergeCell ref="J104:M104"/>
    <mergeCell ref="J105:M105"/>
    <mergeCell ref="J106:M106"/>
    <mergeCell ref="J107:M107"/>
    <mergeCell ref="J108:M108"/>
    <mergeCell ref="J109:M109"/>
    <mergeCell ref="J110:M110"/>
    <mergeCell ref="J111:M111"/>
    <mergeCell ref="F105:I105"/>
    <mergeCell ref="F106:I106"/>
    <mergeCell ref="F107:I107"/>
    <mergeCell ref="F108:I108"/>
    <mergeCell ref="N96:Q96"/>
    <mergeCell ref="R96:T96"/>
    <mergeCell ref="F97:I97"/>
    <mergeCell ref="J97:M97"/>
    <mergeCell ref="N97:Q97"/>
    <mergeCell ref="R97:T97"/>
    <mergeCell ref="N110:Q110"/>
    <mergeCell ref="N111:Q111"/>
    <mergeCell ref="R100:T100"/>
    <mergeCell ref="R101:T101"/>
    <mergeCell ref="R102:T102"/>
    <mergeCell ref="R103:T103"/>
    <mergeCell ref="R104:T104"/>
    <mergeCell ref="R105:T105"/>
    <mergeCell ref="R106:T106"/>
    <mergeCell ref="R107:T107"/>
    <mergeCell ref="R108:T108"/>
    <mergeCell ref="R109:T109"/>
    <mergeCell ref="R110:T110"/>
    <mergeCell ref="R111:T111"/>
    <mergeCell ref="N105:Q105"/>
    <mergeCell ref="N106:Q106"/>
    <mergeCell ref="N107:Q107"/>
    <mergeCell ref="N108:Q108"/>
    <mergeCell ref="R95:T95"/>
    <mergeCell ref="F92:I92"/>
    <mergeCell ref="J92:M92"/>
    <mergeCell ref="N92:Q92"/>
    <mergeCell ref="R92:T92"/>
    <mergeCell ref="F93:I93"/>
    <mergeCell ref="J93:M93"/>
    <mergeCell ref="N93:Q93"/>
    <mergeCell ref="R93:T93"/>
    <mergeCell ref="R88:T88"/>
    <mergeCell ref="F89:I89"/>
    <mergeCell ref="J89:M89"/>
    <mergeCell ref="N89:Q89"/>
    <mergeCell ref="R89:T89"/>
    <mergeCell ref="R90:T90"/>
    <mergeCell ref="F91:I91"/>
    <mergeCell ref="J91:M91"/>
    <mergeCell ref="N91:Q91"/>
    <mergeCell ref="R91:T91"/>
    <mergeCell ref="J88:M88"/>
    <mergeCell ref="N88:Q88"/>
  </mergeCells>
  <dataValidations count="1">
    <dataValidation type="list" showInputMessage="1" showErrorMessage="1" sqref="B7">
      <formula1>January_2012</formula1>
    </dataValidation>
  </dataValidations>
  <pageMargins left="0.5" right="0.5" top="0.25" bottom="0.25" header="0.5" footer="0.5"/>
  <pageSetup scale="99" orientation="portrait" r:id="rId1"/>
  <headerFooter alignWithMargins="0"/>
  <rowBreaks count="1" manualBreakCount="1">
    <brk id="64" max="1" man="1"/>
  </rowBreaks>
</worksheet>
</file>

<file path=xl/worksheets/sheet7.xml><?xml version="1.0" encoding="utf-8"?>
<worksheet xmlns="http://schemas.openxmlformats.org/spreadsheetml/2006/main" xmlns:r="http://schemas.openxmlformats.org/officeDocument/2006/relationships">
  <dimension ref="A1:AE111"/>
  <sheetViews>
    <sheetView windowProtection="1" topLeftCell="A16" workbookViewId="0">
      <pane xSplit="1" topLeftCell="X1" activePane="topRight" state="frozen"/>
      <selection pane="topRight" activeCell="F40" sqref="F40:Q40"/>
    </sheetView>
  </sheetViews>
  <sheetFormatPr defaultRowHeight="15"/>
  <cols>
    <col min="1" max="1" width="64.28515625" style="3" customWidth="1"/>
    <col min="2" max="2" width="37.7109375" style="3" customWidth="1"/>
    <col min="3" max="3" width="6.5703125" style="4" customWidth="1"/>
    <col min="4" max="4" width="4.7109375" style="4" customWidth="1"/>
    <col min="5" max="5" width="27.7109375" style="4" customWidth="1"/>
    <col min="6" max="6" width="15.7109375" style="4" customWidth="1"/>
    <col min="7" max="30" width="15.7109375" style="3" customWidth="1"/>
    <col min="31" max="31" width="6.42578125" style="3" customWidth="1"/>
    <col min="32" max="32" width="28.5703125" style="3" customWidth="1"/>
    <col min="33" max="33" width="15.7109375" style="3" customWidth="1"/>
    <col min="34" max="16384" width="9.140625" style="3"/>
  </cols>
  <sheetData>
    <row r="1" spans="1:31">
      <c r="A1" s="1" t="s">
        <v>3</v>
      </c>
      <c r="B1" s="107" t="s">
        <v>116</v>
      </c>
      <c r="C1" s="2"/>
      <c r="D1" s="228" t="s">
        <v>23</v>
      </c>
      <c r="E1" s="228"/>
      <c r="F1" s="228"/>
      <c r="G1" s="228"/>
    </row>
    <row r="2" spans="1:31">
      <c r="A2" s="1" t="s">
        <v>4</v>
      </c>
      <c r="B2" s="107" t="s">
        <v>129</v>
      </c>
      <c r="C2" s="2"/>
      <c r="E2" s="5"/>
      <c r="F2" s="100">
        <v>2012</v>
      </c>
      <c r="G2" s="100">
        <v>2013</v>
      </c>
      <c r="H2" s="100">
        <v>2014</v>
      </c>
      <c r="I2" s="100">
        <v>2015</v>
      </c>
    </row>
    <row r="3" spans="1:31">
      <c r="A3" s="1" t="s">
        <v>5</v>
      </c>
      <c r="B3" s="113" t="s">
        <v>98</v>
      </c>
      <c r="C3" s="6"/>
      <c r="E3" s="110" t="s">
        <v>61</v>
      </c>
      <c r="F3" s="108">
        <v>2199</v>
      </c>
      <c r="G3" s="108">
        <v>2199</v>
      </c>
      <c r="H3" s="108">
        <v>2199</v>
      </c>
      <c r="I3" s="108">
        <v>2199</v>
      </c>
    </row>
    <row r="4" spans="1:31">
      <c r="A4" s="1" t="s">
        <v>7</v>
      </c>
      <c r="B4" s="111" t="s">
        <v>130</v>
      </c>
      <c r="C4" s="8"/>
      <c r="E4" s="110" t="s">
        <v>62</v>
      </c>
      <c r="F4" s="109">
        <v>156900</v>
      </c>
      <c r="G4" s="109">
        <v>156900</v>
      </c>
      <c r="H4" s="109">
        <v>156900</v>
      </c>
      <c r="I4" s="109">
        <v>156900</v>
      </c>
      <c r="K4" s="10"/>
      <c r="L4" s="10"/>
      <c r="M4" s="10"/>
      <c r="N4" s="10"/>
      <c r="O4" s="10"/>
      <c r="P4" s="10"/>
      <c r="Q4" s="10"/>
      <c r="R4" s="10"/>
      <c r="S4" s="10"/>
      <c r="T4" s="10"/>
      <c r="U4" s="10"/>
      <c r="V4" s="10"/>
      <c r="W4" s="10"/>
      <c r="X4" s="10"/>
      <c r="Y4" s="10"/>
      <c r="Z4" s="10"/>
      <c r="AA4" s="10"/>
      <c r="AB4" s="10"/>
      <c r="AC4" s="10"/>
      <c r="AD4" s="10"/>
      <c r="AE4" s="11"/>
    </row>
    <row r="5" spans="1:31">
      <c r="A5" s="1" t="s">
        <v>8</v>
      </c>
      <c r="B5" s="111">
        <v>41253</v>
      </c>
      <c r="C5" s="8"/>
      <c r="E5" s="3"/>
      <c r="F5" s="10"/>
      <c r="G5" s="10"/>
      <c r="H5" s="10"/>
      <c r="I5" s="10"/>
      <c r="J5" s="10"/>
      <c r="K5" s="10"/>
      <c r="L5" s="10"/>
      <c r="M5" s="10"/>
      <c r="N5" s="10"/>
      <c r="O5" s="10"/>
      <c r="P5" s="10"/>
      <c r="Q5" s="10"/>
      <c r="R5" s="10"/>
      <c r="S5" s="10"/>
      <c r="T5" s="10"/>
      <c r="U5" s="10"/>
      <c r="V5" s="10"/>
      <c r="W5" s="10"/>
      <c r="X5" s="10"/>
      <c r="Y5" s="10"/>
      <c r="Z5" s="10"/>
      <c r="AA5" s="10"/>
      <c r="AB5" s="10"/>
      <c r="AC5" s="11"/>
    </row>
    <row r="6" spans="1:31">
      <c r="A6" s="1" t="s">
        <v>86</v>
      </c>
      <c r="B6" s="111">
        <v>40909</v>
      </c>
      <c r="C6" s="8"/>
      <c r="E6" s="3"/>
      <c r="F6" s="10"/>
      <c r="G6" s="10"/>
      <c r="H6" s="10"/>
      <c r="I6" s="10"/>
      <c r="J6" s="10"/>
      <c r="K6" s="10"/>
      <c r="L6" s="10"/>
      <c r="M6" s="10"/>
      <c r="N6" s="10"/>
      <c r="O6" s="10"/>
      <c r="P6" s="10"/>
      <c r="Q6" s="10"/>
      <c r="R6" s="10"/>
      <c r="S6" s="10"/>
      <c r="T6" s="10"/>
      <c r="U6" s="10"/>
      <c r="V6" s="10"/>
      <c r="W6" s="10"/>
      <c r="X6" s="10"/>
      <c r="Y6" s="10"/>
      <c r="Z6" s="10"/>
      <c r="AA6" s="10"/>
      <c r="AB6" s="10"/>
      <c r="AC6" s="11"/>
    </row>
    <row r="7" spans="1:31">
      <c r="A7" s="1" t="s">
        <v>2</v>
      </c>
      <c r="B7" s="60">
        <v>41395</v>
      </c>
      <c r="C7" s="12"/>
      <c r="H7" s="10"/>
      <c r="I7" s="10"/>
      <c r="J7" s="10"/>
      <c r="K7" s="10"/>
      <c r="L7" s="10"/>
      <c r="M7" s="10"/>
      <c r="N7" s="10"/>
      <c r="O7" s="10"/>
      <c r="P7" s="10"/>
      <c r="Q7" s="10"/>
      <c r="R7" s="10"/>
      <c r="S7" s="10"/>
      <c r="T7" s="10"/>
      <c r="U7" s="10"/>
      <c r="V7" s="10"/>
      <c r="W7" s="10"/>
      <c r="X7" s="10"/>
      <c r="Y7" s="10"/>
      <c r="Z7" s="10"/>
      <c r="AA7" s="10"/>
      <c r="AB7" s="10"/>
      <c r="AC7" s="10"/>
      <c r="AD7" s="10"/>
      <c r="AE7" s="45"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34"/>
      <c r="AE9" s="4">
        <v>2</v>
      </c>
    </row>
    <row r="10" spans="1:31">
      <c r="A10" s="61" t="s">
        <v>80</v>
      </c>
      <c r="B10" s="59"/>
      <c r="E10" s="13" t="s">
        <v>25</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4">
        <v>3</v>
      </c>
    </row>
    <row r="11" spans="1:31" ht="12.75" customHeight="1">
      <c r="A11" s="18" t="s">
        <v>10</v>
      </c>
      <c r="B11" s="19">
        <f>HLOOKUP($B$7,$F$8:$AC$75,AE11,FALSE)</f>
        <v>0</v>
      </c>
      <c r="E11" s="20" t="s">
        <v>24</v>
      </c>
      <c r="F11" s="201">
        <v>89</v>
      </c>
      <c r="G11" s="201">
        <v>345</v>
      </c>
      <c r="H11" s="201">
        <v>104</v>
      </c>
      <c r="I11" s="201">
        <v>15.9</v>
      </c>
      <c r="J11" s="201">
        <v>0</v>
      </c>
      <c r="K11" s="201">
        <v>36.4</v>
      </c>
      <c r="L11" s="201">
        <v>0</v>
      </c>
      <c r="M11" s="201">
        <v>0</v>
      </c>
      <c r="N11" s="201">
        <v>0</v>
      </c>
      <c r="O11" s="201">
        <v>243.73</v>
      </c>
      <c r="P11" s="201">
        <v>243.43799999999999</v>
      </c>
      <c r="Q11" s="201">
        <v>397.91</v>
      </c>
      <c r="R11" s="7">
        <f>+'[1]Commercial Gas Savings'!B4</f>
        <v>96.691999999999993</v>
      </c>
      <c r="S11" s="7">
        <f>+'[1]Commercial Gas Savings'!C4</f>
        <v>160.285</v>
      </c>
      <c r="T11" s="7">
        <f>+'[1]Commercial Gas Savings'!D4</f>
        <v>134.93600000000001</v>
      </c>
      <c r="U11" s="7">
        <f>+'[1]Commercial Gas Savings'!E4</f>
        <v>237.29669999999999</v>
      </c>
      <c r="V11" s="7">
        <f>+'[1]Commercial Gas Savings'!F4</f>
        <v>0</v>
      </c>
      <c r="W11" s="7">
        <f>+'[1]Commercial Gas Savings'!G4</f>
        <v>0</v>
      </c>
      <c r="X11" s="7">
        <f>+'[1]Commercial Gas Savings'!H4</f>
        <v>0</v>
      </c>
      <c r="Y11" s="7">
        <f>+'[1]Commercial Gas Savings'!I4</f>
        <v>0</v>
      </c>
      <c r="Z11" s="7">
        <f>+'[1]Commercial Gas Savings'!J4</f>
        <v>0</v>
      </c>
      <c r="AA11" s="7">
        <f>+'[1]Commercial Gas Savings'!K4</f>
        <v>0</v>
      </c>
      <c r="AB11" s="7">
        <f>+'[1]Commercial Gas Savings'!L4</f>
        <v>0</v>
      </c>
      <c r="AC11" s="7">
        <f>+'[1]Commercial Gas Savings'!M4</f>
        <v>0</v>
      </c>
      <c r="AD11" s="24">
        <f>SUM(F11:AC11)</f>
        <v>2104.5877</v>
      </c>
      <c r="AE11" s="4">
        <v>4</v>
      </c>
    </row>
    <row r="12" spans="1:31" ht="12.75" customHeight="1">
      <c r="A12" s="18" t="s">
        <v>11</v>
      </c>
      <c r="B12" s="19">
        <f>HLOOKUP($B$7,$F$8:$AC$75,AE12,FALSE)</f>
        <v>0</v>
      </c>
      <c r="E12" s="20" t="s">
        <v>24</v>
      </c>
      <c r="F12" s="201">
        <v>0</v>
      </c>
      <c r="G12" s="201">
        <v>1.546</v>
      </c>
      <c r="H12" s="201">
        <v>0</v>
      </c>
      <c r="I12" s="201">
        <v>0</v>
      </c>
      <c r="J12" s="201">
        <v>0</v>
      </c>
      <c r="K12" s="201"/>
      <c r="L12" s="201"/>
      <c r="M12" s="201"/>
      <c r="N12" s="201"/>
      <c r="O12" s="201"/>
      <c r="P12" s="201">
        <v>0.66149999999999998</v>
      </c>
      <c r="Q12" s="201"/>
      <c r="R12" s="219">
        <f>+'[1]Commercial Gas Savings'!B9</f>
        <v>0.48699999999999999</v>
      </c>
      <c r="S12" s="219">
        <f>+'[1]Commercial Gas Savings'!C9</f>
        <v>2.9220000000000002</v>
      </c>
      <c r="T12" s="219">
        <f>+'[1]Commercial Gas Savings'!D9</f>
        <v>3.4079999999999999</v>
      </c>
      <c r="U12" s="219">
        <f>+'[1]Commercial Gas Savings'!E9</f>
        <v>0</v>
      </c>
      <c r="V12" s="219">
        <f>+'[1]Commercial Gas Savings'!F9</f>
        <v>0</v>
      </c>
      <c r="W12" s="219">
        <f>+'[1]Commercial Gas Savings'!G9</f>
        <v>0</v>
      </c>
      <c r="X12" s="219">
        <f>+'[1]Commercial Gas Savings'!H9</f>
        <v>0</v>
      </c>
      <c r="Y12" s="219">
        <f>+'[1]Commercial Gas Savings'!I9</f>
        <v>0</v>
      </c>
      <c r="Z12" s="219">
        <f>+'[1]Commercial Gas Savings'!J9</f>
        <v>0</v>
      </c>
      <c r="AA12" s="219">
        <f>+'[1]Commercial Gas Savings'!K9</f>
        <v>0</v>
      </c>
      <c r="AB12" s="219">
        <f>+'[1]Commercial Gas Savings'!L9</f>
        <v>0</v>
      </c>
      <c r="AC12" s="219">
        <f>+'[1]Commercial Gas Savings'!M9</f>
        <v>0</v>
      </c>
      <c r="AD12" s="24">
        <f>SUM(F12:AC12)</f>
        <v>9.0244999999999997</v>
      </c>
      <c r="AE12" s="4">
        <v>5</v>
      </c>
    </row>
    <row r="13" spans="1:31" ht="12.75" customHeight="1">
      <c r="A13" s="18" t="s">
        <v>85</v>
      </c>
      <c r="B13" s="75">
        <f>HLOOKUP($B$7,$F$8:$AC$75,AE13,FALSE)</f>
        <v>0</v>
      </c>
      <c r="E13" s="20" t="s">
        <v>24</v>
      </c>
      <c r="F13" s="202">
        <v>0</v>
      </c>
      <c r="G13" s="202">
        <v>0</v>
      </c>
      <c r="H13" s="202"/>
      <c r="I13" s="202"/>
      <c r="J13" s="202"/>
      <c r="K13" s="202">
        <v>0.53700000000000003</v>
      </c>
      <c r="L13" s="202">
        <v>0</v>
      </c>
      <c r="M13" s="202"/>
      <c r="N13" s="202"/>
      <c r="O13" s="202"/>
      <c r="P13" s="202"/>
      <c r="Q13" s="202"/>
      <c r="R13" s="77"/>
      <c r="S13" s="77"/>
      <c r="T13" s="77"/>
      <c r="U13" s="77"/>
      <c r="V13" s="77"/>
      <c r="W13" s="77"/>
      <c r="X13" s="77"/>
      <c r="Y13" s="77"/>
      <c r="Z13" s="77"/>
      <c r="AA13" s="77"/>
      <c r="AB13" s="77"/>
      <c r="AC13" s="77"/>
      <c r="AD13" s="82">
        <f>SUM(F13:AC13)</f>
        <v>0.53700000000000003</v>
      </c>
      <c r="AE13" s="4">
        <v>6</v>
      </c>
    </row>
    <row r="14" spans="1:31">
      <c r="A14" s="61" t="s">
        <v>63</v>
      </c>
      <c r="B14" s="59"/>
      <c r="E14" s="56"/>
      <c r="F14" s="17"/>
      <c r="G14" s="17"/>
      <c r="H14" s="17"/>
      <c r="I14" s="17"/>
      <c r="J14" s="17"/>
      <c r="K14" s="17"/>
      <c r="L14" s="17"/>
      <c r="M14" s="17"/>
      <c r="N14" s="17"/>
      <c r="O14" s="17"/>
      <c r="P14" s="17"/>
      <c r="Q14" s="17"/>
      <c r="R14" s="17"/>
      <c r="S14" s="17"/>
      <c r="T14" s="17"/>
      <c r="U14" s="17"/>
      <c r="V14" s="17"/>
      <c r="W14" s="17"/>
      <c r="X14" s="17"/>
      <c r="Y14" s="17"/>
      <c r="Z14" s="17"/>
      <c r="AA14" s="17"/>
      <c r="AB14" s="17"/>
      <c r="AC14" s="17"/>
      <c r="AD14" s="34"/>
      <c r="AE14" s="4">
        <v>7</v>
      </c>
    </row>
    <row r="15" spans="1:31">
      <c r="A15" s="1" t="s">
        <v>68</v>
      </c>
      <c r="B15" s="23">
        <f>HLOOKUP($B$7,$F$8:$AC$75,AE15,FALSE)</f>
        <v>2199</v>
      </c>
      <c r="E15" s="5"/>
      <c r="F15" s="24">
        <f>$F$3</f>
        <v>2199</v>
      </c>
      <c r="G15" s="24">
        <f t="shared" ref="G15:Q15" si="0">$F$3</f>
        <v>2199</v>
      </c>
      <c r="H15" s="24">
        <f t="shared" si="0"/>
        <v>2199</v>
      </c>
      <c r="I15" s="24">
        <f t="shared" si="0"/>
        <v>2199</v>
      </c>
      <c r="J15" s="24">
        <f t="shared" si="0"/>
        <v>2199</v>
      </c>
      <c r="K15" s="24">
        <f t="shared" si="0"/>
        <v>2199</v>
      </c>
      <c r="L15" s="24">
        <f t="shared" si="0"/>
        <v>2199</v>
      </c>
      <c r="M15" s="24">
        <f t="shared" si="0"/>
        <v>2199</v>
      </c>
      <c r="N15" s="24">
        <f t="shared" si="0"/>
        <v>2199</v>
      </c>
      <c r="O15" s="24">
        <f t="shared" si="0"/>
        <v>2199</v>
      </c>
      <c r="P15" s="24">
        <f t="shared" si="0"/>
        <v>2199</v>
      </c>
      <c r="Q15" s="24">
        <f t="shared" si="0"/>
        <v>2199</v>
      </c>
      <c r="R15" s="24">
        <f>$G$3</f>
        <v>2199</v>
      </c>
      <c r="S15" s="24">
        <f t="shared" ref="S15:AC15" si="1">$G$3</f>
        <v>2199</v>
      </c>
      <c r="T15" s="24">
        <f t="shared" si="1"/>
        <v>2199</v>
      </c>
      <c r="U15" s="24">
        <f t="shared" si="1"/>
        <v>2199</v>
      </c>
      <c r="V15" s="24">
        <f t="shared" si="1"/>
        <v>2199</v>
      </c>
      <c r="W15" s="24">
        <f t="shared" si="1"/>
        <v>2199</v>
      </c>
      <c r="X15" s="24">
        <f t="shared" si="1"/>
        <v>2199</v>
      </c>
      <c r="Y15" s="24">
        <f t="shared" si="1"/>
        <v>2199</v>
      </c>
      <c r="Z15" s="24">
        <f t="shared" si="1"/>
        <v>2199</v>
      </c>
      <c r="AA15" s="24">
        <f t="shared" si="1"/>
        <v>2199</v>
      </c>
      <c r="AB15" s="24">
        <f t="shared" si="1"/>
        <v>2199</v>
      </c>
      <c r="AC15" s="24">
        <f t="shared" si="1"/>
        <v>2199</v>
      </c>
      <c r="AD15" s="25"/>
      <c r="AE15" s="4">
        <v>8</v>
      </c>
    </row>
    <row r="16" spans="1:31">
      <c r="A16" s="1" t="s">
        <v>69</v>
      </c>
      <c r="B16" s="23">
        <f>HLOOKUP($B$7,$F$8:$AC$75,AE16,FALSE)</f>
        <v>916.25</v>
      </c>
      <c r="E16" s="5"/>
      <c r="F16" s="24">
        <f>F15*(F9/12)</f>
        <v>183.25</v>
      </c>
      <c r="G16" s="24">
        <f t="shared" ref="G16:AC16" si="2">G15*(G9/12)</f>
        <v>366.5</v>
      </c>
      <c r="H16" s="24">
        <f t="shared" si="2"/>
        <v>549.75</v>
      </c>
      <c r="I16" s="24">
        <f t="shared" si="2"/>
        <v>733</v>
      </c>
      <c r="J16" s="24">
        <f t="shared" si="2"/>
        <v>916.25</v>
      </c>
      <c r="K16" s="24">
        <f t="shared" si="2"/>
        <v>1099.5</v>
      </c>
      <c r="L16" s="24">
        <f t="shared" si="2"/>
        <v>1282.75</v>
      </c>
      <c r="M16" s="24">
        <f t="shared" si="2"/>
        <v>1466</v>
      </c>
      <c r="N16" s="24">
        <f t="shared" si="2"/>
        <v>1649.25</v>
      </c>
      <c r="O16" s="24">
        <f>O15*(O9/12)</f>
        <v>1832.5</v>
      </c>
      <c r="P16" s="24">
        <f t="shared" si="2"/>
        <v>2015.75</v>
      </c>
      <c r="Q16" s="24">
        <f t="shared" si="2"/>
        <v>2199</v>
      </c>
      <c r="R16" s="24">
        <f t="shared" si="2"/>
        <v>183.25</v>
      </c>
      <c r="S16" s="24">
        <f t="shared" si="2"/>
        <v>366.5</v>
      </c>
      <c r="T16" s="24">
        <f t="shared" si="2"/>
        <v>549.75</v>
      </c>
      <c r="U16" s="24">
        <f t="shared" si="2"/>
        <v>733</v>
      </c>
      <c r="V16" s="24">
        <f t="shared" si="2"/>
        <v>916.25</v>
      </c>
      <c r="W16" s="24">
        <f t="shared" si="2"/>
        <v>1099.5</v>
      </c>
      <c r="X16" s="24">
        <f t="shared" si="2"/>
        <v>1282.75</v>
      </c>
      <c r="Y16" s="24">
        <f t="shared" si="2"/>
        <v>1466</v>
      </c>
      <c r="Z16" s="24">
        <f t="shared" si="2"/>
        <v>1649.25</v>
      </c>
      <c r="AA16" s="24">
        <f t="shared" si="2"/>
        <v>1832.5</v>
      </c>
      <c r="AB16" s="24">
        <f t="shared" si="2"/>
        <v>2015.75</v>
      </c>
      <c r="AC16" s="24">
        <f t="shared" si="2"/>
        <v>2199</v>
      </c>
      <c r="AD16" s="25"/>
      <c r="AE16" s="4">
        <v>9</v>
      </c>
    </row>
    <row r="17" spans="1:31">
      <c r="A17" s="86" t="s">
        <v>67</v>
      </c>
      <c r="B17" s="19">
        <f>HLOOKUP($B$7,$F$8:$AC$75,AE17,FALSE)</f>
        <v>629.2097</v>
      </c>
      <c r="E17" s="5"/>
      <c r="F17" s="21">
        <f>F11</f>
        <v>89</v>
      </c>
      <c r="G17" s="21">
        <f>F17+G11</f>
        <v>434</v>
      </c>
      <c r="H17" s="21">
        <f t="shared" ref="H17:P17" si="3">G17+H11</f>
        <v>538</v>
      </c>
      <c r="I17" s="21">
        <f t="shared" si="3"/>
        <v>553.9</v>
      </c>
      <c r="J17" s="21">
        <f t="shared" si="3"/>
        <v>553.9</v>
      </c>
      <c r="K17" s="21">
        <f t="shared" si="3"/>
        <v>590.29999999999995</v>
      </c>
      <c r="L17" s="21">
        <f t="shared" si="3"/>
        <v>590.29999999999995</v>
      </c>
      <c r="M17" s="21">
        <f t="shared" si="3"/>
        <v>590.29999999999995</v>
      </c>
      <c r="N17" s="21">
        <f t="shared" si="3"/>
        <v>590.29999999999995</v>
      </c>
      <c r="O17" s="21">
        <f t="shared" si="3"/>
        <v>834.03</v>
      </c>
      <c r="P17" s="21">
        <f t="shared" si="3"/>
        <v>1077.4679999999998</v>
      </c>
      <c r="Q17" s="21">
        <f>P17+Q11</f>
        <v>1475.3779999999999</v>
      </c>
      <c r="R17" s="21">
        <f>R11</f>
        <v>96.691999999999993</v>
      </c>
      <c r="S17" s="21">
        <f t="shared" ref="S17:AC17" si="4">R17+S11</f>
        <v>256.97699999999998</v>
      </c>
      <c r="T17" s="21">
        <f t="shared" si="4"/>
        <v>391.91300000000001</v>
      </c>
      <c r="U17" s="21">
        <f t="shared" si="4"/>
        <v>629.2097</v>
      </c>
      <c r="V17" s="21">
        <f t="shared" si="4"/>
        <v>629.2097</v>
      </c>
      <c r="W17" s="21">
        <f t="shared" si="4"/>
        <v>629.2097</v>
      </c>
      <c r="X17" s="21">
        <f t="shared" si="4"/>
        <v>629.2097</v>
      </c>
      <c r="Y17" s="21">
        <f t="shared" si="4"/>
        <v>629.2097</v>
      </c>
      <c r="Z17" s="21">
        <f t="shared" si="4"/>
        <v>629.2097</v>
      </c>
      <c r="AA17" s="21">
        <f t="shared" si="4"/>
        <v>629.2097</v>
      </c>
      <c r="AB17" s="21">
        <f t="shared" si="4"/>
        <v>629.2097</v>
      </c>
      <c r="AC17" s="21">
        <f t="shared" si="4"/>
        <v>629.2097</v>
      </c>
      <c r="AD17" s="27"/>
      <c r="AE17" s="4">
        <v>10</v>
      </c>
    </row>
    <row r="18" spans="1:31" ht="12.75" customHeight="1">
      <c r="A18" s="86" t="s">
        <v>9</v>
      </c>
      <c r="B18" s="19">
        <f>HLOOKUP($B$7,$F$8:$AC$75,AE18,FALSE)</f>
        <v>0</v>
      </c>
      <c r="E18" s="20" t="s">
        <v>110</v>
      </c>
      <c r="F18" s="203">
        <v>556</v>
      </c>
      <c r="G18" s="203">
        <v>358</v>
      </c>
      <c r="H18" s="203">
        <v>146</v>
      </c>
      <c r="I18" s="203">
        <v>120</v>
      </c>
      <c r="J18" s="203">
        <v>0</v>
      </c>
      <c r="K18" s="203"/>
      <c r="L18" s="203">
        <v>0</v>
      </c>
      <c r="M18" s="203">
        <v>0</v>
      </c>
      <c r="N18" s="203">
        <v>242.73</v>
      </c>
      <c r="O18" s="203">
        <v>87.46</v>
      </c>
      <c r="P18" s="203">
        <v>49.33</v>
      </c>
      <c r="Q18" s="203">
        <v>0</v>
      </c>
      <c r="R18" s="7">
        <f>+'[1]Commercial Gas Savings'!B5</f>
        <v>0</v>
      </c>
      <c r="S18" s="7">
        <f>+'[1]Commercial Gas Savings'!C5</f>
        <v>13.667400000000001</v>
      </c>
      <c r="T18" s="7">
        <f>+'[1]Commercial Gas Savings'!D5</f>
        <v>35.085900000000002</v>
      </c>
      <c r="U18" s="7">
        <f>+'[1]Commercial Gas Savings'!E5</f>
        <v>0</v>
      </c>
      <c r="V18" s="7">
        <f>+'[1]Commercial Gas Savings'!F5</f>
        <v>0</v>
      </c>
      <c r="W18" s="7">
        <f>+'[1]Commercial Gas Savings'!G5</f>
        <v>0</v>
      </c>
      <c r="X18" s="7">
        <f>+'[1]Commercial Gas Savings'!H5</f>
        <v>0</v>
      </c>
      <c r="Y18" s="7">
        <f>+'[1]Commercial Gas Savings'!I5</f>
        <v>0</v>
      </c>
      <c r="Z18" s="7">
        <f>+'[1]Commercial Gas Savings'!J5</f>
        <v>0</v>
      </c>
      <c r="AA18" s="7">
        <f>+'[1]Commercial Gas Savings'!K5</f>
        <v>0</v>
      </c>
      <c r="AB18" s="7">
        <f>+'[1]Commercial Gas Savings'!L5</f>
        <v>0</v>
      </c>
      <c r="AC18" s="7">
        <f>+'[1]Commercial Gas Savings'!M5</f>
        <v>0</v>
      </c>
      <c r="AD18" s="27"/>
      <c r="AE18" s="4">
        <v>11</v>
      </c>
    </row>
    <row r="19" spans="1:31">
      <c r="A19" s="87" t="s">
        <v>38</v>
      </c>
      <c r="B19" s="51">
        <f>HLOOKUP($B$7,$F$8:$AC$75,AE19,FALSE)</f>
        <v>629.2097</v>
      </c>
      <c r="C19" s="92"/>
      <c r="D19" s="92"/>
      <c r="E19" s="92"/>
      <c r="F19" s="26">
        <f>F17+F18</f>
        <v>645</v>
      </c>
      <c r="G19" s="26">
        <f t="shared" ref="G19:AC19" si="5">G17+G18</f>
        <v>792</v>
      </c>
      <c r="H19" s="26">
        <f t="shared" si="5"/>
        <v>684</v>
      </c>
      <c r="I19" s="26">
        <f t="shared" si="5"/>
        <v>673.9</v>
      </c>
      <c r="J19" s="26">
        <f t="shared" si="5"/>
        <v>553.9</v>
      </c>
      <c r="K19" s="26">
        <f t="shared" si="5"/>
        <v>590.29999999999995</v>
      </c>
      <c r="L19" s="26">
        <f t="shared" si="5"/>
        <v>590.29999999999995</v>
      </c>
      <c r="M19" s="26">
        <f t="shared" si="5"/>
        <v>590.29999999999995</v>
      </c>
      <c r="N19" s="26">
        <f t="shared" si="5"/>
        <v>833.03</v>
      </c>
      <c r="O19" s="26">
        <f t="shared" si="5"/>
        <v>921.49</v>
      </c>
      <c r="P19" s="26">
        <f t="shared" si="5"/>
        <v>1126.7979999999998</v>
      </c>
      <c r="Q19" s="26">
        <f t="shared" si="5"/>
        <v>1475.3779999999999</v>
      </c>
      <c r="R19" s="26">
        <f t="shared" si="5"/>
        <v>96.691999999999993</v>
      </c>
      <c r="S19" s="26">
        <f t="shared" si="5"/>
        <v>270.64439999999996</v>
      </c>
      <c r="T19" s="26">
        <f t="shared" si="5"/>
        <v>426.99889999999999</v>
      </c>
      <c r="U19" s="26">
        <f t="shared" si="5"/>
        <v>629.2097</v>
      </c>
      <c r="V19" s="26">
        <f t="shared" si="5"/>
        <v>629.2097</v>
      </c>
      <c r="W19" s="26">
        <f t="shared" si="5"/>
        <v>629.2097</v>
      </c>
      <c r="X19" s="26">
        <f t="shared" si="5"/>
        <v>629.2097</v>
      </c>
      <c r="Y19" s="26">
        <f t="shared" si="5"/>
        <v>629.2097</v>
      </c>
      <c r="Z19" s="26">
        <f t="shared" si="5"/>
        <v>629.2097</v>
      </c>
      <c r="AA19" s="26">
        <f t="shared" si="5"/>
        <v>629.2097</v>
      </c>
      <c r="AB19" s="26">
        <f t="shared" si="5"/>
        <v>629.2097</v>
      </c>
      <c r="AC19" s="26">
        <f t="shared" si="5"/>
        <v>629.2097</v>
      </c>
      <c r="AD19" s="28"/>
      <c r="AE19" s="4">
        <v>12</v>
      </c>
    </row>
    <row r="20" spans="1:31">
      <c r="A20" s="86" t="s">
        <v>100</v>
      </c>
      <c r="B20" s="88">
        <f>IFERROR(HLOOKUP($B$7,$F$8:$AC$75,AE20,FALSE),"-  ")</f>
        <v>0.2861344702137335</v>
      </c>
      <c r="F20" s="88">
        <f>IFERROR(F17/F15,"-  ")</f>
        <v>4.0472942246475671E-2</v>
      </c>
      <c r="G20" s="88">
        <f t="shared" ref="G20:AB20" si="6">IFERROR(G17/G15,"-  ")</f>
        <v>0.197362437471578</v>
      </c>
      <c r="H20" s="88">
        <f t="shared" si="6"/>
        <v>0.24465666211914508</v>
      </c>
      <c r="I20" s="88">
        <f t="shared" si="6"/>
        <v>0.25188722146430192</v>
      </c>
      <c r="J20" s="88">
        <f t="shared" si="6"/>
        <v>0.25188722146430192</v>
      </c>
      <c r="K20" s="88">
        <f t="shared" si="6"/>
        <v>0.26844020009095043</v>
      </c>
      <c r="L20" s="88">
        <f t="shared" si="6"/>
        <v>0.26844020009095043</v>
      </c>
      <c r="M20" s="88">
        <f t="shared" si="6"/>
        <v>0.26844020009095043</v>
      </c>
      <c r="N20" s="88">
        <f t="shared" si="6"/>
        <v>0.26844020009095043</v>
      </c>
      <c r="O20" s="88">
        <f t="shared" si="6"/>
        <v>0.37927694406548429</v>
      </c>
      <c r="P20" s="88">
        <f t="shared" si="6"/>
        <v>0.48998090040927689</v>
      </c>
      <c r="Q20" s="88">
        <f t="shared" si="6"/>
        <v>0.67093133242382896</v>
      </c>
      <c r="R20" s="88">
        <f t="shared" si="6"/>
        <v>4.3970895861755344E-2</v>
      </c>
      <c r="S20" s="88">
        <f t="shared" si="6"/>
        <v>0.11686084583901772</v>
      </c>
      <c r="T20" s="88">
        <f t="shared" si="6"/>
        <v>0.17822328331059573</v>
      </c>
      <c r="U20" s="88">
        <f t="shared" si="6"/>
        <v>0.2861344702137335</v>
      </c>
      <c r="V20" s="88">
        <f t="shared" si="6"/>
        <v>0.2861344702137335</v>
      </c>
      <c r="W20" s="88">
        <f t="shared" si="6"/>
        <v>0.2861344702137335</v>
      </c>
      <c r="X20" s="88">
        <f t="shared" si="6"/>
        <v>0.2861344702137335</v>
      </c>
      <c r="Y20" s="88">
        <f t="shared" si="6"/>
        <v>0.2861344702137335</v>
      </c>
      <c r="Z20" s="88">
        <f t="shared" si="6"/>
        <v>0.2861344702137335</v>
      </c>
      <c r="AA20" s="88">
        <f t="shared" si="6"/>
        <v>0.2861344702137335</v>
      </c>
      <c r="AB20" s="88">
        <f t="shared" si="6"/>
        <v>0.2861344702137335</v>
      </c>
      <c r="AC20" s="88">
        <f>IFERROR(AC17/AC15,"-  ")</f>
        <v>0.2861344702137335</v>
      </c>
      <c r="AD20" s="39"/>
      <c r="AE20" s="4">
        <v>13</v>
      </c>
    </row>
    <row r="21" spans="1:31">
      <c r="A21" s="86" t="s">
        <v>101</v>
      </c>
      <c r="B21" s="88">
        <f>IFERROR(HLOOKUP($B$7,$F$8:$AC$75,AE21,FALSE),"-  ")</f>
        <v>0.2861344702137335</v>
      </c>
      <c r="F21" s="88">
        <f>IFERROR(F19/F15,"-  ")</f>
        <v>0.29331514324693042</v>
      </c>
      <c r="G21" s="88">
        <f t="shared" ref="G21:AC21" si="7">IFERROR(G19/G15,"-  ")</f>
        <v>0.36016371077762621</v>
      </c>
      <c r="H21" s="88">
        <f t="shared" si="7"/>
        <v>0.31105047748976805</v>
      </c>
      <c r="I21" s="88">
        <f t="shared" si="7"/>
        <v>0.30645748067303319</v>
      </c>
      <c r="J21" s="88">
        <f t="shared" si="7"/>
        <v>0.25188722146430192</v>
      </c>
      <c r="K21" s="88">
        <f t="shared" si="7"/>
        <v>0.26844020009095043</v>
      </c>
      <c r="L21" s="88">
        <f t="shared" si="7"/>
        <v>0.26844020009095043</v>
      </c>
      <c r="M21" s="88">
        <f t="shared" si="7"/>
        <v>0.26844020009095043</v>
      </c>
      <c r="N21" s="88">
        <f t="shared" si="7"/>
        <v>0.37882219190541155</v>
      </c>
      <c r="O21" s="88">
        <f t="shared" si="7"/>
        <v>0.41904956798544796</v>
      </c>
      <c r="P21" s="88">
        <f t="shared" si="7"/>
        <v>0.51241382446566608</v>
      </c>
      <c r="Q21" s="88">
        <f t="shared" si="7"/>
        <v>0.67093133242382896</v>
      </c>
      <c r="R21" s="88">
        <f t="shared" si="7"/>
        <v>4.3970895861755344E-2</v>
      </c>
      <c r="S21" s="88">
        <f t="shared" si="7"/>
        <v>0.12307612551159616</v>
      </c>
      <c r="T21" s="88">
        <f t="shared" si="7"/>
        <v>0.19417867212369258</v>
      </c>
      <c r="U21" s="88">
        <f t="shared" si="7"/>
        <v>0.2861344702137335</v>
      </c>
      <c r="V21" s="88">
        <f t="shared" si="7"/>
        <v>0.2861344702137335</v>
      </c>
      <c r="W21" s="88">
        <f t="shared" si="7"/>
        <v>0.2861344702137335</v>
      </c>
      <c r="X21" s="88">
        <f t="shared" si="7"/>
        <v>0.2861344702137335</v>
      </c>
      <c r="Y21" s="88">
        <f t="shared" si="7"/>
        <v>0.2861344702137335</v>
      </c>
      <c r="Z21" s="88">
        <f t="shared" si="7"/>
        <v>0.2861344702137335</v>
      </c>
      <c r="AA21" s="88">
        <f t="shared" si="7"/>
        <v>0.2861344702137335</v>
      </c>
      <c r="AB21" s="88">
        <f t="shared" si="7"/>
        <v>0.2861344702137335</v>
      </c>
      <c r="AC21" s="88">
        <f t="shared" si="7"/>
        <v>0.2861344702137335</v>
      </c>
      <c r="AD21" s="39"/>
      <c r="AE21" s="4">
        <v>14</v>
      </c>
    </row>
    <row r="22" spans="1:31">
      <c r="A22" s="86" t="s">
        <v>102</v>
      </c>
      <c r="B22" s="88">
        <f>IFERROR(HLOOKUP($B$7,$F$8:$AC$75,AE22,FALSE),"-  ")</f>
        <v>0.68672272851296046</v>
      </c>
      <c r="F22" s="88">
        <f>IFERROR(F17/F16,"-  ")</f>
        <v>0.48567530695770805</v>
      </c>
      <c r="G22" s="88">
        <f t="shared" ref="G22:AC22" si="8">IFERROR(G17/G16,"-  ")</f>
        <v>1.184174624829468</v>
      </c>
      <c r="H22" s="88">
        <f t="shared" si="8"/>
        <v>0.97862664847658032</v>
      </c>
      <c r="I22" s="88">
        <f t="shared" si="8"/>
        <v>0.75566166439290583</v>
      </c>
      <c r="J22" s="88">
        <f t="shared" si="8"/>
        <v>0.60452933151432464</v>
      </c>
      <c r="K22" s="88">
        <f t="shared" si="8"/>
        <v>0.53688040018190086</v>
      </c>
      <c r="L22" s="88">
        <f t="shared" si="8"/>
        <v>0.46018320015591502</v>
      </c>
      <c r="M22" s="88">
        <f t="shared" si="8"/>
        <v>0.40266030013642562</v>
      </c>
      <c r="N22" s="88">
        <f t="shared" si="8"/>
        <v>0.35792026678793387</v>
      </c>
      <c r="O22" s="88">
        <f t="shared" si="8"/>
        <v>0.45513233287858118</v>
      </c>
      <c r="P22" s="88">
        <f t="shared" si="8"/>
        <v>0.53452461862830203</v>
      </c>
      <c r="Q22" s="88">
        <f t="shared" si="8"/>
        <v>0.67093133242382896</v>
      </c>
      <c r="R22" s="88">
        <f t="shared" si="8"/>
        <v>0.52765075034106412</v>
      </c>
      <c r="S22" s="88">
        <f t="shared" si="8"/>
        <v>0.7011650750341063</v>
      </c>
      <c r="T22" s="88">
        <f t="shared" si="8"/>
        <v>0.7128931332423829</v>
      </c>
      <c r="U22" s="88">
        <f t="shared" si="8"/>
        <v>0.85840341064120051</v>
      </c>
      <c r="V22" s="88">
        <f t="shared" si="8"/>
        <v>0.68672272851296046</v>
      </c>
      <c r="W22" s="88">
        <f t="shared" si="8"/>
        <v>0.57226894042746701</v>
      </c>
      <c r="X22" s="88">
        <f t="shared" si="8"/>
        <v>0.49051623465211458</v>
      </c>
      <c r="Y22" s="88">
        <f t="shared" si="8"/>
        <v>0.42920170532060026</v>
      </c>
      <c r="Z22" s="88">
        <f t="shared" si="8"/>
        <v>0.38151262695164467</v>
      </c>
      <c r="AA22" s="88">
        <f t="shared" si="8"/>
        <v>0.34336136425648023</v>
      </c>
      <c r="AB22" s="88">
        <f t="shared" si="8"/>
        <v>0.31214669477861839</v>
      </c>
      <c r="AC22" s="88">
        <f t="shared" si="8"/>
        <v>0.2861344702137335</v>
      </c>
      <c r="AD22" s="39"/>
      <c r="AE22" s="4">
        <v>15</v>
      </c>
    </row>
    <row r="23" spans="1:31">
      <c r="A23" s="61" t="s">
        <v>64</v>
      </c>
      <c r="B23" s="59"/>
      <c r="F23" s="17"/>
      <c r="G23" s="17"/>
      <c r="H23" s="17"/>
      <c r="I23" s="17"/>
      <c r="J23" s="17"/>
      <c r="K23" s="17"/>
      <c r="L23" s="17"/>
      <c r="M23" s="17"/>
      <c r="N23" s="17"/>
      <c r="O23" s="17"/>
      <c r="P23" s="17"/>
      <c r="Q23" s="17"/>
      <c r="R23" s="17"/>
      <c r="S23" s="17"/>
      <c r="T23" s="17"/>
      <c r="U23" s="17"/>
      <c r="V23" s="17"/>
      <c r="W23" s="17"/>
      <c r="X23" s="17"/>
      <c r="Y23" s="17"/>
      <c r="Z23" s="17"/>
      <c r="AA23" s="17"/>
      <c r="AB23" s="17"/>
      <c r="AC23" s="17"/>
      <c r="AD23" s="34"/>
      <c r="AE23" s="4">
        <v>16</v>
      </c>
    </row>
    <row r="24" spans="1:31">
      <c r="A24" s="86" t="s">
        <v>70</v>
      </c>
      <c r="B24" s="19">
        <f>HLOOKUP($B$7,$F$8:$AC$75,AE24,FALSE)</f>
        <v>6.8170000000000002</v>
      </c>
      <c r="F24" s="21">
        <f>F12</f>
        <v>0</v>
      </c>
      <c r="G24" s="21">
        <f t="shared" ref="G24:Q24" si="9">F24+G12</f>
        <v>1.546</v>
      </c>
      <c r="H24" s="21">
        <f t="shared" si="9"/>
        <v>1.546</v>
      </c>
      <c r="I24" s="21">
        <f t="shared" si="9"/>
        <v>1.546</v>
      </c>
      <c r="J24" s="21">
        <f t="shared" si="9"/>
        <v>1.546</v>
      </c>
      <c r="K24" s="21">
        <f t="shared" si="9"/>
        <v>1.546</v>
      </c>
      <c r="L24" s="21">
        <f t="shared" si="9"/>
        <v>1.546</v>
      </c>
      <c r="M24" s="21">
        <f t="shared" si="9"/>
        <v>1.546</v>
      </c>
      <c r="N24" s="21">
        <f t="shared" si="9"/>
        <v>1.546</v>
      </c>
      <c r="O24" s="21">
        <f t="shared" si="9"/>
        <v>1.546</v>
      </c>
      <c r="P24" s="21">
        <f t="shared" si="9"/>
        <v>2.2075</v>
      </c>
      <c r="Q24" s="21">
        <f t="shared" si="9"/>
        <v>2.2075</v>
      </c>
      <c r="R24" s="21">
        <f>R12</f>
        <v>0.48699999999999999</v>
      </c>
      <c r="S24" s="21">
        <f t="shared" ref="S24:AC24" si="10">R24+S12</f>
        <v>3.4090000000000003</v>
      </c>
      <c r="T24" s="21">
        <f t="shared" si="10"/>
        <v>6.8170000000000002</v>
      </c>
      <c r="U24" s="21">
        <f t="shared" si="10"/>
        <v>6.8170000000000002</v>
      </c>
      <c r="V24" s="21">
        <f t="shared" si="10"/>
        <v>6.8170000000000002</v>
      </c>
      <c r="W24" s="21">
        <f t="shared" si="10"/>
        <v>6.8170000000000002</v>
      </c>
      <c r="X24" s="21">
        <f t="shared" si="10"/>
        <v>6.8170000000000002</v>
      </c>
      <c r="Y24" s="21">
        <f t="shared" si="10"/>
        <v>6.8170000000000002</v>
      </c>
      <c r="Z24" s="21">
        <f t="shared" si="10"/>
        <v>6.8170000000000002</v>
      </c>
      <c r="AA24" s="21">
        <f t="shared" si="10"/>
        <v>6.8170000000000002</v>
      </c>
      <c r="AB24" s="21">
        <f t="shared" si="10"/>
        <v>6.8170000000000002</v>
      </c>
      <c r="AC24" s="21">
        <f t="shared" si="10"/>
        <v>6.8170000000000002</v>
      </c>
      <c r="AD24" s="34"/>
      <c r="AE24" s="4">
        <v>17</v>
      </c>
    </row>
    <row r="25" spans="1:31">
      <c r="A25" s="86" t="s">
        <v>12</v>
      </c>
      <c r="B25" s="19">
        <f>HLOOKUP($B$7,$F$8:$AC$75,AE25,FALSE)</f>
        <v>0</v>
      </c>
      <c r="E25" s="20" t="s">
        <v>110</v>
      </c>
      <c r="F25" s="7"/>
      <c r="G25" s="7"/>
      <c r="H25" s="7"/>
      <c r="I25" s="7"/>
      <c r="J25" s="7"/>
      <c r="K25" s="7"/>
      <c r="L25" s="7"/>
      <c r="M25" s="7"/>
      <c r="N25" s="7"/>
      <c r="O25" s="7"/>
      <c r="P25" s="7"/>
      <c r="Q25" s="7"/>
      <c r="R25" s="7">
        <f>+'[1]Commercial Gas Savings'!B10</f>
        <v>0</v>
      </c>
      <c r="S25" s="7">
        <f>+'[1]Commercial Gas Savings'!C10</f>
        <v>0.40460000000000002</v>
      </c>
      <c r="T25" s="7">
        <f>+'[1]Commercial Gas Savings'!D10</f>
        <v>0</v>
      </c>
      <c r="U25" s="7">
        <f>+'[1]Commercial Gas Savings'!E10</f>
        <v>0</v>
      </c>
      <c r="V25" s="7">
        <f>+'[1]Commercial Gas Savings'!F10</f>
        <v>0</v>
      </c>
      <c r="W25" s="7">
        <f>+'[1]Commercial Gas Savings'!G10</f>
        <v>0</v>
      </c>
      <c r="X25" s="7">
        <f>+'[1]Commercial Gas Savings'!H10</f>
        <v>0</v>
      </c>
      <c r="Y25" s="7">
        <f>+'[1]Commercial Gas Savings'!I10</f>
        <v>0</v>
      </c>
      <c r="Z25" s="7">
        <f>+'[1]Commercial Gas Savings'!J10</f>
        <v>0</v>
      </c>
      <c r="AA25" s="7">
        <f>+'[1]Commercial Gas Savings'!K10</f>
        <v>0</v>
      </c>
      <c r="AB25" s="7">
        <f>+'[1]Commercial Gas Savings'!L10</f>
        <v>0</v>
      </c>
      <c r="AC25" s="7">
        <f>+'[1]Commercial Gas Savings'!M10</f>
        <v>0</v>
      </c>
      <c r="AD25" s="34"/>
      <c r="AE25" s="4">
        <v>18</v>
      </c>
    </row>
    <row r="26" spans="1:31">
      <c r="A26" s="89" t="s">
        <v>39</v>
      </c>
      <c r="B26" s="51">
        <f>HLOOKUP($B$7,$F$8:$AC$75,AE26,FALSE)</f>
        <v>6.8170000000000002</v>
      </c>
      <c r="C26" s="92"/>
      <c r="D26" s="92"/>
      <c r="E26" s="92"/>
      <c r="F26" s="26">
        <f>F24+F25</f>
        <v>0</v>
      </c>
      <c r="G26" s="26">
        <f>G24+G25</f>
        <v>1.546</v>
      </c>
      <c r="H26" s="26">
        <f t="shared" ref="H26:AC26" si="11">H24+H25</f>
        <v>1.546</v>
      </c>
      <c r="I26" s="26">
        <f t="shared" si="11"/>
        <v>1.546</v>
      </c>
      <c r="J26" s="26">
        <f t="shared" si="11"/>
        <v>1.546</v>
      </c>
      <c r="K26" s="26">
        <f t="shared" si="11"/>
        <v>1.546</v>
      </c>
      <c r="L26" s="26">
        <f t="shared" si="11"/>
        <v>1.546</v>
      </c>
      <c r="M26" s="26">
        <f t="shared" si="11"/>
        <v>1.546</v>
      </c>
      <c r="N26" s="26">
        <f t="shared" si="11"/>
        <v>1.546</v>
      </c>
      <c r="O26" s="26">
        <f t="shared" si="11"/>
        <v>1.546</v>
      </c>
      <c r="P26" s="26">
        <f t="shared" si="11"/>
        <v>2.2075</v>
      </c>
      <c r="Q26" s="26">
        <f t="shared" si="11"/>
        <v>2.2075</v>
      </c>
      <c r="R26" s="26">
        <f t="shared" si="11"/>
        <v>0.48699999999999999</v>
      </c>
      <c r="S26" s="26">
        <f t="shared" si="11"/>
        <v>3.8136000000000001</v>
      </c>
      <c r="T26" s="26">
        <f t="shared" si="11"/>
        <v>6.8170000000000002</v>
      </c>
      <c r="U26" s="26">
        <f t="shared" si="11"/>
        <v>6.8170000000000002</v>
      </c>
      <c r="V26" s="26">
        <f t="shared" si="11"/>
        <v>6.8170000000000002</v>
      </c>
      <c r="W26" s="26">
        <f t="shared" si="11"/>
        <v>6.8170000000000002</v>
      </c>
      <c r="X26" s="26">
        <f t="shared" si="11"/>
        <v>6.8170000000000002</v>
      </c>
      <c r="Y26" s="26">
        <f t="shared" si="11"/>
        <v>6.8170000000000002</v>
      </c>
      <c r="Z26" s="26">
        <f t="shared" si="11"/>
        <v>6.8170000000000002</v>
      </c>
      <c r="AA26" s="26">
        <f t="shared" si="11"/>
        <v>6.8170000000000002</v>
      </c>
      <c r="AB26" s="26">
        <f t="shared" si="11"/>
        <v>6.8170000000000002</v>
      </c>
      <c r="AC26" s="26">
        <f t="shared" si="11"/>
        <v>6.8170000000000002</v>
      </c>
      <c r="AD26" s="34"/>
      <c r="AE26" s="4">
        <v>19</v>
      </c>
    </row>
    <row r="27" spans="1:31">
      <c r="A27" s="61" t="s">
        <v>65</v>
      </c>
      <c r="B27" s="50"/>
      <c r="F27" s="17"/>
      <c r="G27" s="17"/>
      <c r="H27" s="17"/>
      <c r="I27" s="17"/>
      <c r="J27" s="17"/>
      <c r="K27" s="17"/>
      <c r="L27" s="17"/>
      <c r="M27" s="17"/>
      <c r="N27" s="17"/>
      <c r="O27" s="17"/>
      <c r="P27" s="17"/>
      <c r="Q27" s="17"/>
      <c r="R27" s="17"/>
      <c r="S27" s="17"/>
      <c r="T27" s="17"/>
      <c r="U27" s="17"/>
      <c r="V27" s="17"/>
      <c r="W27" s="17"/>
      <c r="X27" s="17"/>
      <c r="Y27" s="17"/>
      <c r="Z27" s="17"/>
      <c r="AA27" s="17"/>
      <c r="AB27" s="17"/>
      <c r="AC27" s="17"/>
      <c r="AD27" s="34"/>
      <c r="AE27" s="4">
        <v>20</v>
      </c>
    </row>
    <row r="28" spans="1:31">
      <c r="A28" s="86" t="s">
        <v>71</v>
      </c>
      <c r="B28" s="75">
        <f>HLOOKUP($B$7,$F$8:$AC$75,AE28,FALSE)</f>
        <v>0</v>
      </c>
      <c r="F28" s="74">
        <f>F13</f>
        <v>0</v>
      </c>
      <c r="G28" s="74">
        <f t="shared" ref="G28:Q28" si="12">F28+G13</f>
        <v>0</v>
      </c>
      <c r="H28" s="74">
        <f t="shared" si="12"/>
        <v>0</v>
      </c>
      <c r="I28" s="74">
        <f t="shared" si="12"/>
        <v>0</v>
      </c>
      <c r="J28" s="74">
        <f t="shared" si="12"/>
        <v>0</v>
      </c>
      <c r="K28" s="74">
        <f t="shared" si="12"/>
        <v>0.53700000000000003</v>
      </c>
      <c r="L28" s="74">
        <f t="shared" si="12"/>
        <v>0.53700000000000003</v>
      </c>
      <c r="M28" s="74">
        <f t="shared" si="12"/>
        <v>0.53700000000000003</v>
      </c>
      <c r="N28" s="74">
        <f t="shared" si="12"/>
        <v>0.53700000000000003</v>
      </c>
      <c r="O28" s="74">
        <f t="shared" si="12"/>
        <v>0.53700000000000003</v>
      </c>
      <c r="P28" s="74">
        <f t="shared" si="12"/>
        <v>0.53700000000000003</v>
      </c>
      <c r="Q28" s="74">
        <f t="shared" si="12"/>
        <v>0.53700000000000003</v>
      </c>
      <c r="R28" s="74">
        <f>R13</f>
        <v>0</v>
      </c>
      <c r="S28" s="74">
        <f t="shared" ref="S28:AC28" si="13">R28+S13</f>
        <v>0</v>
      </c>
      <c r="T28" s="74">
        <f t="shared" si="13"/>
        <v>0</v>
      </c>
      <c r="U28" s="74">
        <f t="shared" si="13"/>
        <v>0</v>
      </c>
      <c r="V28" s="74">
        <f t="shared" si="13"/>
        <v>0</v>
      </c>
      <c r="W28" s="74">
        <f t="shared" si="13"/>
        <v>0</v>
      </c>
      <c r="X28" s="74">
        <f t="shared" si="13"/>
        <v>0</v>
      </c>
      <c r="Y28" s="74">
        <f t="shared" si="13"/>
        <v>0</v>
      </c>
      <c r="Z28" s="74">
        <f t="shared" si="13"/>
        <v>0</v>
      </c>
      <c r="AA28" s="74">
        <f t="shared" si="13"/>
        <v>0</v>
      </c>
      <c r="AB28" s="74">
        <f t="shared" si="13"/>
        <v>0</v>
      </c>
      <c r="AC28" s="74">
        <f t="shared" si="13"/>
        <v>0</v>
      </c>
      <c r="AD28" s="28"/>
      <c r="AE28" s="4">
        <v>21</v>
      </c>
    </row>
    <row r="29" spans="1:31">
      <c r="A29" s="86" t="s">
        <v>13</v>
      </c>
      <c r="B29" s="75">
        <f>HLOOKUP($B$7,$F$8:$AC$75,AE29,FALSE)</f>
        <v>0</v>
      </c>
      <c r="E29" s="20" t="s">
        <v>110</v>
      </c>
      <c r="F29" s="77"/>
      <c r="G29" s="77"/>
      <c r="H29" s="77"/>
      <c r="I29" s="77"/>
      <c r="J29" s="77"/>
      <c r="K29" s="77"/>
      <c r="L29" s="77"/>
      <c r="M29" s="77"/>
      <c r="N29" s="77"/>
      <c r="O29" s="77"/>
      <c r="P29" s="77"/>
      <c r="Q29" s="77"/>
      <c r="R29" s="77"/>
      <c r="S29" s="77"/>
      <c r="T29" s="77"/>
      <c r="U29" s="77"/>
      <c r="V29" s="77"/>
      <c r="W29" s="77"/>
      <c r="X29" s="77"/>
      <c r="Y29" s="77"/>
      <c r="Z29" s="77"/>
      <c r="AA29" s="77"/>
      <c r="AB29" s="77"/>
      <c r="AC29" s="77"/>
      <c r="AD29" s="28"/>
      <c r="AE29" s="4">
        <v>22</v>
      </c>
    </row>
    <row r="30" spans="1:31">
      <c r="A30" s="89" t="s">
        <v>22</v>
      </c>
      <c r="B30" s="83">
        <f>HLOOKUP($B$7,$F$8:$AC$75,AE30,FALSE)</f>
        <v>0</v>
      </c>
      <c r="C30" s="92"/>
      <c r="D30" s="92"/>
      <c r="E30" s="92"/>
      <c r="F30" s="94">
        <f>F28+F29</f>
        <v>0</v>
      </c>
      <c r="G30" s="94">
        <f>G28+G29</f>
        <v>0</v>
      </c>
      <c r="H30" s="94">
        <f t="shared" ref="H30:AC30" si="14">H28+H29</f>
        <v>0</v>
      </c>
      <c r="I30" s="94">
        <f t="shared" si="14"/>
        <v>0</v>
      </c>
      <c r="J30" s="94">
        <f t="shared" si="14"/>
        <v>0</v>
      </c>
      <c r="K30" s="94">
        <f t="shared" si="14"/>
        <v>0.53700000000000003</v>
      </c>
      <c r="L30" s="94">
        <f t="shared" si="14"/>
        <v>0.53700000000000003</v>
      </c>
      <c r="M30" s="94">
        <f t="shared" si="14"/>
        <v>0.53700000000000003</v>
      </c>
      <c r="N30" s="94">
        <f t="shared" si="14"/>
        <v>0.53700000000000003</v>
      </c>
      <c r="O30" s="94">
        <f t="shared" si="14"/>
        <v>0.53700000000000003</v>
      </c>
      <c r="P30" s="94">
        <f t="shared" si="14"/>
        <v>0.53700000000000003</v>
      </c>
      <c r="Q30" s="94">
        <f t="shared" si="14"/>
        <v>0.53700000000000003</v>
      </c>
      <c r="R30" s="94">
        <f t="shared" si="14"/>
        <v>0</v>
      </c>
      <c r="S30" s="94">
        <f t="shared" si="14"/>
        <v>0</v>
      </c>
      <c r="T30" s="94">
        <f t="shared" si="14"/>
        <v>0</v>
      </c>
      <c r="U30" s="94">
        <f t="shared" si="14"/>
        <v>0</v>
      </c>
      <c r="V30" s="94">
        <f t="shared" si="14"/>
        <v>0</v>
      </c>
      <c r="W30" s="94">
        <f t="shared" si="14"/>
        <v>0</v>
      </c>
      <c r="X30" s="94">
        <f t="shared" si="14"/>
        <v>0</v>
      </c>
      <c r="Y30" s="94">
        <f t="shared" si="14"/>
        <v>0</v>
      </c>
      <c r="Z30" s="94">
        <f t="shared" si="14"/>
        <v>0</v>
      </c>
      <c r="AA30" s="94">
        <f t="shared" si="14"/>
        <v>0</v>
      </c>
      <c r="AB30" s="94">
        <f t="shared" si="14"/>
        <v>0</v>
      </c>
      <c r="AC30" s="94">
        <f t="shared" si="14"/>
        <v>0</v>
      </c>
      <c r="AD30" s="28"/>
      <c r="AE30" s="4">
        <v>23</v>
      </c>
    </row>
    <row r="31" spans="1:31">
      <c r="A31" s="61" t="s">
        <v>81</v>
      </c>
      <c r="B31" s="59"/>
      <c r="F31" s="17"/>
      <c r="G31" s="17"/>
      <c r="H31" s="17"/>
      <c r="I31" s="17"/>
      <c r="J31" s="17"/>
      <c r="K31" s="17"/>
      <c r="L31" s="17"/>
      <c r="M31" s="17"/>
      <c r="N31" s="17"/>
      <c r="O31" s="17"/>
      <c r="P31" s="17"/>
      <c r="Q31" s="17"/>
      <c r="R31" s="17"/>
      <c r="S31" s="17"/>
      <c r="T31" s="17"/>
      <c r="U31" s="17"/>
      <c r="V31" s="17"/>
      <c r="W31" s="17"/>
      <c r="X31" s="17"/>
      <c r="Y31" s="17"/>
      <c r="Z31" s="17"/>
      <c r="AA31" s="17"/>
      <c r="AB31" s="17"/>
      <c r="AC31" s="17"/>
      <c r="AD31" s="34"/>
      <c r="AE31" s="4">
        <v>24</v>
      </c>
    </row>
    <row r="32" spans="1:31" ht="12.75" customHeight="1">
      <c r="A32" s="90" t="s">
        <v>40</v>
      </c>
      <c r="B32" s="49">
        <f t="shared" ref="B32:B40" si="15">HLOOKUP($B$7,$F$8:$AC$75,AE32,FALSE)</f>
        <v>0</v>
      </c>
      <c r="E32" s="20" t="s">
        <v>24</v>
      </c>
      <c r="F32" s="204">
        <v>386</v>
      </c>
      <c r="G32" s="204">
        <v>403</v>
      </c>
      <c r="H32" s="204">
        <v>439</v>
      </c>
      <c r="I32" s="204">
        <v>509</v>
      </c>
      <c r="J32" s="204">
        <v>344</v>
      </c>
      <c r="K32" s="204">
        <v>253</v>
      </c>
      <c r="L32" s="204">
        <v>425</v>
      </c>
      <c r="M32" s="204">
        <v>478</v>
      </c>
      <c r="N32" s="204">
        <v>524</v>
      </c>
      <c r="O32" s="204">
        <v>557</v>
      </c>
      <c r="P32" s="204">
        <v>447</v>
      </c>
      <c r="Q32" s="204">
        <v>378</v>
      </c>
      <c r="R32" s="9">
        <f>+'[1]Commercial Gas Budget'!B14</f>
        <v>299</v>
      </c>
      <c r="S32" s="9">
        <f>+'[1]Commercial Gas Budget'!C14</f>
        <v>823</v>
      </c>
      <c r="T32" s="9">
        <f>+'[1]Commercial Gas Budget'!D14</f>
        <v>906</v>
      </c>
      <c r="U32" s="9">
        <f>+'[1]Commercial Gas Budget'!E14</f>
        <v>914</v>
      </c>
      <c r="V32" s="9">
        <f>+'[1]Commercial Gas Budget'!F14</f>
        <v>0</v>
      </c>
      <c r="W32" s="9">
        <f>+'[1]Commercial Gas Budget'!G14</f>
        <v>0</v>
      </c>
      <c r="X32" s="9">
        <f>+'[1]Commercial Gas Budget'!H14</f>
        <v>0</v>
      </c>
      <c r="Y32" s="9">
        <f>+'[1]Commercial Gas Budget'!I14</f>
        <v>0</v>
      </c>
      <c r="Z32" s="9">
        <f>+'[1]Commercial Gas Budget'!J14</f>
        <v>0</v>
      </c>
      <c r="AA32" s="9">
        <f>+'[1]Commercial Gas Budget'!K14</f>
        <v>0</v>
      </c>
      <c r="AB32" s="9">
        <f>+'[1]Commercial Gas Budget'!L14</f>
        <v>0</v>
      </c>
      <c r="AC32" s="9">
        <f>+'[1]Commercial Gas Budget'!M14</f>
        <v>0</v>
      </c>
      <c r="AD32" s="85">
        <f t="shared" ref="AD32:AD40" si="16">SUM(F32:AC32)</f>
        <v>8085</v>
      </c>
      <c r="AE32" s="4">
        <v>25</v>
      </c>
    </row>
    <row r="33" spans="1:31" ht="12.75" customHeight="1">
      <c r="A33" s="90" t="s">
        <v>41</v>
      </c>
      <c r="B33" s="49">
        <f t="shared" si="15"/>
        <v>0</v>
      </c>
      <c r="E33" s="20" t="s">
        <v>24</v>
      </c>
      <c r="F33" s="204">
        <v>0</v>
      </c>
      <c r="G33" s="204">
        <v>0</v>
      </c>
      <c r="H33" s="204">
        <v>0</v>
      </c>
      <c r="I33" s="204">
        <v>0</v>
      </c>
      <c r="J33" s="204"/>
      <c r="K33" s="204"/>
      <c r="L33" s="204"/>
      <c r="M33" s="204"/>
      <c r="N33" s="204"/>
      <c r="O33" s="204"/>
      <c r="P33" s="204"/>
      <c r="Q33" s="204"/>
      <c r="R33" s="9"/>
      <c r="S33" s="9"/>
      <c r="T33" s="9"/>
      <c r="U33" s="9"/>
      <c r="V33" s="9"/>
      <c r="W33" s="9"/>
      <c r="X33" s="9"/>
      <c r="Y33" s="9"/>
      <c r="Z33" s="9"/>
      <c r="AA33" s="9"/>
      <c r="AB33" s="9"/>
      <c r="AC33" s="9"/>
      <c r="AD33" s="85">
        <f t="shared" si="16"/>
        <v>0</v>
      </c>
      <c r="AE33" s="4">
        <v>26</v>
      </c>
    </row>
    <row r="34" spans="1:31" ht="12.75" customHeight="1">
      <c r="A34" s="90" t="s">
        <v>42</v>
      </c>
      <c r="B34" s="49">
        <f t="shared" si="15"/>
        <v>0</v>
      </c>
      <c r="E34" s="20" t="s">
        <v>24</v>
      </c>
      <c r="F34" s="204">
        <v>0</v>
      </c>
      <c r="G34" s="204">
        <v>0</v>
      </c>
      <c r="H34" s="204">
        <v>0</v>
      </c>
      <c r="I34" s="204">
        <v>338</v>
      </c>
      <c r="J34" s="204">
        <v>0</v>
      </c>
      <c r="K34" s="204"/>
      <c r="L34" s="204"/>
      <c r="M34" s="204"/>
      <c r="N34" s="204"/>
      <c r="O34" s="204"/>
      <c r="P34" s="204"/>
      <c r="Q34" s="204">
        <v>10875</v>
      </c>
      <c r="R34" s="9">
        <f>+'[1]Commercial Gas Budget'!B15</f>
        <v>-1711</v>
      </c>
      <c r="S34" s="9">
        <f>+'[1]Commercial Gas Budget'!C15</f>
        <v>-668</v>
      </c>
      <c r="T34" s="9">
        <f>+'[1]Commercial Gas Budget'!D15</f>
        <v>797</v>
      </c>
      <c r="U34" s="9">
        <f>+'[1]Commercial Gas Budget'!E15</f>
        <v>-74</v>
      </c>
      <c r="V34" s="9">
        <f>+'[1]Commercial Gas Budget'!F15</f>
        <v>0</v>
      </c>
      <c r="W34" s="9">
        <f>+'[1]Commercial Gas Budget'!G15</f>
        <v>0</v>
      </c>
      <c r="X34" s="9">
        <f>+'[1]Commercial Gas Budget'!H15</f>
        <v>0</v>
      </c>
      <c r="Y34" s="9">
        <f>+'[1]Commercial Gas Budget'!I15</f>
        <v>0</v>
      </c>
      <c r="Z34" s="9">
        <f>+'[1]Commercial Gas Budget'!J15</f>
        <v>0</v>
      </c>
      <c r="AA34" s="9">
        <f>+'[1]Commercial Gas Budget'!K15</f>
        <v>0</v>
      </c>
      <c r="AB34" s="9">
        <f>+'[1]Commercial Gas Budget'!L15</f>
        <v>0</v>
      </c>
      <c r="AC34" s="9">
        <f>+'[1]Commercial Gas Budget'!M15</f>
        <v>0</v>
      </c>
      <c r="AD34" s="85">
        <f t="shared" si="16"/>
        <v>9557</v>
      </c>
      <c r="AE34" s="4">
        <v>27</v>
      </c>
    </row>
    <row r="35" spans="1:31" ht="12.75" customHeight="1">
      <c r="A35" s="90" t="s">
        <v>43</v>
      </c>
      <c r="B35" s="49">
        <f t="shared" si="15"/>
        <v>0</v>
      </c>
      <c r="E35" s="20" t="s">
        <v>24</v>
      </c>
      <c r="F35" s="204">
        <v>657</v>
      </c>
      <c r="G35" s="204">
        <v>747</v>
      </c>
      <c r="H35" s="204">
        <v>720</v>
      </c>
      <c r="I35" s="204">
        <v>789</v>
      </c>
      <c r="J35" s="204">
        <v>742</v>
      </c>
      <c r="K35" s="204">
        <v>468</v>
      </c>
      <c r="L35" s="204">
        <v>463</v>
      </c>
      <c r="M35" s="204">
        <v>210</v>
      </c>
      <c r="N35" s="204"/>
      <c r="O35" s="204">
        <v>176</v>
      </c>
      <c r="P35" s="204">
        <v>0</v>
      </c>
      <c r="Q35" s="204">
        <v>2424</v>
      </c>
      <c r="R35" s="9">
        <f>+'[1]Commercial Gas Budget'!B16</f>
        <v>3570</v>
      </c>
      <c r="S35" s="9">
        <f>+'[1]Commercial Gas Budget'!C16</f>
        <v>-705</v>
      </c>
      <c r="T35" s="9">
        <f>+'[1]Commercial Gas Budget'!D16</f>
        <v>1623</v>
      </c>
      <c r="U35" s="9">
        <f>+'[1]Commercial Gas Budget'!E16</f>
        <v>-738</v>
      </c>
      <c r="V35" s="9">
        <f>+'[1]Commercial Gas Budget'!F16</f>
        <v>0</v>
      </c>
      <c r="W35" s="9">
        <f>+'[1]Commercial Gas Budget'!G16</f>
        <v>0</v>
      </c>
      <c r="X35" s="9">
        <f>+'[1]Commercial Gas Budget'!H16</f>
        <v>0</v>
      </c>
      <c r="Y35" s="9">
        <f>+'[1]Commercial Gas Budget'!I16</f>
        <v>0</v>
      </c>
      <c r="Z35" s="9">
        <f>+'[1]Commercial Gas Budget'!J16</f>
        <v>0</v>
      </c>
      <c r="AA35" s="9">
        <f>+'[1]Commercial Gas Budget'!K16</f>
        <v>0</v>
      </c>
      <c r="AB35" s="9">
        <f>+'[1]Commercial Gas Budget'!L16</f>
        <v>0</v>
      </c>
      <c r="AC35" s="9">
        <f>+'[1]Commercial Gas Budget'!M16</f>
        <v>0</v>
      </c>
      <c r="AD35" s="85">
        <f t="shared" si="16"/>
        <v>11146</v>
      </c>
      <c r="AE35" s="4">
        <v>28</v>
      </c>
    </row>
    <row r="36" spans="1:31" ht="12.75" customHeight="1">
      <c r="A36" s="90" t="s">
        <v>44</v>
      </c>
      <c r="B36" s="49">
        <f t="shared" si="15"/>
        <v>0</v>
      </c>
      <c r="E36" s="20" t="s">
        <v>24</v>
      </c>
      <c r="F36" s="204">
        <v>2600</v>
      </c>
      <c r="G36" s="204">
        <v>16800</v>
      </c>
      <c r="H36" s="204">
        <v>2600</v>
      </c>
      <c r="I36" s="204">
        <v>2700</v>
      </c>
      <c r="J36" s="204">
        <v>0</v>
      </c>
      <c r="K36" s="204">
        <v>3300</v>
      </c>
      <c r="L36" s="204">
        <v>0</v>
      </c>
      <c r="M36" s="204">
        <v>0</v>
      </c>
      <c r="N36" s="204"/>
      <c r="O36" s="204">
        <v>7550</v>
      </c>
      <c r="P36" s="204">
        <v>9050</v>
      </c>
      <c r="Q36" s="204">
        <v>17450</v>
      </c>
      <c r="R36" s="9">
        <f>+'[1]Commercial Gas Budget'!B17</f>
        <v>6400</v>
      </c>
      <c r="S36" s="9">
        <f>+'[1]Commercial Gas Budget'!C17</f>
        <v>9150</v>
      </c>
      <c r="T36" s="9">
        <f>+'[1]Commercial Gas Budget'!D17</f>
        <v>6450</v>
      </c>
      <c r="U36" s="9">
        <f>+'[1]Commercial Gas Budget'!E17</f>
        <v>8225</v>
      </c>
      <c r="V36" s="9">
        <f>+'[1]Commercial Gas Budget'!F17</f>
        <v>0</v>
      </c>
      <c r="W36" s="9">
        <f>+'[1]Commercial Gas Budget'!G17</f>
        <v>0</v>
      </c>
      <c r="X36" s="9">
        <f>+'[1]Commercial Gas Budget'!H17</f>
        <v>0</v>
      </c>
      <c r="Y36" s="9">
        <f>+'[1]Commercial Gas Budget'!I17</f>
        <v>0</v>
      </c>
      <c r="Z36" s="9">
        <f>+'[1]Commercial Gas Budget'!J17</f>
        <v>0</v>
      </c>
      <c r="AA36" s="9">
        <f>+'[1]Commercial Gas Budget'!K17</f>
        <v>0</v>
      </c>
      <c r="AB36" s="9">
        <f>+'[1]Commercial Gas Budget'!L17</f>
        <v>0</v>
      </c>
      <c r="AC36" s="9">
        <f>+'[1]Commercial Gas Budget'!M17</f>
        <v>0</v>
      </c>
      <c r="AD36" s="85">
        <f t="shared" si="16"/>
        <v>92275</v>
      </c>
      <c r="AE36" s="4">
        <v>29</v>
      </c>
    </row>
    <row r="37" spans="1:31" ht="12.75" customHeight="1">
      <c r="A37" s="90" t="s">
        <v>45</v>
      </c>
      <c r="B37" s="49">
        <f t="shared" si="15"/>
        <v>0</v>
      </c>
      <c r="E37" s="20" t="s">
        <v>24</v>
      </c>
      <c r="F37" s="204">
        <v>1463</v>
      </c>
      <c r="G37" s="204">
        <v>1663</v>
      </c>
      <c r="H37" s="204">
        <v>1603</v>
      </c>
      <c r="I37" s="204">
        <v>1756</v>
      </c>
      <c r="J37" s="204">
        <v>1651</v>
      </c>
      <c r="K37" s="204">
        <v>1041</v>
      </c>
      <c r="L37" s="204">
        <v>1032</v>
      </c>
      <c r="M37" s="204">
        <v>1392</v>
      </c>
      <c r="N37" s="204">
        <v>0</v>
      </c>
      <c r="O37" s="204">
        <v>4645</v>
      </c>
      <c r="P37" s="204">
        <v>5006</v>
      </c>
      <c r="Q37" s="204">
        <v>13716</v>
      </c>
      <c r="R37" s="9">
        <f>+'[1]Commercial Gas Budget'!B18</f>
        <v>16997</v>
      </c>
      <c r="S37" s="9">
        <f>+'[1]Commercial Gas Budget'!C18</f>
        <v>-3378</v>
      </c>
      <c r="T37" s="9">
        <f>+'[1]Commercial Gas Budget'!D18</f>
        <v>8951</v>
      </c>
      <c r="U37" s="9">
        <f>+'[1]Commercial Gas Budget'!E18</f>
        <v>-2323</v>
      </c>
      <c r="V37" s="9">
        <f>+'[1]Commercial Gas Budget'!F18</f>
        <v>0</v>
      </c>
      <c r="W37" s="9">
        <f>+'[1]Commercial Gas Budget'!G18</f>
        <v>0</v>
      </c>
      <c r="X37" s="9">
        <f>+'[1]Commercial Gas Budget'!H18</f>
        <v>0</v>
      </c>
      <c r="Y37" s="9">
        <f>+'[1]Commercial Gas Budget'!I18</f>
        <v>0</v>
      </c>
      <c r="Z37" s="9">
        <f>+'[1]Commercial Gas Budget'!J18</f>
        <v>0</v>
      </c>
      <c r="AA37" s="9">
        <f>+'[1]Commercial Gas Budget'!K18</f>
        <v>0</v>
      </c>
      <c r="AB37" s="9">
        <f>+'[1]Commercial Gas Budget'!L18</f>
        <v>0</v>
      </c>
      <c r="AC37" s="9">
        <f>+'[1]Commercial Gas Budget'!M18</f>
        <v>0</v>
      </c>
      <c r="AD37" s="85">
        <f t="shared" si="16"/>
        <v>55215</v>
      </c>
      <c r="AE37" s="4">
        <v>30</v>
      </c>
    </row>
    <row r="38" spans="1:31" ht="12.75" customHeight="1">
      <c r="A38" s="90" t="s">
        <v>46</v>
      </c>
      <c r="B38" s="49">
        <f t="shared" si="15"/>
        <v>0</v>
      </c>
      <c r="E38" s="20" t="s">
        <v>24</v>
      </c>
      <c r="F38" s="204">
        <v>0</v>
      </c>
      <c r="G38" s="204">
        <v>0</v>
      </c>
      <c r="H38" s="204">
        <v>234</v>
      </c>
      <c r="I38" s="204">
        <v>610</v>
      </c>
      <c r="J38" s="204">
        <v>2000</v>
      </c>
      <c r="K38" s="204">
        <v>0</v>
      </c>
      <c r="L38" s="204">
        <v>1233</v>
      </c>
      <c r="M38" s="204">
        <v>0</v>
      </c>
      <c r="N38" s="204">
        <v>2413</v>
      </c>
      <c r="O38" s="204">
        <v>553</v>
      </c>
      <c r="P38" s="204">
        <v>671</v>
      </c>
      <c r="Q38" s="204">
        <v>873</v>
      </c>
      <c r="R38" s="9">
        <f>+'[1]Commercial Gas Budget'!B19</f>
        <v>1191</v>
      </c>
      <c r="S38" s="9">
        <f>+'[1]Commercial Gas Budget'!C19</f>
        <v>254</v>
      </c>
      <c r="T38" s="9">
        <f>+'[1]Commercial Gas Budget'!D19</f>
        <v>262</v>
      </c>
      <c r="U38" s="9">
        <f>+'[1]Commercial Gas Budget'!E19</f>
        <v>299</v>
      </c>
      <c r="V38" s="9">
        <f>+'[1]Commercial Gas Budget'!F19</f>
        <v>0</v>
      </c>
      <c r="W38" s="9">
        <f>+'[1]Commercial Gas Budget'!G19</f>
        <v>0</v>
      </c>
      <c r="X38" s="9">
        <f>+'[1]Commercial Gas Budget'!H19</f>
        <v>0</v>
      </c>
      <c r="Y38" s="9">
        <f>+'[1]Commercial Gas Budget'!I19</f>
        <v>0</v>
      </c>
      <c r="Z38" s="9">
        <f>+'[1]Commercial Gas Budget'!J19</f>
        <v>0</v>
      </c>
      <c r="AA38" s="9">
        <f>+'[1]Commercial Gas Budget'!K19</f>
        <v>0</v>
      </c>
      <c r="AB38" s="9">
        <f>+'[1]Commercial Gas Budget'!L19</f>
        <v>0</v>
      </c>
      <c r="AC38" s="9">
        <f>+'[1]Commercial Gas Budget'!M19</f>
        <v>0</v>
      </c>
      <c r="AD38" s="85">
        <f t="shared" si="16"/>
        <v>10593</v>
      </c>
      <c r="AE38" s="4">
        <v>31</v>
      </c>
    </row>
    <row r="39" spans="1:31" ht="12.75" customHeight="1">
      <c r="A39" s="90" t="s">
        <v>82</v>
      </c>
      <c r="B39" s="49">
        <f t="shared" si="15"/>
        <v>0</v>
      </c>
      <c r="E39" s="20" t="s">
        <v>24</v>
      </c>
      <c r="F39" s="204">
        <v>0</v>
      </c>
      <c r="G39" s="204"/>
      <c r="H39" s="204"/>
      <c r="I39" s="204"/>
      <c r="J39" s="204"/>
      <c r="K39" s="204"/>
      <c r="L39" s="204"/>
      <c r="M39" s="204"/>
      <c r="N39" s="204"/>
      <c r="O39" s="204"/>
      <c r="P39" s="204"/>
      <c r="Q39" s="204"/>
      <c r="R39" s="9"/>
      <c r="S39" s="9"/>
      <c r="T39" s="9"/>
      <c r="U39" s="9"/>
      <c r="V39" s="9"/>
      <c r="W39" s="9"/>
      <c r="X39" s="9"/>
      <c r="Y39" s="9"/>
      <c r="Z39" s="9"/>
      <c r="AA39" s="9"/>
      <c r="AB39" s="9"/>
      <c r="AC39" s="9"/>
      <c r="AD39" s="85">
        <f t="shared" si="16"/>
        <v>0</v>
      </c>
      <c r="AE39" s="4">
        <v>32</v>
      </c>
    </row>
    <row r="40" spans="1:31">
      <c r="A40" s="91" t="s">
        <v>47</v>
      </c>
      <c r="B40" s="48">
        <f t="shared" si="15"/>
        <v>0</v>
      </c>
      <c r="C40" s="92"/>
      <c r="D40" s="92"/>
      <c r="E40" s="93"/>
      <c r="F40" s="36">
        <f>SUM(F32:F39)</f>
        <v>5106</v>
      </c>
      <c r="G40" s="36">
        <f t="shared" ref="G40:AC40" si="17">SUM(G32:G39)</f>
        <v>19613</v>
      </c>
      <c r="H40" s="36">
        <f t="shared" si="17"/>
        <v>5596</v>
      </c>
      <c r="I40" s="36">
        <f t="shared" si="17"/>
        <v>6702</v>
      </c>
      <c r="J40" s="36">
        <f t="shared" si="17"/>
        <v>4737</v>
      </c>
      <c r="K40" s="36">
        <f t="shared" si="17"/>
        <v>5062</v>
      </c>
      <c r="L40" s="36">
        <f t="shared" si="17"/>
        <v>3153</v>
      </c>
      <c r="M40" s="36">
        <f t="shared" si="17"/>
        <v>2080</v>
      </c>
      <c r="N40" s="36">
        <f t="shared" si="17"/>
        <v>2937</v>
      </c>
      <c r="O40" s="36">
        <f t="shared" si="17"/>
        <v>13481</v>
      </c>
      <c r="P40" s="36">
        <f t="shared" si="17"/>
        <v>15174</v>
      </c>
      <c r="Q40" s="36">
        <f t="shared" si="17"/>
        <v>45716</v>
      </c>
      <c r="R40" s="36">
        <f t="shared" si="17"/>
        <v>26746</v>
      </c>
      <c r="S40" s="36">
        <f t="shared" si="17"/>
        <v>5476</v>
      </c>
      <c r="T40" s="36">
        <f t="shared" si="17"/>
        <v>18989</v>
      </c>
      <c r="U40" s="36">
        <f t="shared" si="17"/>
        <v>6303</v>
      </c>
      <c r="V40" s="36">
        <f t="shared" si="17"/>
        <v>0</v>
      </c>
      <c r="W40" s="36">
        <f t="shared" si="17"/>
        <v>0</v>
      </c>
      <c r="X40" s="36">
        <f t="shared" si="17"/>
        <v>0</v>
      </c>
      <c r="Y40" s="36">
        <f t="shared" si="17"/>
        <v>0</v>
      </c>
      <c r="Z40" s="36">
        <f t="shared" si="17"/>
        <v>0</v>
      </c>
      <c r="AA40" s="36">
        <f t="shared" si="17"/>
        <v>0</v>
      </c>
      <c r="AB40" s="36">
        <f t="shared" si="17"/>
        <v>0</v>
      </c>
      <c r="AC40" s="36">
        <f t="shared" si="17"/>
        <v>0</v>
      </c>
      <c r="AD40" s="66">
        <f t="shared" si="16"/>
        <v>186871</v>
      </c>
      <c r="AE40" s="4">
        <v>33</v>
      </c>
    </row>
    <row r="41" spans="1:31">
      <c r="A41" s="61" t="s">
        <v>83</v>
      </c>
      <c r="B41" s="59"/>
      <c r="F41" s="17"/>
      <c r="G41" s="17"/>
      <c r="H41" s="17"/>
      <c r="I41" s="17"/>
      <c r="J41" s="17"/>
      <c r="K41" s="17"/>
      <c r="L41" s="17"/>
      <c r="M41" s="17"/>
      <c r="N41" s="17"/>
      <c r="O41" s="17"/>
      <c r="P41" s="17"/>
      <c r="Q41" s="17"/>
      <c r="R41" s="17"/>
      <c r="S41" s="17"/>
      <c r="T41" s="17"/>
      <c r="U41" s="17"/>
      <c r="V41" s="17"/>
      <c r="W41" s="17"/>
      <c r="X41" s="17"/>
      <c r="Y41" s="17"/>
      <c r="Z41" s="17"/>
      <c r="AA41" s="17"/>
      <c r="AB41" s="17"/>
      <c r="AC41" s="17"/>
      <c r="AD41" s="34"/>
      <c r="AE41" s="4">
        <v>34</v>
      </c>
    </row>
    <row r="42" spans="1:31" ht="12.75" customHeight="1">
      <c r="A42" s="90" t="s">
        <v>87</v>
      </c>
      <c r="B42" s="49">
        <f t="shared" ref="B42:B49" si="18">HLOOKUP($B$7,$F$8:$AC$75,AE42,FALSE)</f>
        <v>0</v>
      </c>
      <c r="E42" s="20" t="s">
        <v>110</v>
      </c>
      <c r="F42" s="205">
        <v>0</v>
      </c>
      <c r="G42" s="205">
        <v>0</v>
      </c>
      <c r="H42" s="205"/>
      <c r="I42" s="205"/>
      <c r="J42" s="205"/>
      <c r="K42" s="205"/>
      <c r="L42" s="205"/>
      <c r="M42" s="205"/>
      <c r="N42" s="205"/>
      <c r="O42" s="205"/>
      <c r="P42" s="205"/>
      <c r="Q42" s="205"/>
      <c r="R42" s="9"/>
      <c r="S42" s="9"/>
      <c r="T42" s="9"/>
      <c r="U42" s="9"/>
      <c r="V42" s="9"/>
      <c r="W42" s="9"/>
      <c r="X42" s="9"/>
      <c r="Y42" s="9"/>
      <c r="Z42" s="9"/>
      <c r="AA42" s="9"/>
      <c r="AB42" s="9"/>
      <c r="AC42" s="9"/>
      <c r="AD42" s="34"/>
      <c r="AE42" s="4">
        <v>35</v>
      </c>
    </row>
    <row r="43" spans="1:31" ht="12.75" customHeight="1">
      <c r="A43" s="90" t="s">
        <v>88</v>
      </c>
      <c r="B43" s="49">
        <f t="shared" si="18"/>
        <v>0</v>
      </c>
      <c r="E43" s="20" t="s">
        <v>110</v>
      </c>
      <c r="F43" s="205">
        <v>0</v>
      </c>
      <c r="G43" s="205">
        <v>0</v>
      </c>
      <c r="H43" s="205"/>
      <c r="I43" s="205"/>
      <c r="J43" s="205"/>
      <c r="K43" s="205"/>
      <c r="L43" s="205"/>
      <c r="M43" s="205"/>
      <c r="N43" s="205"/>
      <c r="O43" s="205"/>
      <c r="P43" s="205"/>
      <c r="Q43" s="205"/>
      <c r="R43" s="9"/>
      <c r="S43" s="9"/>
      <c r="T43" s="9"/>
      <c r="U43" s="9"/>
      <c r="V43" s="9"/>
      <c r="W43" s="9"/>
      <c r="X43" s="9"/>
      <c r="Y43" s="9"/>
      <c r="Z43" s="9"/>
      <c r="AA43" s="9"/>
      <c r="AB43" s="9"/>
      <c r="AC43" s="9"/>
      <c r="AD43" s="34"/>
      <c r="AE43" s="4">
        <v>36</v>
      </c>
    </row>
    <row r="44" spans="1:31">
      <c r="A44" s="90" t="s">
        <v>89</v>
      </c>
      <c r="B44" s="49">
        <f t="shared" si="18"/>
        <v>0</v>
      </c>
      <c r="E44" s="20" t="s">
        <v>110</v>
      </c>
      <c r="F44" s="205">
        <v>0</v>
      </c>
      <c r="G44" s="205">
        <v>0</v>
      </c>
      <c r="H44" s="205"/>
      <c r="I44" s="205"/>
      <c r="J44" s="205"/>
      <c r="K44" s="205"/>
      <c r="L44" s="205"/>
      <c r="M44" s="205"/>
      <c r="N44" s="205"/>
      <c r="O44" s="205"/>
      <c r="P44" s="205"/>
      <c r="Q44" s="205"/>
      <c r="R44" s="9"/>
      <c r="S44" s="9"/>
      <c r="T44" s="9"/>
      <c r="U44" s="9"/>
      <c r="V44" s="9"/>
      <c r="W44" s="9"/>
      <c r="X44" s="9"/>
      <c r="Y44" s="9"/>
      <c r="Z44" s="9"/>
      <c r="AA44" s="9"/>
      <c r="AB44" s="9"/>
      <c r="AC44" s="9"/>
      <c r="AD44" s="34"/>
      <c r="AE44" s="4">
        <v>37</v>
      </c>
    </row>
    <row r="45" spans="1:31">
      <c r="A45" s="90" t="s">
        <v>90</v>
      </c>
      <c r="B45" s="49">
        <f t="shared" si="18"/>
        <v>0</v>
      </c>
      <c r="E45" s="20" t="s">
        <v>110</v>
      </c>
      <c r="F45" s="205">
        <v>0</v>
      </c>
      <c r="G45" s="205">
        <v>0</v>
      </c>
      <c r="H45" s="205"/>
      <c r="I45" s="205"/>
      <c r="J45" s="205"/>
      <c r="K45" s="205"/>
      <c r="L45" s="205"/>
      <c r="M45" s="205"/>
      <c r="N45" s="205"/>
      <c r="O45" s="205"/>
      <c r="P45" s="205"/>
      <c r="Q45" s="205"/>
      <c r="R45" s="9"/>
      <c r="S45" s="9"/>
      <c r="T45" s="9"/>
      <c r="U45" s="9"/>
      <c r="V45" s="9"/>
      <c r="W45" s="9"/>
      <c r="X45" s="9"/>
      <c r="Y45" s="9"/>
      <c r="Z45" s="9"/>
      <c r="AA45" s="9"/>
      <c r="AB45" s="9"/>
      <c r="AC45" s="9"/>
      <c r="AD45" s="34"/>
      <c r="AE45" s="4">
        <v>38</v>
      </c>
    </row>
    <row r="46" spans="1:31">
      <c r="A46" s="90" t="s">
        <v>91</v>
      </c>
      <c r="B46" s="49">
        <f t="shared" si="18"/>
        <v>0</v>
      </c>
      <c r="E46" s="20" t="s">
        <v>110</v>
      </c>
      <c r="F46" s="205">
        <v>10700</v>
      </c>
      <c r="G46" s="205">
        <v>500</v>
      </c>
      <c r="H46" s="205">
        <v>2700</v>
      </c>
      <c r="I46" s="205">
        <v>0</v>
      </c>
      <c r="J46" s="205">
        <v>0</v>
      </c>
      <c r="K46" s="205">
        <v>990</v>
      </c>
      <c r="L46" s="205">
        <v>0</v>
      </c>
      <c r="M46" s="205">
        <v>0</v>
      </c>
      <c r="N46" s="205">
        <v>7550</v>
      </c>
      <c r="O46" s="205">
        <v>3325</v>
      </c>
      <c r="P46" s="205">
        <v>3125</v>
      </c>
      <c r="Q46" s="205">
        <v>0</v>
      </c>
      <c r="R46" s="9">
        <f>+'[1]Commercial Gas Savings'!B13</f>
        <v>0</v>
      </c>
      <c r="S46" s="9">
        <f>+'[1]Commercial Gas Savings'!C13</f>
        <v>925</v>
      </c>
      <c r="T46" s="9">
        <f>+'[1]Commercial Gas Savings'!D13</f>
        <v>2000</v>
      </c>
      <c r="U46" s="9">
        <f>+'[1]Commercial Gas Savings'!E13</f>
        <v>0</v>
      </c>
      <c r="V46" s="9">
        <f>+'[1]Commercial Gas Savings'!F13</f>
        <v>0</v>
      </c>
      <c r="W46" s="9">
        <f>+'[1]Commercial Gas Savings'!G13</f>
        <v>0</v>
      </c>
      <c r="X46" s="9">
        <f>+'[1]Commercial Gas Savings'!H13</f>
        <v>0</v>
      </c>
      <c r="Y46" s="9">
        <f>+'[1]Commercial Gas Savings'!I13</f>
        <v>0</v>
      </c>
      <c r="Z46" s="9">
        <f>+'[1]Commercial Gas Savings'!J13</f>
        <v>0</v>
      </c>
      <c r="AA46" s="9">
        <f>+'[1]Commercial Gas Savings'!K13</f>
        <v>0</v>
      </c>
      <c r="AB46" s="9">
        <f>+'[1]Commercial Gas Savings'!L13</f>
        <v>0</v>
      </c>
      <c r="AC46" s="9">
        <f>+'[1]Commercial Gas Savings'!M13</f>
        <v>0</v>
      </c>
      <c r="AD46" s="34"/>
      <c r="AE46" s="4">
        <v>39</v>
      </c>
    </row>
    <row r="47" spans="1:31">
      <c r="A47" s="90" t="s">
        <v>92</v>
      </c>
      <c r="B47" s="49">
        <f t="shared" si="18"/>
        <v>0</v>
      </c>
      <c r="E47" s="20" t="s">
        <v>110</v>
      </c>
      <c r="F47" s="205">
        <v>0</v>
      </c>
      <c r="G47" s="205">
        <v>0</v>
      </c>
      <c r="H47" s="205"/>
      <c r="I47" s="205"/>
      <c r="J47" s="205"/>
      <c r="K47" s="205"/>
      <c r="L47" s="205"/>
      <c r="M47" s="205"/>
      <c r="N47" s="205"/>
      <c r="O47" s="205"/>
      <c r="P47" s="205"/>
      <c r="Q47" s="205"/>
      <c r="R47" s="9"/>
      <c r="S47" s="9"/>
      <c r="T47" s="9"/>
      <c r="U47" s="9"/>
      <c r="V47" s="9"/>
      <c r="W47" s="9"/>
      <c r="X47" s="9"/>
      <c r="Y47" s="9"/>
      <c r="Z47" s="9"/>
      <c r="AA47" s="9"/>
      <c r="AB47" s="9"/>
      <c r="AC47" s="9"/>
      <c r="AD47" s="34"/>
      <c r="AE47" s="4">
        <v>40</v>
      </c>
    </row>
    <row r="48" spans="1:31">
      <c r="A48" s="90" t="s">
        <v>93</v>
      </c>
      <c r="B48" s="49">
        <f t="shared" si="18"/>
        <v>0</v>
      </c>
      <c r="E48" s="20" t="s">
        <v>110</v>
      </c>
      <c r="F48" s="205">
        <v>0</v>
      </c>
      <c r="G48" s="205">
        <v>0</v>
      </c>
      <c r="H48" s="205"/>
      <c r="I48" s="205"/>
      <c r="J48" s="205"/>
      <c r="K48" s="205"/>
      <c r="L48" s="205"/>
      <c r="M48" s="205"/>
      <c r="N48" s="205"/>
      <c r="O48" s="205"/>
      <c r="P48" s="205"/>
      <c r="Q48" s="205"/>
      <c r="R48" s="9"/>
      <c r="S48" s="9"/>
      <c r="T48" s="9"/>
      <c r="U48" s="9"/>
      <c r="V48" s="9"/>
      <c r="W48" s="9"/>
      <c r="X48" s="9"/>
      <c r="Y48" s="9"/>
      <c r="Z48" s="9"/>
      <c r="AA48" s="9"/>
      <c r="AB48" s="9"/>
      <c r="AC48" s="9"/>
      <c r="AD48" s="34"/>
      <c r="AE48" s="4">
        <v>41</v>
      </c>
    </row>
    <row r="49" spans="1:31">
      <c r="A49" s="90" t="s">
        <v>94</v>
      </c>
      <c r="B49" s="49">
        <f t="shared" si="18"/>
        <v>0</v>
      </c>
      <c r="E49" s="20" t="s">
        <v>110</v>
      </c>
      <c r="F49" s="205">
        <v>0</v>
      </c>
      <c r="G49" s="205">
        <v>0</v>
      </c>
      <c r="H49" s="205"/>
      <c r="I49" s="205"/>
      <c r="J49" s="205"/>
      <c r="K49" s="205"/>
      <c r="L49" s="205"/>
      <c r="M49" s="205"/>
      <c r="N49" s="205"/>
      <c r="O49" s="205"/>
      <c r="P49" s="205"/>
      <c r="Q49" s="205"/>
      <c r="R49" s="9"/>
      <c r="S49" s="9"/>
      <c r="T49" s="9"/>
      <c r="U49" s="9"/>
      <c r="V49" s="9"/>
      <c r="W49" s="9"/>
      <c r="X49" s="9"/>
      <c r="Y49" s="9"/>
      <c r="Z49" s="9"/>
      <c r="AA49" s="9"/>
      <c r="AB49" s="9"/>
      <c r="AC49" s="9"/>
      <c r="AD49" s="34"/>
      <c r="AE49" s="4">
        <v>42</v>
      </c>
    </row>
    <row r="50" spans="1:31">
      <c r="A50" s="61" t="s">
        <v>66</v>
      </c>
      <c r="B50" s="59"/>
      <c r="F50" s="17"/>
      <c r="G50" s="17"/>
      <c r="H50" s="17"/>
      <c r="I50" s="17"/>
      <c r="J50" s="17"/>
      <c r="K50" s="17"/>
      <c r="L50" s="17"/>
      <c r="M50" s="17"/>
      <c r="N50" s="17"/>
      <c r="O50" s="17"/>
      <c r="P50" s="17"/>
      <c r="Q50" s="17"/>
      <c r="R50" s="17"/>
      <c r="S50" s="17"/>
      <c r="T50" s="17"/>
      <c r="U50" s="17"/>
      <c r="V50" s="17"/>
      <c r="W50" s="17"/>
      <c r="X50" s="17"/>
      <c r="Y50" s="17"/>
      <c r="Z50" s="17"/>
      <c r="AA50" s="17"/>
      <c r="AB50" s="17"/>
      <c r="AC50" s="17"/>
      <c r="AD50" s="34"/>
      <c r="AE50" s="4">
        <v>43</v>
      </c>
    </row>
    <row r="51" spans="1:31">
      <c r="A51" s="1" t="s">
        <v>59</v>
      </c>
      <c r="B51" s="33">
        <f>HLOOKUP($B$7,$F$8:$AC$75,AE51,FALSE)</f>
        <v>156900</v>
      </c>
      <c r="F51" s="32">
        <f>$F$4</f>
        <v>156900</v>
      </c>
      <c r="G51" s="32">
        <f t="shared" ref="G51:Q51" si="19">$F$4</f>
        <v>156900</v>
      </c>
      <c r="H51" s="32">
        <f t="shared" si="19"/>
        <v>156900</v>
      </c>
      <c r="I51" s="32">
        <f t="shared" si="19"/>
        <v>156900</v>
      </c>
      <c r="J51" s="32">
        <f t="shared" si="19"/>
        <v>156900</v>
      </c>
      <c r="K51" s="32">
        <f t="shared" si="19"/>
        <v>156900</v>
      </c>
      <c r="L51" s="32">
        <f t="shared" si="19"/>
        <v>156900</v>
      </c>
      <c r="M51" s="32">
        <f t="shared" si="19"/>
        <v>156900</v>
      </c>
      <c r="N51" s="32">
        <f t="shared" si="19"/>
        <v>156900</v>
      </c>
      <c r="O51" s="32">
        <f t="shared" si="19"/>
        <v>156900</v>
      </c>
      <c r="P51" s="32">
        <f t="shared" si="19"/>
        <v>156900</v>
      </c>
      <c r="Q51" s="32">
        <f t="shared" si="19"/>
        <v>156900</v>
      </c>
      <c r="R51" s="32">
        <f>$G$4</f>
        <v>156900</v>
      </c>
      <c r="S51" s="32">
        <f t="shared" ref="S51:AC51" si="20">$G$4</f>
        <v>156900</v>
      </c>
      <c r="T51" s="32">
        <f t="shared" si="20"/>
        <v>156900</v>
      </c>
      <c r="U51" s="32">
        <f>$G$4</f>
        <v>156900</v>
      </c>
      <c r="V51" s="32">
        <f t="shared" si="20"/>
        <v>156900</v>
      </c>
      <c r="W51" s="32">
        <f t="shared" si="20"/>
        <v>156900</v>
      </c>
      <c r="X51" s="32">
        <f t="shared" si="20"/>
        <v>156900</v>
      </c>
      <c r="Y51" s="32">
        <f t="shared" si="20"/>
        <v>156900</v>
      </c>
      <c r="Z51" s="32">
        <f t="shared" si="20"/>
        <v>156900</v>
      </c>
      <c r="AA51" s="32">
        <f t="shared" si="20"/>
        <v>156900</v>
      </c>
      <c r="AB51" s="32">
        <f t="shared" si="20"/>
        <v>156900</v>
      </c>
      <c r="AC51" s="32">
        <f t="shared" si="20"/>
        <v>156900</v>
      </c>
      <c r="AD51" s="62"/>
      <c r="AE51" s="4">
        <v>44</v>
      </c>
    </row>
    <row r="52" spans="1:31">
      <c r="A52" s="1" t="s">
        <v>60</v>
      </c>
      <c r="B52" s="33">
        <f>HLOOKUP($B$7,$F$8:$AC$75,AE52,FALSE)</f>
        <v>65375</v>
      </c>
      <c r="F52" s="33">
        <f t="shared" ref="F52:AC52" si="21">F51*(F9/12)</f>
        <v>13075</v>
      </c>
      <c r="G52" s="33">
        <f t="shared" si="21"/>
        <v>26150</v>
      </c>
      <c r="H52" s="33">
        <f t="shared" si="21"/>
        <v>39225</v>
      </c>
      <c r="I52" s="33">
        <f t="shared" si="21"/>
        <v>52300</v>
      </c>
      <c r="J52" s="33">
        <f t="shared" si="21"/>
        <v>65375</v>
      </c>
      <c r="K52" s="33">
        <f t="shared" si="21"/>
        <v>78450</v>
      </c>
      <c r="L52" s="33">
        <f t="shared" si="21"/>
        <v>91525</v>
      </c>
      <c r="M52" s="33">
        <f t="shared" si="21"/>
        <v>104600</v>
      </c>
      <c r="N52" s="33">
        <f t="shared" si="21"/>
        <v>117675</v>
      </c>
      <c r="O52" s="33">
        <f t="shared" si="21"/>
        <v>130750</v>
      </c>
      <c r="P52" s="33">
        <f t="shared" si="21"/>
        <v>143825</v>
      </c>
      <c r="Q52" s="33">
        <f t="shared" si="21"/>
        <v>156900</v>
      </c>
      <c r="R52" s="33">
        <f t="shared" si="21"/>
        <v>13075</v>
      </c>
      <c r="S52" s="33">
        <f t="shared" si="21"/>
        <v>26150</v>
      </c>
      <c r="T52" s="33">
        <f t="shared" si="21"/>
        <v>39225</v>
      </c>
      <c r="U52" s="33">
        <f t="shared" si="21"/>
        <v>52300</v>
      </c>
      <c r="V52" s="33">
        <f t="shared" si="21"/>
        <v>65375</v>
      </c>
      <c r="W52" s="33">
        <f t="shared" si="21"/>
        <v>78450</v>
      </c>
      <c r="X52" s="33">
        <f t="shared" si="21"/>
        <v>91525</v>
      </c>
      <c r="Y52" s="33">
        <f t="shared" si="21"/>
        <v>104600</v>
      </c>
      <c r="Z52" s="33">
        <f t="shared" si="21"/>
        <v>117675</v>
      </c>
      <c r="AA52" s="33">
        <f t="shared" si="21"/>
        <v>130750</v>
      </c>
      <c r="AB52" s="33">
        <f t="shared" si="21"/>
        <v>143825</v>
      </c>
      <c r="AC52" s="33">
        <f t="shared" si="21"/>
        <v>156900</v>
      </c>
      <c r="AD52" s="34"/>
      <c r="AE52" s="4">
        <v>45</v>
      </c>
    </row>
    <row r="53" spans="1:31">
      <c r="A53" s="86" t="s">
        <v>55</v>
      </c>
      <c r="B53" s="49">
        <f>HLOOKUP($B$7,$F$8:$AC$75,AE53,FALSE)</f>
        <v>57514</v>
      </c>
      <c r="F53" s="37">
        <f>SUM(F32:F38)</f>
        <v>5106</v>
      </c>
      <c r="G53" s="37">
        <f t="shared" ref="G53:Q53" si="22">F53+G40</f>
        <v>24719</v>
      </c>
      <c r="H53" s="37">
        <f t="shared" si="22"/>
        <v>30315</v>
      </c>
      <c r="I53" s="37">
        <f t="shared" si="22"/>
        <v>37017</v>
      </c>
      <c r="J53" s="37">
        <f t="shared" si="22"/>
        <v>41754</v>
      </c>
      <c r="K53" s="37">
        <f t="shared" si="22"/>
        <v>46816</v>
      </c>
      <c r="L53" s="37">
        <f t="shared" si="22"/>
        <v>49969</v>
      </c>
      <c r="M53" s="37">
        <f t="shared" si="22"/>
        <v>52049</v>
      </c>
      <c r="N53" s="37">
        <f t="shared" si="22"/>
        <v>54986</v>
      </c>
      <c r="O53" s="37">
        <f t="shared" si="22"/>
        <v>68467</v>
      </c>
      <c r="P53" s="37">
        <f t="shared" si="22"/>
        <v>83641</v>
      </c>
      <c r="Q53" s="37">
        <f t="shared" si="22"/>
        <v>129357</v>
      </c>
      <c r="R53" s="37">
        <f>R40</f>
        <v>26746</v>
      </c>
      <c r="S53" s="37">
        <f t="shared" ref="S53:AC53" si="23">R53+S40</f>
        <v>32222</v>
      </c>
      <c r="T53" s="37">
        <f t="shared" si="23"/>
        <v>51211</v>
      </c>
      <c r="U53" s="37">
        <f t="shared" si="23"/>
        <v>57514</v>
      </c>
      <c r="V53" s="37">
        <f t="shared" si="23"/>
        <v>57514</v>
      </c>
      <c r="W53" s="37">
        <f t="shared" si="23"/>
        <v>57514</v>
      </c>
      <c r="X53" s="37">
        <f t="shared" si="23"/>
        <v>57514</v>
      </c>
      <c r="Y53" s="37">
        <f t="shared" si="23"/>
        <v>57514</v>
      </c>
      <c r="Z53" s="37">
        <f t="shared" si="23"/>
        <v>57514</v>
      </c>
      <c r="AA53" s="37">
        <f t="shared" si="23"/>
        <v>57514</v>
      </c>
      <c r="AB53" s="37">
        <f t="shared" si="23"/>
        <v>57514</v>
      </c>
      <c r="AC53" s="37">
        <f t="shared" si="23"/>
        <v>57514</v>
      </c>
      <c r="AD53" s="38"/>
      <c r="AE53" s="4">
        <v>46</v>
      </c>
    </row>
    <row r="54" spans="1:31">
      <c r="A54" s="86" t="s">
        <v>84</v>
      </c>
      <c r="B54" s="49">
        <f>HLOOKUP($B$7,$F$8:$AC$75,AE54,FALSE)</f>
        <v>0</v>
      </c>
      <c r="E54" s="3"/>
      <c r="F54" s="37">
        <f>SUM(F42:F49)</f>
        <v>10700</v>
      </c>
      <c r="G54" s="37">
        <f t="shared" ref="G54:AC54" si="24">SUM(G42:G49)</f>
        <v>500</v>
      </c>
      <c r="H54" s="37">
        <f t="shared" si="24"/>
        <v>2700</v>
      </c>
      <c r="I54" s="37">
        <f t="shared" si="24"/>
        <v>0</v>
      </c>
      <c r="J54" s="37">
        <f t="shared" si="24"/>
        <v>0</v>
      </c>
      <c r="K54" s="37">
        <f t="shared" si="24"/>
        <v>990</v>
      </c>
      <c r="L54" s="37">
        <f t="shared" si="24"/>
        <v>0</v>
      </c>
      <c r="M54" s="37">
        <f t="shared" si="24"/>
        <v>0</v>
      </c>
      <c r="N54" s="37">
        <f t="shared" si="24"/>
        <v>7550</v>
      </c>
      <c r="O54" s="37">
        <f t="shared" si="24"/>
        <v>3325</v>
      </c>
      <c r="P54" s="37">
        <f t="shared" si="24"/>
        <v>3125</v>
      </c>
      <c r="Q54" s="37">
        <f t="shared" si="24"/>
        <v>0</v>
      </c>
      <c r="R54" s="37">
        <f t="shared" si="24"/>
        <v>0</v>
      </c>
      <c r="S54" s="37">
        <f t="shared" si="24"/>
        <v>925</v>
      </c>
      <c r="T54" s="37">
        <f t="shared" si="24"/>
        <v>2000</v>
      </c>
      <c r="U54" s="37">
        <f t="shared" si="24"/>
        <v>0</v>
      </c>
      <c r="V54" s="37">
        <f t="shared" si="24"/>
        <v>0</v>
      </c>
      <c r="W54" s="37">
        <f t="shared" si="24"/>
        <v>0</v>
      </c>
      <c r="X54" s="37">
        <f t="shared" si="24"/>
        <v>0</v>
      </c>
      <c r="Y54" s="37">
        <f t="shared" si="24"/>
        <v>0</v>
      </c>
      <c r="Z54" s="37">
        <f t="shared" si="24"/>
        <v>0</v>
      </c>
      <c r="AA54" s="37">
        <f t="shared" si="24"/>
        <v>0</v>
      </c>
      <c r="AB54" s="37">
        <f t="shared" si="24"/>
        <v>0</v>
      </c>
      <c r="AC54" s="37">
        <f t="shared" si="24"/>
        <v>0</v>
      </c>
      <c r="AD54" s="38"/>
      <c r="AE54" s="4">
        <v>47</v>
      </c>
    </row>
    <row r="55" spans="1:31">
      <c r="A55" s="91" t="s">
        <v>56</v>
      </c>
      <c r="B55" s="48">
        <f>HLOOKUP($B$7,$F$8:$AC$75,AE55,FALSE)</f>
        <v>57514</v>
      </c>
      <c r="C55" s="92"/>
      <c r="D55" s="92"/>
      <c r="E55" s="93"/>
      <c r="F55" s="36">
        <f>F53+F54</f>
        <v>15806</v>
      </c>
      <c r="G55" s="36">
        <f t="shared" ref="G55:AC55" si="25">G53+G54</f>
        <v>25219</v>
      </c>
      <c r="H55" s="36">
        <f t="shared" si="25"/>
        <v>33015</v>
      </c>
      <c r="I55" s="36">
        <f t="shared" si="25"/>
        <v>37017</v>
      </c>
      <c r="J55" s="36">
        <f t="shared" si="25"/>
        <v>41754</v>
      </c>
      <c r="K55" s="36">
        <f t="shared" si="25"/>
        <v>47806</v>
      </c>
      <c r="L55" s="36">
        <f>L53+L54</f>
        <v>49969</v>
      </c>
      <c r="M55" s="36">
        <f t="shared" si="25"/>
        <v>52049</v>
      </c>
      <c r="N55" s="36">
        <f t="shared" si="25"/>
        <v>62536</v>
      </c>
      <c r="O55" s="36">
        <f t="shared" si="25"/>
        <v>71792</v>
      </c>
      <c r="P55" s="36">
        <f t="shared" si="25"/>
        <v>86766</v>
      </c>
      <c r="Q55" s="36">
        <f t="shared" si="25"/>
        <v>129357</v>
      </c>
      <c r="R55" s="36">
        <f t="shared" si="25"/>
        <v>26746</v>
      </c>
      <c r="S55" s="36">
        <f t="shared" si="25"/>
        <v>33147</v>
      </c>
      <c r="T55" s="36">
        <f t="shared" si="25"/>
        <v>53211</v>
      </c>
      <c r="U55" s="36">
        <f t="shared" si="25"/>
        <v>57514</v>
      </c>
      <c r="V55" s="36">
        <f t="shared" si="25"/>
        <v>57514</v>
      </c>
      <c r="W55" s="36">
        <f t="shared" si="25"/>
        <v>57514</v>
      </c>
      <c r="X55" s="36">
        <f t="shared" si="25"/>
        <v>57514</v>
      </c>
      <c r="Y55" s="36">
        <f t="shared" si="25"/>
        <v>57514</v>
      </c>
      <c r="Z55" s="36">
        <f t="shared" si="25"/>
        <v>57514</v>
      </c>
      <c r="AA55" s="36">
        <f t="shared" si="25"/>
        <v>57514</v>
      </c>
      <c r="AB55" s="36">
        <f t="shared" si="25"/>
        <v>57514</v>
      </c>
      <c r="AC55" s="36">
        <f t="shared" si="25"/>
        <v>57514</v>
      </c>
      <c r="AD55" s="38"/>
      <c r="AE55" s="4">
        <v>48</v>
      </c>
    </row>
    <row r="56" spans="1:31">
      <c r="A56" s="86" t="s">
        <v>72</v>
      </c>
      <c r="B56" s="88">
        <f>IFERROR(HLOOKUP($B$7,$F$8:$AC$75,AE56,FALSE),"-  ")</f>
        <v>0.36656469088591459</v>
      </c>
      <c r="F56" s="88">
        <f>IFERROR(F53/F51,"-  ")</f>
        <v>3.2543021032504782E-2</v>
      </c>
      <c r="G56" s="88">
        <f t="shared" ref="G56:AC56" si="26">IFERROR(G53/G51,"-  ")</f>
        <v>0.15754620777565329</v>
      </c>
      <c r="H56" s="88">
        <f t="shared" si="26"/>
        <v>0.19321223709369026</v>
      </c>
      <c r="I56" s="88">
        <f t="shared" si="26"/>
        <v>0.23592734225621415</v>
      </c>
      <c r="J56" s="88">
        <f t="shared" si="26"/>
        <v>0.26611854684512426</v>
      </c>
      <c r="K56" s="88">
        <f t="shared" si="26"/>
        <v>0.29838113448056086</v>
      </c>
      <c r="L56" s="88">
        <f t="shared" si="26"/>
        <v>0.31847673677501592</v>
      </c>
      <c r="M56" s="88">
        <f t="shared" si="26"/>
        <v>0.33173358827278521</v>
      </c>
      <c r="N56" s="88">
        <f t="shared" si="26"/>
        <v>0.35045251752708734</v>
      </c>
      <c r="O56" s="88">
        <f t="shared" si="26"/>
        <v>0.43637348629700445</v>
      </c>
      <c r="P56" s="88">
        <f t="shared" si="26"/>
        <v>0.53308476736775012</v>
      </c>
      <c r="Q56" s="88">
        <f t="shared" si="26"/>
        <v>0.82445506692160608</v>
      </c>
      <c r="R56" s="88">
        <f t="shared" si="26"/>
        <v>0.17046526449968133</v>
      </c>
      <c r="S56" s="88">
        <f t="shared" si="26"/>
        <v>0.20536647546207776</v>
      </c>
      <c r="T56" s="88">
        <f t="shared" si="26"/>
        <v>0.32639260675589549</v>
      </c>
      <c r="U56" s="88">
        <f t="shared" si="26"/>
        <v>0.36656469088591459</v>
      </c>
      <c r="V56" s="88">
        <f t="shared" si="26"/>
        <v>0.36656469088591459</v>
      </c>
      <c r="W56" s="88">
        <f t="shared" si="26"/>
        <v>0.36656469088591459</v>
      </c>
      <c r="X56" s="88">
        <f t="shared" si="26"/>
        <v>0.36656469088591459</v>
      </c>
      <c r="Y56" s="88">
        <f t="shared" si="26"/>
        <v>0.36656469088591459</v>
      </c>
      <c r="Z56" s="88">
        <f t="shared" si="26"/>
        <v>0.36656469088591459</v>
      </c>
      <c r="AA56" s="88">
        <f t="shared" si="26"/>
        <v>0.36656469088591459</v>
      </c>
      <c r="AB56" s="88">
        <f t="shared" si="26"/>
        <v>0.36656469088591459</v>
      </c>
      <c r="AC56" s="88">
        <f t="shared" si="26"/>
        <v>0.36656469088591459</v>
      </c>
      <c r="AD56" s="39"/>
      <c r="AE56" s="4">
        <v>49</v>
      </c>
    </row>
    <row r="57" spans="1:31">
      <c r="A57" s="86" t="s">
        <v>73</v>
      </c>
      <c r="B57" s="88">
        <f>IFERROR(HLOOKUP($B$7,$F$8:$AC$75,AE57,FALSE),"-  ")</f>
        <v>0.36656469088591459</v>
      </c>
      <c r="E57" s="57"/>
      <c r="F57" s="88">
        <f>IFERROR(F55/F51,"-  ")</f>
        <v>0.10073932441045252</v>
      </c>
      <c r="G57" s="88">
        <f t="shared" ref="G57:AC57" si="27">IFERROR(G55/G51,"-  ")</f>
        <v>0.16073295092415552</v>
      </c>
      <c r="H57" s="88">
        <f t="shared" si="27"/>
        <v>0.21042065009560229</v>
      </c>
      <c r="I57" s="88">
        <f t="shared" si="27"/>
        <v>0.23592734225621415</v>
      </c>
      <c r="J57" s="88">
        <f t="shared" si="27"/>
        <v>0.26611854684512426</v>
      </c>
      <c r="K57" s="88">
        <f t="shared" si="27"/>
        <v>0.30469088591459531</v>
      </c>
      <c r="L57" s="88">
        <f t="shared" si="27"/>
        <v>0.31847673677501592</v>
      </c>
      <c r="M57" s="88">
        <f t="shared" si="27"/>
        <v>0.33173358827278521</v>
      </c>
      <c r="N57" s="88">
        <f t="shared" si="27"/>
        <v>0.39857233906947098</v>
      </c>
      <c r="O57" s="88">
        <f t="shared" si="27"/>
        <v>0.45756532823454432</v>
      </c>
      <c r="P57" s="88">
        <f t="shared" si="27"/>
        <v>0.55300191204588911</v>
      </c>
      <c r="Q57" s="88">
        <f t="shared" si="27"/>
        <v>0.82445506692160608</v>
      </c>
      <c r="R57" s="88">
        <f t="shared" si="27"/>
        <v>0.17046526449968133</v>
      </c>
      <c r="S57" s="88">
        <f t="shared" si="27"/>
        <v>0.21126195028680689</v>
      </c>
      <c r="T57" s="88">
        <f t="shared" si="27"/>
        <v>0.33913957934990441</v>
      </c>
      <c r="U57" s="88">
        <f t="shared" si="27"/>
        <v>0.36656469088591459</v>
      </c>
      <c r="V57" s="88">
        <f t="shared" si="27"/>
        <v>0.36656469088591459</v>
      </c>
      <c r="W57" s="88">
        <f t="shared" si="27"/>
        <v>0.36656469088591459</v>
      </c>
      <c r="X57" s="88">
        <f t="shared" si="27"/>
        <v>0.36656469088591459</v>
      </c>
      <c r="Y57" s="88">
        <f t="shared" si="27"/>
        <v>0.36656469088591459</v>
      </c>
      <c r="Z57" s="88">
        <f t="shared" si="27"/>
        <v>0.36656469088591459</v>
      </c>
      <c r="AA57" s="88">
        <f t="shared" si="27"/>
        <v>0.36656469088591459</v>
      </c>
      <c r="AB57" s="88">
        <f t="shared" si="27"/>
        <v>0.36656469088591459</v>
      </c>
      <c r="AC57" s="88">
        <f t="shared" si="27"/>
        <v>0.36656469088591459</v>
      </c>
      <c r="AD57" s="39"/>
      <c r="AE57" s="4">
        <v>50</v>
      </c>
    </row>
    <row r="58" spans="1:31">
      <c r="A58" s="86" t="s">
        <v>74</v>
      </c>
      <c r="B58" s="88">
        <f>IFERROR(HLOOKUP($B$7,$F$8:$AC$75,AE58,FALSE),"-  ")</f>
        <v>0.87975525812619504</v>
      </c>
      <c r="F58" s="88">
        <f>IFERROR(F53/F52,"-  ")</f>
        <v>0.39051625239005738</v>
      </c>
      <c r="G58" s="88">
        <f t="shared" ref="G58:AC58" si="28">IFERROR(G53/G52,"-  ")</f>
        <v>0.94527724665391966</v>
      </c>
      <c r="H58" s="88">
        <f t="shared" si="28"/>
        <v>0.77284894837476104</v>
      </c>
      <c r="I58" s="88">
        <f t="shared" si="28"/>
        <v>0.70778202676864244</v>
      </c>
      <c r="J58" s="88">
        <f t="shared" si="28"/>
        <v>0.63868451242829827</v>
      </c>
      <c r="K58" s="88">
        <f t="shared" si="28"/>
        <v>0.59676226896112172</v>
      </c>
      <c r="L58" s="88">
        <f t="shared" si="28"/>
        <v>0.54596012018574158</v>
      </c>
      <c r="M58" s="88">
        <f t="shared" si="28"/>
        <v>0.49760038240917781</v>
      </c>
      <c r="N58" s="88">
        <f t="shared" si="28"/>
        <v>0.46727002336944978</v>
      </c>
      <c r="O58" s="88">
        <f t="shared" si="28"/>
        <v>0.5236481835564053</v>
      </c>
      <c r="P58" s="88">
        <f t="shared" si="28"/>
        <v>0.58154701894663652</v>
      </c>
      <c r="Q58" s="88">
        <f t="shared" si="28"/>
        <v>0.82445506692160608</v>
      </c>
      <c r="R58" s="88">
        <f t="shared" si="28"/>
        <v>2.0455831739961758</v>
      </c>
      <c r="S58" s="88">
        <f t="shared" si="28"/>
        <v>1.2321988527724665</v>
      </c>
      <c r="T58" s="88">
        <f t="shared" si="28"/>
        <v>1.3055704270235819</v>
      </c>
      <c r="U58" s="88">
        <f t="shared" si="28"/>
        <v>1.0996940726577438</v>
      </c>
      <c r="V58" s="88">
        <f t="shared" si="28"/>
        <v>0.87975525812619504</v>
      </c>
      <c r="W58" s="88">
        <f t="shared" si="28"/>
        <v>0.73312938177182918</v>
      </c>
      <c r="X58" s="88">
        <f t="shared" si="28"/>
        <v>0.62839661294728222</v>
      </c>
      <c r="Y58" s="88">
        <f t="shared" si="28"/>
        <v>0.54984703632887189</v>
      </c>
      <c r="Z58" s="88">
        <f t="shared" si="28"/>
        <v>0.48875292118121944</v>
      </c>
      <c r="AA58" s="88">
        <f t="shared" si="28"/>
        <v>0.43987762906309752</v>
      </c>
      <c r="AB58" s="88">
        <f t="shared" si="28"/>
        <v>0.39988875369372501</v>
      </c>
      <c r="AC58" s="88">
        <f t="shared" si="28"/>
        <v>0.36656469088591459</v>
      </c>
      <c r="AD58" s="39"/>
      <c r="AE58" s="4">
        <v>51</v>
      </c>
    </row>
    <row r="59" spans="1:31">
      <c r="A59" s="61" t="s">
        <v>51</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39"/>
      <c r="AE59" s="4">
        <v>52</v>
      </c>
    </row>
    <row r="60" spans="1:31">
      <c r="A60" s="1" t="s">
        <v>52</v>
      </c>
      <c r="B60" s="33">
        <f>HLOOKUP($B$7,$F$8:$AC$75,AE60,FALSE)</f>
        <v>627600</v>
      </c>
      <c r="F60" s="102">
        <f>SUM($F$4:$I$4)</f>
        <v>627600</v>
      </c>
      <c r="G60" s="102">
        <f t="shared" ref="G60:AC60" si="29">SUM($F$4:$I$4)</f>
        <v>627600</v>
      </c>
      <c r="H60" s="102">
        <f t="shared" si="29"/>
        <v>627600</v>
      </c>
      <c r="I60" s="102">
        <f t="shared" si="29"/>
        <v>627600</v>
      </c>
      <c r="J60" s="102">
        <f t="shared" si="29"/>
        <v>627600</v>
      </c>
      <c r="K60" s="102">
        <f t="shared" si="29"/>
        <v>627600</v>
      </c>
      <c r="L60" s="102">
        <f t="shared" si="29"/>
        <v>627600</v>
      </c>
      <c r="M60" s="102">
        <f t="shared" si="29"/>
        <v>627600</v>
      </c>
      <c r="N60" s="102">
        <f t="shared" si="29"/>
        <v>627600</v>
      </c>
      <c r="O60" s="102">
        <f t="shared" si="29"/>
        <v>627600</v>
      </c>
      <c r="P60" s="102">
        <f t="shared" si="29"/>
        <v>627600</v>
      </c>
      <c r="Q60" s="102">
        <f t="shared" si="29"/>
        <v>627600</v>
      </c>
      <c r="R60" s="102">
        <f t="shared" si="29"/>
        <v>627600</v>
      </c>
      <c r="S60" s="102">
        <f t="shared" si="29"/>
        <v>627600</v>
      </c>
      <c r="T60" s="102">
        <f t="shared" si="29"/>
        <v>627600</v>
      </c>
      <c r="U60" s="102">
        <f t="shared" si="29"/>
        <v>627600</v>
      </c>
      <c r="V60" s="102">
        <f t="shared" si="29"/>
        <v>627600</v>
      </c>
      <c r="W60" s="102">
        <f t="shared" si="29"/>
        <v>627600</v>
      </c>
      <c r="X60" s="102">
        <f t="shared" si="29"/>
        <v>627600</v>
      </c>
      <c r="Y60" s="102">
        <f t="shared" si="29"/>
        <v>627600</v>
      </c>
      <c r="Z60" s="102">
        <f t="shared" si="29"/>
        <v>627600</v>
      </c>
      <c r="AA60" s="102">
        <f t="shared" si="29"/>
        <v>627600</v>
      </c>
      <c r="AB60" s="102">
        <f t="shared" si="29"/>
        <v>627600</v>
      </c>
      <c r="AC60" s="102">
        <f t="shared" si="29"/>
        <v>627600</v>
      </c>
      <c r="AD60" s="39"/>
      <c r="AE60" s="4">
        <v>53</v>
      </c>
    </row>
    <row r="61" spans="1:31">
      <c r="A61" s="86" t="s">
        <v>58</v>
      </c>
      <c r="B61" s="49">
        <f>HLOOKUP($B$7,$F$8:$AC$75,AE61,FALSE)</f>
        <v>57514</v>
      </c>
      <c r="F61" s="101">
        <f>F53</f>
        <v>5106</v>
      </c>
      <c r="G61" s="101">
        <f t="shared" ref="G61:AC61" si="30">G53</f>
        <v>24719</v>
      </c>
      <c r="H61" s="101">
        <f t="shared" si="30"/>
        <v>30315</v>
      </c>
      <c r="I61" s="101">
        <f t="shared" si="30"/>
        <v>37017</v>
      </c>
      <c r="J61" s="101">
        <f t="shared" si="30"/>
        <v>41754</v>
      </c>
      <c r="K61" s="101">
        <f t="shared" si="30"/>
        <v>46816</v>
      </c>
      <c r="L61" s="101">
        <f t="shared" si="30"/>
        <v>49969</v>
      </c>
      <c r="M61" s="101">
        <f t="shared" si="30"/>
        <v>52049</v>
      </c>
      <c r="N61" s="101">
        <f t="shared" si="30"/>
        <v>54986</v>
      </c>
      <c r="O61" s="101">
        <f t="shared" si="30"/>
        <v>68467</v>
      </c>
      <c r="P61" s="101">
        <f t="shared" si="30"/>
        <v>83641</v>
      </c>
      <c r="Q61" s="101">
        <f>Q53</f>
        <v>129357</v>
      </c>
      <c r="R61" s="101">
        <f>R53+Q61</f>
        <v>156103</v>
      </c>
      <c r="S61" s="101">
        <f t="shared" si="30"/>
        <v>32222</v>
      </c>
      <c r="T61" s="101">
        <f t="shared" si="30"/>
        <v>51211</v>
      </c>
      <c r="U61" s="101">
        <f t="shared" si="30"/>
        <v>57514</v>
      </c>
      <c r="V61" s="101">
        <f t="shared" si="30"/>
        <v>57514</v>
      </c>
      <c r="W61" s="101">
        <f t="shared" si="30"/>
        <v>57514</v>
      </c>
      <c r="X61" s="101">
        <f t="shared" si="30"/>
        <v>57514</v>
      </c>
      <c r="Y61" s="101">
        <f t="shared" si="30"/>
        <v>57514</v>
      </c>
      <c r="Z61" s="101">
        <f t="shared" si="30"/>
        <v>57514</v>
      </c>
      <c r="AA61" s="101">
        <f t="shared" si="30"/>
        <v>57514</v>
      </c>
      <c r="AB61" s="101">
        <f t="shared" si="30"/>
        <v>57514</v>
      </c>
      <c r="AC61" s="101">
        <f t="shared" si="30"/>
        <v>57514</v>
      </c>
      <c r="AD61" s="39"/>
      <c r="AE61" s="4">
        <v>54</v>
      </c>
    </row>
    <row r="62" spans="1:31">
      <c r="A62" s="91" t="s">
        <v>57</v>
      </c>
      <c r="B62" s="48">
        <f>HLOOKUP($B$7,$F$8:$AC$75,AE62,FALSE)</f>
        <v>57514</v>
      </c>
      <c r="F62" s="35">
        <f>F61+F54</f>
        <v>15806</v>
      </c>
      <c r="G62" s="35">
        <f>G61+G54</f>
        <v>25219</v>
      </c>
      <c r="H62" s="35">
        <f t="shared" ref="H62:AC62" si="31">H61+H54</f>
        <v>33015</v>
      </c>
      <c r="I62" s="35">
        <f t="shared" si="31"/>
        <v>37017</v>
      </c>
      <c r="J62" s="35">
        <f t="shared" si="31"/>
        <v>41754</v>
      </c>
      <c r="K62" s="35">
        <f t="shared" si="31"/>
        <v>47806</v>
      </c>
      <c r="L62" s="35">
        <f t="shared" si="31"/>
        <v>49969</v>
      </c>
      <c r="M62" s="35">
        <f t="shared" si="31"/>
        <v>52049</v>
      </c>
      <c r="N62" s="35">
        <f t="shared" si="31"/>
        <v>62536</v>
      </c>
      <c r="O62" s="35">
        <f t="shared" si="31"/>
        <v>71792</v>
      </c>
      <c r="P62" s="35">
        <f t="shared" si="31"/>
        <v>86766</v>
      </c>
      <c r="Q62" s="35">
        <f t="shared" si="31"/>
        <v>129357</v>
      </c>
      <c r="R62" s="35">
        <f t="shared" si="31"/>
        <v>156103</v>
      </c>
      <c r="S62" s="35">
        <f t="shared" si="31"/>
        <v>33147</v>
      </c>
      <c r="T62" s="35">
        <f t="shared" si="31"/>
        <v>53211</v>
      </c>
      <c r="U62" s="35">
        <f t="shared" si="31"/>
        <v>57514</v>
      </c>
      <c r="V62" s="35">
        <f t="shared" si="31"/>
        <v>57514</v>
      </c>
      <c r="W62" s="35">
        <f t="shared" si="31"/>
        <v>57514</v>
      </c>
      <c r="X62" s="35">
        <f t="shared" si="31"/>
        <v>57514</v>
      </c>
      <c r="Y62" s="35">
        <f t="shared" si="31"/>
        <v>57514</v>
      </c>
      <c r="Z62" s="35">
        <f t="shared" si="31"/>
        <v>57514</v>
      </c>
      <c r="AA62" s="35">
        <f t="shared" si="31"/>
        <v>57514</v>
      </c>
      <c r="AB62" s="35">
        <f t="shared" si="31"/>
        <v>57514</v>
      </c>
      <c r="AC62" s="35">
        <f t="shared" si="31"/>
        <v>57514</v>
      </c>
      <c r="AD62" s="39"/>
      <c r="AE62" s="4">
        <v>55</v>
      </c>
    </row>
    <row r="63" spans="1:31">
      <c r="A63" s="86" t="s">
        <v>53</v>
      </c>
      <c r="B63" s="88">
        <f>IFERROR(HLOOKUP($B$7,$F$8:$AC$75,AE63,FALSE),"-  ")</f>
        <v>9.1641172721478648E-2</v>
      </c>
      <c r="F63" s="88">
        <f>IFERROR(F61/F60,"-  ")</f>
        <v>8.1357552581261955E-3</v>
      </c>
      <c r="G63" s="88">
        <f t="shared" ref="G63:AC63" si="32">IFERROR(G61/G60,"-  ")</f>
        <v>3.9386551943913321E-2</v>
      </c>
      <c r="H63" s="88">
        <f t="shared" si="32"/>
        <v>4.8303059273422565E-2</v>
      </c>
      <c r="I63" s="88">
        <f t="shared" si="32"/>
        <v>5.8981835564053536E-2</v>
      </c>
      <c r="J63" s="88">
        <f t="shared" si="32"/>
        <v>6.6529636711281065E-2</v>
      </c>
      <c r="K63" s="88">
        <f t="shared" si="32"/>
        <v>7.4595283620140215E-2</v>
      </c>
      <c r="L63" s="88">
        <f t="shared" si="32"/>
        <v>7.9619184193753981E-2</v>
      </c>
      <c r="M63" s="88">
        <f t="shared" si="32"/>
        <v>8.2933397068196302E-2</v>
      </c>
      <c r="N63" s="88">
        <f t="shared" si="32"/>
        <v>8.7613129381771834E-2</v>
      </c>
      <c r="O63" s="88">
        <f t="shared" si="32"/>
        <v>0.10909337157425111</v>
      </c>
      <c r="P63" s="88">
        <f t="shared" si="32"/>
        <v>0.13327119184193753</v>
      </c>
      <c r="Q63" s="88">
        <f t="shared" si="32"/>
        <v>0.20611376673040152</v>
      </c>
      <c r="R63" s="88">
        <f t="shared" si="32"/>
        <v>0.24873008285532186</v>
      </c>
      <c r="S63" s="88">
        <f t="shared" si="32"/>
        <v>5.1341618865519439E-2</v>
      </c>
      <c r="T63" s="88">
        <f t="shared" si="32"/>
        <v>8.1598151688973872E-2</v>
      </c>
      <c r="U63" s="88">
        <f t="shared" si="32"/>
        <v>9.1641172721478648E-2</v>
      </c>
      <c r="V63" s="88">
        <f t="shared" si="32"/>
        <v>9.1641172721478648E-2</v>
      </c>
      <c r="W63" s="88">
        <f t="shared" si="32"/>
        <v>9.1641172721478648E-2</v>
      </c>
      <c r="X63" s="88">
        <f t="shared" si="32"/>
        <v>9.1641172721478648E-2</v>
      </c>
      <c r="Y63" s="88">
        <f t="shared" si="32"/>
        <v>9.1641172721478648E-2</v>
      </c>
      <c r="Z63" s="88">
        <f t="shared" si="32"/>
        <v>9.1641172721478648E-2</v>
      </c>
      <c r="AA63" s="88">
        <f t="shared" si="32"/>
        <v>9.1641172721478648E-2</v>
      </c>
      <c r="AB63" s="88">
        <f t="shared" si="32"/>
        <v>9.1641172721478648E-2</v>
      </c>
      <c r="AC63" s="88">
        <f t="shared" si="32"/>
        <v>9.1641172721478648E-2</v>
      </c>
      <c r="AD63" s="39"/>
      <c r="AE63" s="4">
        <v>56</v>
      </c>
    </row>
    <row r="64" spans="1:31">
      <c r="A64" s="86" t="s">
        <v>54</v>
      </c>
      <c r="B64" s="88">
        <f>IFERROR(HLOOKUP($B$7,$F$8:$AC$75,AE64,FALSE),"-  ")</f>
        <v>9.1641172721478648E-2</v>
      </c>
      <c r="F64" s="88">
        <f>IFERROR(F62/F60,"-  ")</f>
        <v>2.5184831102613131E-2</v>
      </c>
      <c r="G64" s="88">
        <f t="shared" ref="G64:AC64" si="33">IFERROR(G62/G60,"-  ")</f>
        <v>4.0183237731038879E-2</v>
      </c>
      <c r="H64" s="88">
        <f t="shared" si="33"/>
        <v>5.2605162523900573E-2</v>
      </c>
      <c r="I64" s="88">
        <f t="shared" si="33"/>
        <v>5.8981835564053536E-2</v>
      </c>
      <c r="J64" s="88">
        <f t="shared" si="33"/>
        <v>6.6529636711281065E-2</v>
      </c>
      <c r="K64" s="88">
        <f t="shared" si="33"/>
        <v>7.6172721478648828E-2</v>
      </c>
      <c r="L64" s="88">
        <f t="shared" si="33"/>
        <v>7.9619184193753981E-2</v>
      </c>
      <c r="M64" s="88">
        <f t="shared" si="33"/>
        <v>8.2933397068196302E-2</v>
      </c>
      <c r="N64" s="88">
        <f t="shared" si="33"/>
        <v>9.9643084767367746E-2</v>
      </c>
      <c r="O64" s="88">
        <f t="shared" si="33"/>
        <v>0.11439133205863608</v>
      </c>
      <c r="P64" s="88">
        <f t="shared" si="33"/>
        <v>0.13825047801147228</v>
      </c>
      <c r="Q64" s="88">
        <f t="shared" si="33"/>
        <v>0.20611376673040152</v>
      </c>
      <c r="R64" s="88">
        <f t="shared" si="33"/>
        <v>0.24873008285532186</v>
      </c>
      <c r="S64" s="88">
        <f t="shared" si="33"/>
        <v>5.2815487571701722E-2</v>
      </c>
      <c r="T64" s="88">
        <f t="shared" si="33"/>
        <v>8.4784894837476102E-2</v>
      </c>
      <c r="U64" s="88">
        <f t="shared" si="33"/>
        <v>9.1641172721478648E-2</v>
      </c>
      <c r="V64" s="88">
        <f t="shared" si="33"/>
        <v>9.1641172721478648E-2</v>
      </c>
      <c r="W64" s="88">
        <f t="shared" si="33"/>
        <v>9.1641172721478648E-2</v>
      </c>
      <c r="X64" s="88">
        <f t="shared" si="33"/>
        <v>9.1641172721478648E-2</v>
      </c>
      <c r="Y64" s="88">
        <f t="shared" si="33"/>
        <v>9.1641172721478648E-2</v>
      </c>
      <c r="Z64" s="88">
        <f t="shared" si="33"/>
        <v>9.1641172721478648E-2</v>
      </c>
      <c r="AA64" s="88">
        <f t="shared" si="33"/>
        <v>9.1641172721478648E-2</v>
      </c>
      <c r="AB64" s="88">
        <f t="shared" si="33"/>
        <v>9.1641172721478648E-2</v>
      </c>
      <c r="AC64" s="88">
        <f t="shared" si="33"/>
        <v>9.1641172721478648E-2</v>
      </c>
      <c r="AD64" s="39"/>
      <c r="AE64" s="4">
        <v>57</v>
      </c>
    </row>
    <row r="65" spans="1:31">
      <c r="A65" s="61" t="s">
        <v>15</v>
      </c>
      <c r="B65" s="59"/>
      <c r="F65" s="17"/>
      <c r="G65" s="17"/>
      <c r="H65" s="17"/>
      <c r="I65" s="17"/>
      <c r="J65" s="17"/>
      <c r="K65" s="17"/>
      <c r="L65" s="17"/>
      <c r="M65" s="17"/>
      <c r="N65" s="17"/>
      <c r="O65" s="17"/>
      <c r="P65" s="17"/>
      <c r="Q65" s="17"/>
      <c r="R65" s="17"/>
      <c r="S65" s="17"/>
      <c r="T65" s="17"/>
      <c r="U65" s="17"/>
      <c r="V65" s="17"/>
      <c r="W65" s="17"/>
      <c r="X65" s="17"/>
      <c r="Y65" s="17"/>
      <c r="Z65" s="17"/>
      <c r="AA65" s="17"/>
      <c r="AB65" s="17"/>
      <c r="AC65" s="17"/>
      <c r="AD65" s="34"/>
      <c r="AE65" s="4">
        <v>58</v>
      </c>
    </row>
    <row r="66" spans="1:31">
      <c r="A66" s="18" t="s">
        <v>16</v>
      </c>
      <c r="B66" s="40">
        <f>HLOOKUP($B$7,$F$8:$AC$75,AE66,FALSE)</f>
        <v>0</v>
      </c>
      <c r="E66" s="20" t="s">
        <v>30</v>
      </c>
      <c r="F66" s="58"/>
      <c r="G66" s="58"/>
      <c r="H66" s="58"/>
      <c r="I66" s="58"/>
      <c r="J66" s="58"/>
      <c r="K66" s="58"/>
      <c r="L66" s="58"/>
      <c r="M66" s="58"/>
      <c r="N66" s="58"/>
      <c r="O66" s="58"/>
      <c r="P66" s="58"/>
      <c r="Q66" s="58"/>
      <c r="R66" s="58"/>
      <c r="S66" s="58"/>
      <c r="T66" s="58"/>
      <c r="U66" s="58"/>
      <c r="V66" s="58"/>
      <c r="W66" s="58"/>
      <c r="X66" s="58"/>
      <c r="Y66" s="58"/>
      <c r="Z66" s="58"/>
      <c r="AA66" s="58"/>
      <c r="AB66" s="58"/>
      <c r="AC66" s="58"/>
      <c r="AD66" s="34"/>
      <c r="AE66" s="4">
        <v>59</v>
      </c>
    </row>
    <row r="67" spans="1:31">
      <c r="A67" s="18" t="s">
        <v>17</v>
      </c>
      <c r="B67" s="40">
        <f>HLOOKUP($B$7,$F$8:$AC$75,AE67,FALSE)</f>
        <v>0</v>
      </c>
      <c r="E67" s="20" t="s">
        <v>30</v>
      </c>
      <c r="F67" s="58"/>
      <c r="G67" s="58"/>
      <c r="H67" s="58"/>
      <c r="I67" s="58"/>
      <c r="J67" s="58"/>
      <c r="K67" s="58"/>
      <c r="L67" s="58"/>
      <c r="M67" s="58"/>
      <c r="N67" s="58"/>
      <c r="O67" s="58"/>
      <c r="P67" s="58"/>
      <c r="Q67" s="58"/>
      <c r="R67" s="58"/>
      <c r="S67" s="58"/>
      <c r="T67" s="58"/>
      <c r="U67" s="58"/>
      <c r="V67" s="58"/>
      <c r="W67" s="58"/>
      <c r="X67" s="58"/>
      <c r="Y67" s="58"/>
      <c r="Z67" s="58"/>
      <c r="AA67" s="58"/>
      <c r="AB67" s="58"/>
      <c r="AC67" s="58"/>
      <c r="AD67" s="34"/>
      <c r="AE67" s="4">
        <v>60</v>
      </c>
    </row>
    <row r="68" spans="1:31">
      <c r="A68" s="18" t="s">
        <v>18</v>
      </c>
      <c r="B68" s="40">
        <f>HLOOKUP($B$7,$F$8:$AC$75,AE68,FALSE)</f>
        <v>0</v>
      </c>
      <c r="E68" s="20" t="s">
        <v>30</v>
      </c>
      <c r="F68" s="58"/>
      <c r="G68" s="58"/>
      <c r="H68" s="58"/>
      <c r="I68" s="58"/>
      <c r="J68" s="58"/>
      <c r="K68" s="58"/>
      <c r="L68" s="58"/>
      <c r="M68" s="58"/>
      <c r="N68" s="58"/>
      <c r="O68" s="58"/>
      <c r="P68" s="58"/>
      <c r="Q68" s="58"/>
      <c r="R68" s="58"/>
      <c r="S68" s="58"/>
      <c r="T68" s="58"/>
      <c r="U68" s="58"/>
      <c r="V68" s="58"/>
      <c r="W68" s="58"/>
      <c r="X68" s="58"/>
      <c r="Y68" s="58"/>
      <c r="Z68" s="58"/>
      <c r="AA68" s="58"/>
      <c r="AB68" s="58"/>
      <c r="AC68" s="58"/>
      <c r="AD68" s="34"/>
      <c r="AE68" s="4">
        <v>61</v>
      </c>
    </row>
    <row r="69" spans="1:31">
      <c r="A69" s="18" t="s">
        <v>19</v>
      </c>
      <c r="B69" s="40">
        <f>HLOOKUP($B$7,$F$8:$AC$75,AE69,FALSE)</f>
        <v>0</v>
      </c>
      <c r="E69" s="20" t="s">
        <v>31</v>
      </c>
      <c r="F69" s="58"/>
      <c r="G69" s="58"/>
      <c r="H69" s="58"/>
      <c r="I69" s="58"/>
      <c r="J69" s="58"/>
      <c r="K69" s="58"/>
      <c r="L69" s="58"/>
      <c r="M69" s="58"/>
      <c r="N69" s="58"/>
      <c r="O69" s="58"/>
      <c r="P69" s="58"/>
      <c r="Q69" s="58"/>
      <c r="R69" s="58"/>
      <c r="S69" s="58"/>
      <c r="T69" s="58"/>
      <c r="U69" s="58"/>
      <c r="V69" s="58"/>
      <c r="W69" s="58"/>
      <c r="X69" s="58"/>
      <c r="Y69" s="58"/>
      <c r="Z69" s="58"/>
      <c r="AA69" s="58"/>
      <c r="AB69" s="58"/>
      <c r="AC69" s="58"/>
      <c r="AD69" s="34"/>
      <c r="AE69" s="4">
        <v>62</v>
      </c>
    </row>
    <row r="70" spans="1:31">
      <c r="A70" s="61" t="s">
        <v>6</v>
      </c>
      <c r="B70" s="59"/>
      <c r="F70" s="17"/>
      <c r="G70" s="17"/>
      <c r="H70" s="17"/>
      <c r="I70" s="17"/>
      <c r="J70" s="17"/>
      <c r="K70" s="17"/>
      <c r="L70" s="17"/>
      <c r="M70" s="17"/>
      <c r="N70" s="17"/>
      <c r="O70" s="17"/>
      <c r="P70" s="17"/>
      <c r="Q70" s="17"/>
      <c r="R70" s="17"/>
      <c r="S70" s="17"/>
      <c r="T70" s="17"/>
      <c r="U70" s="17"/>
      <c r="V70" s="17"/>
      <c r="W70" s="17"/>
      <c r="X70" s="17"/>
      <c r="Y70" s="17"/>
      <c r="Z70" s="17"/>
      <c r="AA70" s="17"/>
      <c r="AB70" s="17"/>
      <c r="AC70" s="17"/>
      <c r="AD70" s="34"/>
      <c r="AE70" s="4">
        <v>63</v>
      </c>
    </row>
    <row r="71" spans="1:31">
      <c r="A71" s="18" t="s">
        <v>1</v>
      </c>
      <c r="B71" s="19">
        <f>HLOOKUP($B$7,$F$8:$AC$75,AE71,FALSE)</f>
        <v>0</v>
      </c>
      <c r="E71" s="20" t="s">
        <v>110</v>
      </c>
      <c r="F71" s="206">
        <v>25</v>
      </c>
      <c r="G71" s="206">
        <v>53</v>
      </c>
      <c r="H71" s="206">
        <v>63</v>
      </c>
      <c r="I71" s="206">
        <v>93</v>
      </c>
      <c r="J71" s="206">
        <v>98</v>
      </c>
      <c r="K71" s="206">
        <v>98</v>
      </c>
      <c r="L71" s="206">
        <v>98</v>
      </c>
      <c r="M71" s="206"/>
      <c r="N71" s="206"/>
      <c r="O71" s="206">
        <v>103</v>
      </c>
      <c r="P71" s="206">
        <v>110</v>
      </c>
      <c r="Q71" s="206">
        <v>140</v>
      </c>
      <c r="R71" s="7">
        <f>+'[1]Commercial Gas Savings'!B17</f>
        <v>146</v>
      </c>
      <c r="S71" s="7">
        <f>+'[1]Commercial Gas Savings'!C17</f>
        <v>150</v>
      </c>
      <c r="T71" s="7">
        <f>+'[1]Commercial Gas Savings'!D17</f>
        <v>158</v>
      </c>
      <c r="U71" s="7">
        <f>+'[1]Commercial Gas Savings'!E17</f>
        <v>159</v>
      </c>
      <c r="V71" s="7">
        <f>+'[1]Commercial Gas Savings'!F17</f>
        <v>0</v>
      </c>
      <c r="W71" s="7">
        <f>+'[1]Commercial Gas Savings'!G17</f>
        <v>0</v>
      </c>
      <c r="X71" s="7">
        <f>+'[1]Commercial Gas Savings'!H17</f>
        <v>0</v>
      </c>
      <c r="Y71" s="7">
        <f>+'[1]Commercial Gas Savings'!I17</f>
        <v>0</v>
      </c>
      <c r="Z71" s="7">
        <f>+'[1]Commercial Gas Savings'!J17</f>
        <v>0</v>
      </c>
      <c r="AA71" s="7">
        <f>+'[1]Commercial Gas Savings'!K17</f>
        <v>0</v>
      </c>
      <c r="AB71" s="7">
        <f>+'[1]Commercial Gas Savings'!L17</f>
        <v>0</v>
      </c>
      <c r="AC71" s="7">
        <f>+'[1]Commercial Gas Savings'!M17</f>
        <v>0</v>
      </c>
      <c r="AD71" s="28"/>
      <c r="AE71" s="4">
        <v>64</v>
      </c>
    </row>
    <row r="72" spans="1:31">
      <c r="A72" s="18" t="s">
        <v>32</v>
      </c>
      <c r="B72" s="19">
        <f>HLOOKUP($B$7,$F$8:$AC$75,AE72,FALSE)</f>
        <v>0</v>
      </c>
      <c r="E72" s="20" t="s">
        <v>110</v>
      </c>
      <c r="F72" s="206">
        <v>4</v>
      </c>
      <c r="G72" s="206">
        <v>31</v>
      </c>
      <c r="H72" s="206">
        <v>36</v>
      </c>
      <c r="I72" s="206">
        <v>40</v>
      </c>
      <c r="J72" s="206">
        <v>40</v>
      </c>
      <c r="K72" s="206">
        <v>44</v>
      </c>
      <c r="L72" s="206">
        <v>44</v>
      </c>
      <c r="M72" s="206"/>
      <c r="N72" s="206"/>
      <c r="O72" s="206">
        <v>47</v>
      </c>
      <c r="P72" s="206">
        <v>54</v>
      </c>
      <c r="Q72" s="206">
        <v>84</v>
      </c>
      <c r="R72" s="7">
        <f>+'[1]Commercial Gas Savings'!B18</f>
        <v>89</v>
      </c>
      <c r="S72" s="7">
        <f>+'[1]Commercial Gas Savings'!C18</f>
        <v>94</v>
      </c>
      <c r="T72" s="7">
        <f>+'[1]Commercial Gas Savings'!D18</f>
        <v>96</v>
      </c>
      <c r="U72" s="7">
        <f>+'[1]Commercial Gas Savings'!E18</f>
        <v>100</v>
      </c>
      <c r="V72" s="7">
        <f>+'[1]Commercial Gas Savings'!F18</f>
        <v>0</v>
      </c>
      <c r="W72" s="7">
        <f>+'[1]Commercial Gas Savings'!G18</f>
        <v>0</v>
      </c>
      <c r="X72" s="7">
        <f>+'[1]Commercial Gas Savings'!H18</f>
        <v>0</v>
      </c>
      <c r="Y72" s="7">
        <f>+'[1]Commercial Gas Savings'!I18</f>
        <v>0</v>
      </c>
      <c r="Z72" s="7">
        <f>+'[1]Commercial Gas Savings'!J18</f>
        <v>0</v>
      </c>
      <c r="AA72" s="7">
        <f>+'[1]Commercial Gas Savings'!K18</f>
        <v>0</v>
      </c>
      <c r="AB72" s="7">
        <f>+'[1]Commercial Gas Savings'!L18</f>
        <v>0</v>
      </c>
      <c r="AC72" s="7">
        <f>+'[1]Commercial Gas Savings'!M18</f>
        <v>0</v>
      </c>
      <c r="AD72" s="28"/>
      <c r="AE72" s="4">
        <v>65</v>
      </c>
    </row>
    <row r="73" spans="1:31" s="4" customFormat="1">
      <c r="A73" s="61" t="s">
        <v>27</v>
      </c>
      <c r="B73" s="59"/>
      <c r="C73" s="41"/>
      <c r="E73" s="41"/>
      <c r="F73" s="17"/>
      <c r="G73" s="17"/>
      <c r="H73" s="17"/>
      <c r="I73" s="17"/>
      <c r="J73" s="17"/>
      <c r="K73" s="17"/>
      <c r="L73" s="17"/>
      <c r="M73" s="17"/>
      <c r="N73" s="17"/>
      <c r="O73" s="17"/>
      <c r="P73" s="17"/>
      <c r="Q73" s="17"/>
      <c r="R73" s="17"/>
      <c r="S73" s="17"/>
      <c r="T73" s="17"/>
      <c r="U73" s="17"/>
      <c r="V73" s="17"/>
      <c r="W73" s="17"/>
      <c r="X73" s="17"/>
      <c r="Y73" s="17"/>
      <c r="Z73" s="17"/>
      <c r="AA73" s="17"/>
      <c r="AB73" s="17"/>
      <c r="AC73" s="17"/>
      <c r="AD73" s="34"/>
      <c r="AE73" s="4">
        <v>66</v>
      </c>
    </row>
    <row r="74" spans="1:31" s="4" customFormat="1">
      <c r="A74" s="18" t="s">
        <v>103</v>
      </c>
      <c r="B74" s="19">
        <f>HLOOKUP($B$7,$F$8:$AC$75,AE75,FALSE)</f>
        <v>0</v>
      </c>
      <c r="C74" s="52"/>
      <c r="D74" s="53"/>
      <c r="E74" s="54" t="s">
        <v>28</v>
      </c>
      <c r="F74" s="208"/>
      <c r="G74" s="208"/>
      <c r="H74" s="207"/>
      <c r="I74" s="208">
        <v>0</v>
      </c>
      <c r="J74" s="208">
        <v>0</v>
      </c>
      <c r="K74" s="207">
        <v>1300</v>
      </c>
      <c r="L74" s="208">
        <v>1300</v>
      </c>
      <c r="M74" s="208">
        <v>1300</v>
      </c>
      <c r="N74" s="207">
        <v>1100</v>
      </c>
      <c r="O74" s="208">
        <v>1100</v>
      </c>
      <c r="P74" s="208">
        <v>1100</v>
      </c>
      <c r="Q74" s="207">
        <v>1501</v>
      </c>
      <c r="R74" s="42">
        <f>Q74</f>
        <v>1501</v>
      </c>
      <c r="S74" s="42">
        <f>Q74</f>
        <v>1501</v>
      </c>
      <c r="T74" s="43"/>
      <c r="U74" s="42">
        <f>T74</f>
        <v>0</v>
      </c>
      <c r="V74" s="42">
        <f>T74</f>
        <v>0</v>
      </c>
      <c r="W74" s="43"/>
      <c r="X74" s="42">
        <f>W74</f>
        <v>0</v>
      </c>
      <c r="Y74" s="42">
        <f>W74</f>
        <v>0</v>
      </c>
      <c r="Z74" s="43"/>
      <c r="AA74" s="42">
        <f>Z74</f>
        <v>0</v>
      </c>
      <c r="AB74" s="42">
        <f>Z74</f>
        <v>0</v>
      </c>
      <c r="AC74" s="43"/>
      <c r="AD74" s="34"/>
      <c r="AE74" s="4">
        <v>67</v>
      </c>
    </row>
    <row r="75" spans="1:31" s="4" customFormat="1">
      <c r="A75" s="18" t="s">
        <v>104</v>
      </c>
      <c r="B75" s="19">
        <f>HLOOKUP($B$7,$F$8:$AC$75,AE75,FALSE)</f>
        <v>0</v>
      </c>
      <c r="C75" s="41"/>
      <c r="D75" s="41"/>
      <c r="E75" s="54" t="s">
        <v>28</v>
      </c>
      <c r="F75" s="209"/>
      <c r="G75" s="209"/>
      <c r="H75" s="210"/>
      <c r="I75" s="209">
        <v>0</v>
      </c>
      <c r="J75" s="209">
        <v>0</v>
      </c>
      <c r="K75" s="210">
        <v>280</v>
      </c>
      <c r="L75" s="209">
        <v>280</v>
      </c>
      <c r="M75" s="209">
        <v>280</v>
      </c>
      <c r="N75" s="210">
        <v>280</v>
      </c>
      <c r="O75" s="209">
        <v>280</v>
      </c>
      <c r="P75" s="209">
        <v>280</v>
      </c>
      <c r="Q75" s="210">
        <v>0</v>
      </c>
      <c r="R75" s="42">
        <f>Q75</f>
        <v>0</v>
      </c>
      <c r="S75" s="42">
        <f>Q75</f>
        <v>0</v>
      </c>
      <c r="T75" s="43"/>
      <c r="U75" s="42">
        <f>T75</f>
        <v>0</v>
      </c>
      <c r="V75" s="42">
        <f>T75</f>
        <v>0</v>
      </c>
      <c r="W75" s="43"/>
      <c r="X75" s="42">
        <f>W75</f>
        <v>0</v>
      </c>
      <c r="Y75" s="42">
        <f>W75</f>
        <v>0</v>
      </c>
      <c r="Z75" s="43"/>
      <c r="AA75" s="42">
        <f>Z75</f>
        <v>0</v>
      </c>
      <c r="AB75" s="42">
        <f>Z75</f>
        <v>0</v>
      </c>
      <c r="AC75" s="43"/>
      <c r="AD75" s="34"/>
      <c r="AE75" s="4">
        <v>68</v>
      </c>
    </row>
    <row r="76" spans="1:31" s="4" customFormat="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s="4" customFormat="1">
      <c r="A77" s="72" t="s">
        <v>36</v>
      </c>
      <c r="B77" s="69"/>
      <c r="C77" s="41"/>
    </row>
    <row r="78" spans="1:31" s="4" customFormat="1">
      <c r="A78" s="61" t="s">
        <v>26</v>
      </c>
      <c r="B78" s="12"/>
      <c r="C78" s="41"/>
    </row>
    <row r="79" spans="1:31" s="4" customFormat="1">
      <c r="A79" s="84">
        <f>VLOOKUP(B7,E88:T111,2,FALSE)</f>
        <v>0</v>
      </c>
      <c r="B79" s="71"/>
      <c r="C79" s="41"/>
    </row>
    <row r="80" spans="1:31" s="4" customFormat="1">
      <c r="A80" s="61" t="s">
        <v>99</v>
      </c>
      <c r="B80" s="12"/>
      <c r="C80" s="41"/>
    </row>
    <row r="81" spans="1:30" s="4" customFormat="1">
      <c r="A81" s="84">
        <f>VLOOKUP(B7,E88:T111,6,FALSE)</f>
        <v>0</v>
      </c>
      <c r="B81" s="71"/>
      <c r="C81" s="41"/>
    </row>
    <row r="82" spans="1:30" s="4" customFormat="1">
      <c r="A82" s="61" t="s">
        <v>37</v>
      </c>
      <c r="B82" s="12"/>
      <c r="C82" s="41"/>
    </row>
    <row r="83" spans="1:30" s="4" customFormat="1">
      <c r="A83" s="84">
        <f>VLOOKUP(B7,E88:T111,10,FALSE)</f>
        <v>0</v>
      </c>
      <c r="B83" s="78"/>
      <c r="C83" s="41"/>
    </row>
    <row r="84" spans="1:30">
      <c r="A84" s="61" t="s">
        <v>49</v>
      </c>
    </row>
    <row r="85" spans="1:30">
      <c r="A85" s="84">
        <f>VLOOKUP(B7,E88:T111,14,FALSE)</f>
        <v>0</v>
      </c>
      <c r="D85" s="228" t="s">
        <v>35</v>
      </c>
      <c r="E85" s="228"/>
      <c r="F85" s="228"/>
      <c r="G85" s="228"/>
      <c r="H85" s="228"/>
      <c r="I85" s="41"/>
      <c r="J85" s="41"/>
      <c r="K85" s="41"/>
      <c r="L85" s="41"/>
      <c r="M85" s="41"/>
      <c r="N85" s="41"/>
      <c r="O85" s="41"/>
      <c r="P85" s="41"/>
      <c r="Q85" s="41"/>
      <c r="R85" s="41"/>
      <c r="S85" s="41"/>
      <c r="T85" s="41"/>
      <c r="U85" s="41"/>
      <c r="V85" s="41"/>
      <c r="W85" s="41"/>
      <c r="X85" s="41"/>
      <c r="Y85" s="41"/>
      <c r="Z85" s="41"/>
      <c r="AA85" s="41"/>
      <c r="AB85" s="41"/>
      <c r="AC85" s="41"/>
      <c r="AD85" s="41"/>
    </row>
    <row r="86" spans="1:30">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row>
    <row r="87" spans="1:30">
      <c r="D87" s="41"/>
      <c r="E87" s="3"/>
      <c r="F87" s="227" t="s">
        <v>26</v>
      </c>
      <c r="G87" s="227"/>
      <c r="H87" s="227"/>
      <c r="I87" s="227"/>
      <c r="J87" s="227" t="s">
        <v>99</v>
      </c>
      <c r="K87" s="227"/>
      <c r="L87" s="227"/>
      <c r="M87" s="227"/>
      <c r="N87" s="227" t="s">
        <v>34</v>
      </c>
      <c r="O87" s="227"/>
      <c r="P87" s="227"/>
      <c r="Q87" s="227"/>
      <c r="R87" s="227" t="s">
        <v>49</v>
      </c>
      <c r="S87" s="227"/>
      <c r="T87" s="227"/>
      <c r="U87" s="133"/>
      <c r="V87" s="133"/>
      <c r="W87" s="133"/>
      <c r="X87" s="133"/>
      <c r="Y87" s="133"/>
      <c r="Z87" s="133"/>
      <c r="AA87" s="133"/>
      <c r="AB87" s="133"/>
      <c r="AC87" s="133"/>
    </row>
    <row r="88" spans="1:30">
      <c r="D88" s="41"/>
      <c r="E88" s="14">
        <v>40909</v>
      </c>
      <c r="F88" s="221"/>
      <c r="G88" s="222"/>
      <c r="H88" s="222"/>
      <c r="I88" s="223"/>
      <c r="J88" s="221"/>
      <c r="K88" s="222"/>
      <c r="L88" s="222"/>
      <c r="M88" s="223"/>
      <c r="N88" s="221"/>
      <c r="O88" s="222"/>
      <c r="P88" s="222"/>
      <c r="Q88" s="223"/>
      <c r="R88" s="230"/>
      <c r="S88" s="222"/>
      <c r="T88" s="223"/>
    </row>
    <row r="89" spans="1:30">
      <c r="D89" s="41"/>
      <c r="E89" s="14">
        <v>40940</v>
      </c>
      <c r="F89" s="221"/>
      <c r="G89" s="222"/>
      <c r="H89" s="222"/>
      <c r="I89" s="223"/>
      <c r="J89" s="221"/>
      <c r="K89" s="222"/>
      <c r="L89" s="222"/>
      <c r="M89" s="223"/>
      <c r="N89" s="221"/>
      <c r="O89" s="222"/>
      <c r="P89" s="222"/>
      <c r="Q89" s="223"/>
      <c r="R89" s="230"/>
      <c r="S89" s="222"/>
      <c r="T89" s="223"/>
    </row>
    <row r="90" spans="1:30">
      <c r="D90" s="41"/>
      <c r="E90" s="14">
        <v>40969</v>
      </c>
      <c r="F90" s="221"/>
      <c r="G90" s="222"/>
      <c r="H90" s="222"/>
      <c r="I90" s="223"/>
      <c r="J90" s="221"/>
      <c r="K90" s="222"/>
      <c r="L90" s="222"/>
      <c r="M90" s="223"/>
      <c r="N90" s="221" t="s">
        <v>133</v>
      </c>
      <c r="O90" s="222"/>
      <c r="P90" s="222"/>
      <c r="Q90" s="223"/>
      <c r="R90" s="230"/>
      <c r="S90" s="222"/>
      <c r="T90" s="223"/>
    </row>
    <row r="91" spans="1:30">
      <c r="D91" s="41"/>
      <c r="E91" s="14">
        <v>41000</v>
      </c>
      <c r="F91" s="221"/>
      <c r="G91" s="222"/>
      <c r="H91" s="222"/>
      <c r="I91" s="223"/>
      <c r="J91" s="221"/>
      <c r="K91" s="222"/>
      <c r="L91" s="222"/>
      <c r="M91" s="223"/>
      <c r="N91" s="221" t="s">
        <v>133</v>
      </c>
      <c r="O91" s="222"/>
      <c r="P91" s="222"/>
      <c r="Q91" s="223"/>
      <c r="R91" s="230"/>
      <c r="S91" s="222"/>
      <c r="T91" s="223"/>
    </row>
    <row r="92" spans="1:30">
      <c r="D92" s="41"/>
      <c r="E92" s="14">
        <v>41030</v>
      </c>
      <c r="F92" s="221"/>
      <c r="G92" s="222"/>
      <c r="H92" s="222"/>
      <c r="I92" s="223"/>
      <c r="J92" s="221"/>
      <c r="K92" s="222"/>
      <c r="L92" s="222"/>
      <c r="M92" s="223"/>
      <c r="N92" s="221" t="s">
        <v>137</v>
      </c>
      <c r="O92" s="222"/>
      <c r="P92" s="222"/>
      <c r="Q92" s="223"/>
      <c r="R92" s="230"/>
      <c r="S92" s="222"/>
      <c r="T92" s="223"/>
    </row>
    <row r="93" spans="1:30">
      <c r="D93" s="41"/>
      <c r="E93" s="14">
        <v>41061</v>
      </c>
      <c r="F93" s="221"/>
      <c r="G93" s="222"/>
      <c r="H93" s="222"/>
      <c r="I93" s="223"/>
      <c r="J93" s="221"/>
      <c r="K93" s="222"/>
      <c r="L93" s="222"/>
      <c r="M93" s="223"/>
      <c r="N93" s="221"/>
      <c r="O93" s="222"/>
      <c r="P93" s="222"/>
      <c r="Q93" s="223"/>
      <c r="R93" s="230"/>
      <c r="S93" s="222"/>
      <c r="T93" s="223"/>
    </row>
    <row r="94" spans="1:30">
      <c r="D94" s="41"/>
      <c r="E94" s="14">
        <v>41091</v>
      </c>
      <c r="F94" s="221"/>
      <c r="G94" s="222"/>
      <c r="H94" s="222"/>
      <c r="I94" s="223"/>
      <c r="J94" s="221"/>
      <c r="K94" s="222"/>
      <c r="L94" s="222"/>
      <c r="M94" s="223"/>
      <c r="N94" s="221"/>
      <c r="O94" s="222"/>
      <c r="P94" s="222"/>
      <c r="Q94" s="223"/>
      <c r="R94" s="230"/>
      <c r="S94" s="222"/>
      <c r="T94" s="223"/>
    </row>
    <row r="95" spans="1:30">
      <c r="D95" s="41"/>
      <c r="E95" s="14">
        <v>41122</v>
      </c>
      <c r="F95" s="221"/>
      <c r="G95" s="222"/>
      <c r="H95" s="222"/>
      <c r="I95" s="223"/>
      <c r="J95" s="221"/>
      <c r="K95" s="222"/>
      <c r="L95" s="222"/>
      <c r="M95" s="223"/>
      <c r="N95" s="221"/>
      <c r="O95" s="222"/>
      <c r="P95" s="222"/>
      <c r="Q95" s="223"/>
      <c r="R95" s="230"/>
      <c r="S95" s="222"/>
      <c r="T95" s="223"/>
    </row>
    <row r="96" spans="1:30">
      <c r="D96" s="44"/>
      <c r="E96" s="14">
        <v>41153</v>
      </c>
      <c r="F96" s="221"/>
      <c r="G96" s="222"/>
      <c r="H96" s="222"/>
      <c r="I96" s="223"/>
      <c r="J96" s="221"/>
      <c r="K96" s="222"/>
      <c r="L96" s="222"/>
      <c r="M96" s="223"/>
      <c r="N96" s="221"/>
      <c r="O96" s="222"/>
      <c r="P96" s="222"/>
      <c r="Q96" s="223"/>
      <c r="R96" s="230"/>
      <c r="S96" s="222"/>
      <c r="T96" s="223"/>
    </row>
    <row r="97" spans="4:20" s="3" customFormat="1">
      <c r="D97" s="44"/>
      <c r="E97" s="14">
        <v>41183</v>
      </c>
      <c r="F97" s="221"/>
      <c r="G97" s="222"/>
      <c r="H97" s="222"/>
      <c r="I97" s="223"/>
      <c r="J97" s="221"/>
      <c r="K97" s="222"/>
      <c r="L97" s="222"/>
      <c r="M97" s="223"/>
      <c r="N97" s="221"/>
      <c r="O97" s="222"/>
      <c r="P97" s="222"/>
      <c r="Q97" s="223"/>
      <c r="R97" s="230"/>
      <c r="S97" s="222"/>
      <c r="T97" s="223"/>
    </row>
    <row r="98" spans="4:20" s="3" customFormat="1">
      <c r="D98" s="44"/>
      <c r="E98" s="14">
        <v>41214</v>
      </c>
      <c r="F98" s="221"/>
      <c r="G98" s="222"/>
      <c r="H98" s="222"/>
      <c r="I98" s="223"/>
      <c r="J98" s="221"/>
      <c r="K98" s="222"/>
      <c r="L98" s="222"/>
      <c r="M98" s="223"/>
      <c r="N98" s="221"/>
      <c r="O98" s="222"/>
      <c r="P98" s="222"/>
      <c r="Q98" s="223"/>
      <c r="R98" s="230"/>
      <c r="S98" s="222"/>
      <c r="T98" s="223"/>
    </row>
    <row r="99" spans="4:20" s="3" customFormat="1">
      <c r="D99" s="44"/>
      <c r="E99" s="14">
        <v>41244</v>
      </c>
      <c r="F99" s="221"/>
      <c r="G99" s="222"/>
      <c r="H99" s="222"/>
      <c r="I99" s="223"/>
      <c r="J99" s="221"/>
      <c r="K99" s="222"/>
      <c r="L99" s="222"/>
      <c r="M99" s="223"/>
      <c r="N99" s="221"/>
      <c r="O99" s="222"/>
      <c r="P99" s="222"/>
      <c r="Q99" s="223"/>
      <c r="R99" s="230" t="s">
        <v>151</v>
      </c>
      <c r="S99" s="222"/>
      <c r="T99" s="223"/>
    </row>
    <row r="100" spans="4:20" s="3" customFormat="1">
      <c r="D100" s="4"/>
      <c r="E100" s="14">
        <v>41275</v>
      </c>
      <c r="F100" s="225"/>
      <c r="G100" s="225"/>
      <c r="H100" s="225"/>
      <c r="I100" s="225"/>
      <c r="J100" s="225"/>
      <c r="K100" s="225"/>
      <c r="L100" s="225"/>
      <c r="M100" s="225"/>
      <c r="N100" s="225"/>
      <c r="O100" s="225"/>
      <c r="P100" s="225"/>
      <c r="Q100" s="225"/>
      <c r="R100" s="232" t="s">
        <v>153</v>
      </c>
      <c r="S100" s="233"/>
      <c r="T100" s="234"/>
    </row>
    <row r="101" spans="4:20" s="3" customFormat="1">
      <c r="D101" s="4"/>
      <c r="E101" s="14">
        <v>41306</v>
      </c>
      <c r="F101" s="225"/>
      <c r="G101" s="225"/>
      <c r="H101" s="225"/>
      <c r="I101" s="225"/>
      <c r="J101" s="225"/>
      <c r="K101" s="225"/>
      <c r="L101" s="225"/>
      <c r="M101" s="225"/>
      <c r="N101" s="225"/>
      <c r="O101" s="225"/>
      <c r="P101" s="225"/>
      <c r="Q101" s="225"/>
      <c r="R101" s="231" t="s">
        <v>154</v>
      </c>
      <c r="S101" s="231"/>
      <c r="T101" s="231"/>
    </row>
    <row r="102" spans="4:20" s="3" customFormat="1">
      <c r="D102" s="4"/>
      <c r="E102" s="14">
        <v>41334</v>
      </c>
      <c r="F102" s="225"/>
      <c r="G102" s="225"/>
      <c r="H102" s="225"/>
      <c r="I102" s="225"/>
      <c r="J102" s="225"/>
      <c r="K102" s="225"/>
      <c r="L102" s="225"/>
      <c r="M102" s="225"/>
      <c r="N102" s="225"/>
      <c r="O102" s="225"/>
      <c r="P102" s="225"/>
      <c r="Q102" s="225"/>
      <c r="R102" s="231"/>
      <c r="S102" s="231"/>
      <c r="T102" s="231"/>
    </row>
    <row r="103" spans="4:20" s="3" customFormat="1">
      <c r="D103" s="4"/>
      <c r="E103" s="14">
        <v>41365</v>
      </c>
      <c r="F103" s="225"/>
      <c r="G103" s="225"/>
      <c r="H103" s="225"/>
      <c r="I103" s="225"/>
      <c r="J103" s="225"/>
      <c r="K103" s="225"/>
      <c r="L103" s="225"/>
      <c r="M103" s="225"/>
      <c r="N103" s="225"/>
      <c r="O103" s="225"/>
      <c r="P103" s="225"/>
      <c r="Q103" s="225"/>
      <c r="R103" s="231"/>
      <c r="S103" s="231"/>
      <c r="T103" s="231"/>
    </row>
    <row r="104" spans="4:20" s="3" customFormat="1">
      <c r="D104" s="4"/>
      <c r="E104" s="14">
        <v>41395</v>
      </c>
      <c r="F104" s="225"/>
      <c r="G104" s="225"/>
      <c r="H104" s="225"/>
      <c r="I104" s="225"/>
      <c r="J104" s="225"/>
      <c r="K104" s="225"/>
      <c r="L104" s="225"/>
      <c r="M104" s="225"/>
      <c r="N104" s="225"/>
      <c r="O104" s="225"/>
      <c r="P104" s="225"/>
      <c r="Q104" s="225"/>
      <c r="R104" s="231"/>
      <c r="S104" s="231"/>
      <c r="T104" s="231"/>
    </row>
    <row r="105" spans="4:20" s="3" customFormat="1">
      <c r="D105" s="4"/>
      <c r="E105" s="14">
        <v>41426</v>
      </c>
      <c r="F105" s="225"/>
      <c r="G105" s="225"/>
      <c r="H105" s="225"/>
      <c r="I105" s="225"/>
      <c r="J105" s="225"/>
      <c r="K105" s="225"/>
      <c r="L105" s="225"/>
      <c r="M105" s="225"/>
      <c r="N105" s="225"/>
      <c r="O105" s="225"/>
      <c r="P105" s="225"/>
      <c r="Q105" s="225"/>
      <c r="R105" s="231"/>
      <c r="S105" s="231"/>
      <c r="T105" s="231"/>
    </row>
    <row r="106" spans="4:20" s="3" customFormat="1">
      <c r="D106" s="4"/>
      <c r="E106" s="14">
        <v>41456</v>
      </c>
      <c r="F106" s="225"/>
      <c r="G106" s="225"/>
      <c r="H106" s="225"/>
      <c r="I106" s="225"/>
      <c r="J106" s="225"/>
      <c r="K106" s="225"/>
      <c r="L106" s="225"/>
      <c r="M106" s="225"/>
      <c r="N106" s="225"/>
      <c r="O106" s="225"/>
      <c r="P106" s="225"/>
      <c r="Q106" s="225"/>
      <c r="R106" s="231"/>
      <c r="S106" s="231"/>
      <c r="T106" s="231"/>
    </row>
    <row r="107" spans="4:20" s="3" customFormat="1">
      <c r="D107" s="4"/>
      <c r="E107" s="14">
        <v>41487</v>
      </c>
      <c r="F107" s="225"/>
      <c r="G107" s="225"/>
      <c r="H107" s="225"/>
      <c r="I107" s="225"/>
      <c r="J107" s="225"/>
      <c r="K107" s="225"/>
      <c r="L107" s="225"/>
      <c r="M107" s="225"/>
      <c r="N107" s="225"/>
      <c r="O107" s="225"/>
      <c r="P107" s="225"/>
      <c r="Q107" s="225"/>
      <c r="R107" s="231"/>
      <c r="S107" s="231"/>
      <c r="T107" s="231"/>
    </row>
    <row r="108" spans="4:20" s="3" customFormat="1">
      <c r="D108" s="4"/>
      <c r="E108" s="14">
        <v>41518</v>
      </c>
      <c r="F108" s="225"/>
      <c r="G108" s="225"/>
      <c r="H108" s="225"/>
      <c r="I108" s="225"/>
      <c r="J108" s="225"/>
      <c r="K108" s="225"/>
      <c r="L108" s="225"/>
      <c r="M108" s="225"/>
      <c r="N108" s="225"/>
      <c r="O108" s="225"/>
      <c r="P108" s="225"/>
      <c r="Q108" s="225"/>
      <c r="R108" s="231"/>
      <c r="S108" s="231"/>
      <c r="T108" s="231"/>
    </row>
    <row r="109" spans="4:20" s="3" customFormat="1">
      <c r="D109" s="4"/>
      <c r="E109" s="14">
        <v>41548</v>
      </c>
      <c r="F109" s="225"/>
      <c r="G109" s="225"/>
      <c r="H109" s="225"/>
      <c r="I109" s="225"/>
      <c r="J109" s="225"/>
      <c r="K109" s="225"/>
      <c r="L109" s="225"/>
      <c r="M109" s="225"/>
      <c r="N109" s="225"/>
      <c r="O109" s="225"/>
      <c r="P109" s="225"/>
      <c r="Q109" s="225"/>
      <c r="R109" s="231"/>
      <c r="S109" s="231"/>
      <c r="T109" s="231"/>
    </row>
    <row r="110" spans="4:20" s="3" customFormat="1">
      <c r="D110" s="4"/>
      <c r="E110" s="14">
        <v>41579</v>
      </c>
      <c r="F110" s="225"/>
      <c r="G110" s="225"/>
      <c r="H110" s="225"/>
      <c r="I110" s="225"/>
      <c r="J110" s="225"/>
      <c r="K110" s="225"/>
      <c r="L110" s="225"/>
      <c r="M110" s="225"/>
      <c r="N110" s="225"/>
      <c r="O110" s="225"/>
      <c r="P110" s="225"/>
      <c r="Q110" s="225"/>
      <c r="R110" s="231"/>
      <c r="S110" s="231"/>
      <c r="T110" s="231"/>
    </row>
    <row r="111" spans="4:20" s="3" customFormat="1">
      <c r="D111" s="4"/>
      <c r="E111" s="14">
        <v>41609</v>
      </c>
      <c r="F111" s="225"/>
      <c r="G111" s="225"/>
      <c r="H111" s="225"/>
      <c r="I111" s="225"/>
      <c r="J111" s="225"/>
      <c r="K111" s="225"/>
      <c r="L111" s="225"/>
      <c r="M111" s="225"/>
      <c r="N111" s="225"/>
      <c r="O111" s="225"/>
      <c r="P111" s="225"/>
      <c r="Q111" s="225"/>
      <c r="R111" s="231"/>
      <c r="S111" s="231"/>
      <c r="T111" s="231"/>
    </row>
  </sheetData>
  <mergeCells count="102">
    <mergeCell ref="D1:G1"/>
    <mergeCell ref="D85:H85"/>
    <mergeCell ref="F87:I87"/>
    <mergeCell ref="J87:M87"/>
    <mergeCell ref="N87:Q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January_2012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E111"/>
  <sheetViews>
    <sheetView windowProtection="1" topLeftCell="A7" workbookViewId="0">
      <pane xSplit="1" topLeftCell="S1" activePane="topRight" state="frozen"/>
      <selection pane="topRight" activeCell="G16" sqref="G16"/>
    </sheetView>
  </sheetViews>
  <sheetFormatPr defaultRowHeight="15"/>
  <cols>
    <col min="1" max="1" width="64.28515625" style="3" customWidth="1"/>
    <col min="2" max="2" width="37.7109375" style="3" customWidth="1"/>
    <col min="3" max="3" width="6.5703125" style="4" customWidth="1"/>
    <col min="4" max="4" width="4.7109375" style="4" customWidth="1"/>
    <col min="5" max="5" width="27.7109375" style="4" customWidth="1"/>
    <col min="6" max="6" width="15.7109375" style="4" customWidth="1"/>
    <col min="7" max="30" width="15.7109375" style="3" customWidth="1"/>
    <col min="31" max="31" width="6.42578125" style="3" customWidth="1"/>
    <col min="32" max="32" width="28.5703125" style="3" customWidth="1"/>
    <col min="33" max="33" width="15.7109375" style="3" customWidth="1"/>
    <col min="34" max="16384" width="9.140625" style="3"/>
  </cols>
  <sheetData>
    <row r="1" spans="1:31">
      <c r="A1" s="1" t="s">
        <v>3</v>
      </c>
      <c r="B1" s="107" t="s">
        <v>116</v>
      </c>
      <c r="C1" s="2"/>
      <c r="D1" s="228" t="s">
        <v>23</v>
      </c>
      <c r="E1" s="228"/>
      <c r="F1" s="228"/>
      <c r="G1" s="228"/>
    </row>
    <row r="2" spans="1:31">
      <c r="A2" s="1" t="s">
        <v>4</v>
      </c>
      <c r="B2" s="107" t="s">
        <v>131</v>
      </c>
      <c r="C2" s="2"/>
      <c r="E2" s="5"/>
      <c r="F2" s="100">
        <v>2012</v>
      </c>
      <c r="G2" s="100">
        <v>2013</v>
      </c>
      <c r="H2" s="100">
        <v>2014</v>
      </c>
      <c r="I2" s="100">
        <v>2015</v>
      </c>
    </row>
    <row r="3" spans="1:31" ht="12.75" customHeight="1">
      <c r="A3" s="1" t="s">
        <v>5</v>
      </c>
      <c r="B3" s="113" t="s">
        <v>98</v>
      </c>
      <c r="C3" s="6"/>
      <c r="E3" s="110" t="s">
        <v>61</v>
      </c>
      <c r="F3" s="108">
        <v>20000</v>
      </c>
      <c r="G3" s="108">
        <v>20000</v>
      </c>
      <c r="H3" s="108">
        <v>20000</v>
      </c>
      <c r="I3" s="108">
        <v>20000</v>
      </c>
    </row>
    <row r="4" spans="1:31" ht="12.75" customHeight="1">
      <c r="A4" s="1" t="s">
        <v>7</v>
      </c>
      <c r="B4" s="111" t="s">
        <v>132</v>
      </c>
      <c r="C4" s="8"/>
      <c r="E4" s="110" t="s">
        <v>62</v>
      </c>
      <c r="F4" s="109">
        <v>299732</v>
      </c>
      <c r="G4" s="109">
        <v>299732</v>
      </c>
      <c r="H4" s="109">
        <v>299732</v>
      </c>
      <c r="I4" s="109">
        <v>299732</v>
      </c>
      <c r="K4" s="10"/>
      <c r="L4" s="10"/>
      <c r="M4" s="10"/>
      <c r="N4" s="10"/>
      <c r="O4" s="10"/>
      <c r="P4" s="10"/>
      <c r="Q4" s="10"/>
      <c r="R4" s="10"/>
      <c r="S4" s="10"/>
      <c r="T4" s="10"/>
      <c r="U4" s="10"/>
      <c r="V4" s="10"/>
      <c r="W4" s="10"/>
      <c r="X4" s="10"/>
      <c r="Y4" s="10"/>
      <c r="Z4" s="10"/>
      <c r="AA4" s="10"/>
      <c r="AB4" s="10"/>
      <c r="AC4" s="10"/>
      <c r="AD4" s="10"/>
      <c r="AE4" s="11"/>
    </row>
    <row r="5" spans="1:31">
      <c r="A5" s="1" t="s">
        <v>8</v>
      </c>
      <c r="B5" s="111">
        <v>41253</v>
      </c>
      <c r="C5" s="8"/>
      <c r="E5" s="3"/>
      <c r="F5" s="10"/>
      <c r="G5" s="10"/>
      <c r="H5" s="10"/>
      <c r="I5" s="10"/>
      <c r="J5" s="10"/>
      <c r="K5" s="10"/>
      <c r="L5" s="10"/>
      <c r="M5" s="10"/>
      <c r="N5" s="10"/>
      <c r="O5" s="10"/>
      <c r="P5" s="10"/>
      <c r="Q5" s="10"/>
      <c r="R5" s="10"/>
      <c r="S5" s="10"/>
      <c r="T5" s="10"/>
      <c r="U5" s="10"/>
      <c r="V5" s="10"/>
      <c r="W5" s="10"/>
      <c r="X5" s="10"/>
      <c r="Y5" s="10"/>
      <c r="Z5" s="10"/>
      <c r="AA5" s="10"/>
      <c r="AB5" s="10"/>
      <c r="AC5" s="11"/>
    </row>
    <row r="6" spans="1:31">
      <c r="A6" s="1" t="s">
        <v>86</v>
      </c>
      <c r="B6" s="111">
        <v>40909</v>
      </c>
      <c r="C6" s="8"/>
      <c r="E6" s="3"/>
      <c r="F6" s="10"/>
      <c r="G6" s="10"/>
      <c r="H6" s="10"/>
      <c r="I6" s="10"/>
      <c r="J6" s="10"/>
      <c r="K6" s="10"/>
      <c r="L6" s="10"/>
      <c r="M6" s="10"/>
      <c r="N6" s="10"/>
      <c r="O6" s="10"/>
      <c r="P6" s="10"/>
      <c r="Q6" s="10"/>
      <c r="R6" s="10"/>
      <c r="S6" s="10"/>
      <c r="T6" s="10"/>
      <c r="U6" s="10"/>
      <c r="V6" s="10"/>
      <c r="W6" s="10"/>
      <c r="X6" s="10"/>
      <c r="Y6" s="10"/>
      <c r="Z6" s="10"/>
      <c r="AA6" s="10"/>
      <c r="AB6" s="10"/>
      <c r="AC6" s="11"/>
    </row>
    <row r="7" spans="1:31">
      <c r="A7" s="1" t="s">
        <v>2</v>
      </c>
      <c r="B7" s="60">
        <v>41395</v>
      </c>
      <c r="C7" s="12"/>
      <c r="H7" s="10"/>
      <c r="I7" s="10"/>
      <c r="J7" s="10"/>
      <c r="K7" s="10"/>
      <c r="L7" s="10"/>
      <c r="M7" s="10"/>
      <c r="N7" s="10"/>
      <c r="O7" s="10"/>
      <c r="P7" s="10"/>
      <c r="Q7" s="10"/>
      <c r="R7" s="10"/>
      <c r="S7" s="10"/>
      <c r="T7" s="10"/>
      <c r="U7" s="10"/>
      <c r="V7" s="10"/>
      <c r="W7" s="10"/>
      <c r="X7" s="10"/>
      <c r="Y7" s="10"/>
      <c r="Z7" s="10"/>
      <c r="AA7" s="10"/>
      <c r="AB7" s="10"/>
      <c r="AC7" s="10"/>
      <c r="AD7" s="10"/>
      <c r="AE7" s="45" t="s">
        <v>33</v>
      </c>
    </row>
    <row r="8" spans="1:31">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34"/>
      <c r="AE9" s="4">
        <v>2</v>
      </c>
    </row>
    <row r="10" spans="1:31">
      <c r="A10" s="61" t="s">
        <v>80</v>
      </c>
      <c r="B10" s="59"/>
      <c r="E10" s="13" t="s">
        <v>25</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4">
        <v>3</v>
      </c>
    </row>
    <row r="11" spans="1:31" ht="12.75" customHeight="1">
      <c r="A11" s="18" t="s">
        <v>10</v>
      </c>
      <c r="B11" s="19">
        <f>HLOOKUP($B$7,$F$8:$AC$75,AE11,FALSE)</f>
        <v>0</v>
      </c>
      <c r="E11" s="20" t="s">
        <v>24</v>
      </c>
      <c r="F11" s="211"/>
      <c r="G11" s="211"/>
      <c r="H11" s="211">
        <v>5313</v>
      </c>
      <c r="I11" s="211"/>
      <c r="J11" s="211"/>
      <c r="K11" s="211">
        <v>5568</v>
      </c>
      <c r="L11" s="211"/>
      <c r="M11" s="211"/>
      <c r="N11" s="211">
        <v>1175</v>
      </c>
      <c r="O11" s="211"/>
      <c r="P11" s="211"/>
      <c r="Q11" s="211">
        <v>4521</v>
      </c>
      <c r="R11" s="7"/>
      <c r="S11" s="7"/>
      <c r="T11" s="7">
        <f>+'[1]OPOWER Savings'!$D$22</f>
        <v>7492.62</v>
      </c>
      <c r="U11" s="7"/>
      <c r="V11" s="7"/>
      <c r="W11" s="7"/>
      <c r="X11" s="7"/>
      <c r="Y11" s="7"/>
      <c r="Z11" s="7"/>
      <c r="AA11" s="7"/>
      <c r="AB11" s="7"/>
      <c r="AC11" s="7"/>
      <c r="AD11" s="24">
        <f>SUM(F11:AC11)</f>
        <v>24069.62</v>
      </c>
      <c r="AE11" s="4">
        <v>4</v>
      </c>
    </row>
    <row r="12" spans="1:31" ht="12.75" customHeight="1">
      <c r="A12" s="18" t="s">
        <v>11</v>
      </c>
      <c r="B12" s="19">
        <f>HLOOKUP($B$7,$F$8:$AC$75,AE12,FALSE)</f>
        <v>0</v>
      </c>
      <c r="E12" s="20" t="s">
        <v>24</v>
      </c>
      <c r="F12" s="211"/>
      <c r="G12" s="211"/>
      <c r="H12" s="211"/>
      <c r="I12" s="211"/>
      <c r="J12" s="211"/>
      <c r="K12" s="211"/>
      <c r="L12" s="211"/>
      <c r="M12" s="211"/>
      <c r="N12" s="211"/>
      <c r="O12" s="211"/>
      <c r="P12" s="211"/>
      <c r="Q12" s="211"/>
      <c r="R12" s="7"/>
      <c r="S12" s="7"/>
      <c r="T12" s="7"/>
      <c r="U12" s="7"/>
      <c r="V12" s="7"/>
      <c r="W12" s="7"/>
      <c r="X12" s="7"/>
      <c r="Y12" s="7"/>
      <c r="Z12" s="7"/>
      <c r="AA12" s="7"/>
      <c r="AB12" s="7"/>
      <c r="AC12" s="7"/>
      <c r="AD12" s="24">
        <f>SUM(F12:AC12)</f>
        <v>0</v>
      </c>
      <c r="AE12" s="4">
        <v>5</v>
      </c>
    </row>
    <row r="13" spans="1:31" ht="12.75" customHeight="1">
      <c r="A13" s="18" t="s">
        <v>85</v>
      </c>
      <c r="B13" s="75">
        <f>HLOOKUP($B$7,$F$8:$AC$75,AE13,FALSE)</f>
        <v>0</v>
      </c>
      <c r="E13" s="20" t="s">
        <v>24</v>
      </c>
      <c r="F13" s="212"/>
      <c r="G13" s="212">
        <v>0</v>
      </c>
      <c r="H13" s="212"/>
      <c r="I13" s="212"/>
      <c r="J13" s="212"/>
      <c r="K13" s="212"/>
      <c r="L13" s="212"/>
      <c r="M13" s="212"/>
      <c r="N13" s="212"/>
      <c r="O13" s="212"/>
      <c r="P13" s="212"/>
      <c r="Q13" s="212"/>
      <c r="R13" s="77"/>
      <c r="S13" s="77"/>
      <c r="T13" s="77"/>
      <c r="U13" s="77"/>
      <c r="V13" s="77"/>
      <c r="W13" s="77"/>
      <c r="X13" s="77"/>
      <c r="Y13" s="77"/>
      <c r="Z13" s="77"/>
      <c r="AA13" s="77"/>
      <c r="AB13" s="77"/>
      <c r="AC13" s="77"/>
      <c r="AD13" s="82">
        <f>SUM(F13:AC13)</f>
        <v>0</v>
      </c>
      <c r="AE13" s="4">
        <v>6</v>
      </c>
    </row>
    <row r="14" spans="1:31">
      <c r="A14" s="61" t="s">
        <v>63</v>
      </c>
      <c r="B14" s="59"/>
      <c r="E14" s="56"/>
      <c r="F14" s="17"/>
      <c r="G14" s="17"/>
      <c r="H14" s="17"/>
      <c r="I14" s="17"/>
      <c r="J14" s="17"/>
      <c r="K14" s="17"/>
      <c r="L14" s="17"/>
      <c r="M14" s="17"/>
      <c r="N14" s="17"/>
      <c r="O14" s="17"/>
      <c r="P14" s="17"/>
      <c r="Q14" s="17"/>
      <c r="R14" s="17"/>
      <c r="S14" s="17"/>
      <c r="T14" s="17"/>
      <c r="U14" s="17"/>
      <c r="V14" s="17"/>
      <c r="W14" s="17"/>
      <c r="X14" s="17"/>
      <c r="Y14" s="17"/>
      <c r="Z14" s="17"/>
      <c r="AA14" s="17"/>
      <c r="AB14" s="17"/>
      <c r="AC14" s="17"/>
      <c r="AD14" s="34"/>
      <c r="AE14" s="4">
        <v>7</v>
      </c>
    </row>
    <row r="15" spans="1:31">
      <c r="A15" s="1" t="s">
        <v>68</v>
      </c>
      <c r="B15" s="23">
        <f>HLOOKUP($B$7,$F$8:$AC$75,AE15,FALSE)</f>
        <v>20000</v>
      </c>
      <c r="E15" s="5"/>
      <c r="F15" s="24">
        <f>$F$3</f>
        <v>20000</v>
      </c>
      <c r="G15" s="24">
        <f t="shared" ref="G15:Q15" si="0">$F$3</f>
        <v>20000</v>
      </c>
      <c r="H15" s="24">
        <f t="shared" si="0"/>
        <v>20000</v>
      </c>
      <c r="I15" s="24">
        <f t="shared" si="0"/>
        <v>20000</v>
      </c>
      <c r="J15" s="24">
        <f t="shared" si="0"/>
        <v>20000</v>
      </c>
      <c r="K15" s="24">
        <f t="shared" si="0"/>
        <v>20000</v>
      </c>
      <c r="L15" s="24">
        <f t="shared" si="0"/>
        <v>20000</v>
      </c>
      <c r="M15" s="24">
        <f t="shared" si="0"/>
        <v>20000</v>
      </c>
      <c r="N15" s="24">
        <f t="shared" si="0"/>
        <v>20000</v>
      </c>
      <c r="O15" s="24">
        <f t="shared" si="0"/>
        <v>20000</v>
      </c>
      <c r="P15" s="24">
        <f t="shared" si="0"/>
        <v>20000</v>
      </c>
      <c r="Q15" s="24">
        <f t="shared" si="0"/>
        <v>20000</v>
      </c>
      <c r="R15" s="24">
        <f>$G$3</f>
        <v>20000</v>
      </c>
      <c r="S15" s="24">
        <f t="shared" ref="S15:AC15" si="1">$G$3</f>
        <v>20000</v>
      </c>
      <c r="T15" s="24">
        <f t="shared" si="1"/>
        <v>20000</v>
      </c>
      <c r="U15" s="24">
        <f t="shared" si="1"/>
        <v>20000</v>
      </c>
      <c r="V15" s="24">
        <f t="shared" si="1"/>
        <v>20000</v>
      </c>
      <c r="W15" s="24">
        <f t="shared" si="1"/>
        <v>20000</v>
      </c>
      <c r="X15" s="24">
        <f t="shared" si="1"/>
        <v>20000</v>
      </c>
      <c r="Y15" s="24">
        <f t="shared" si="1"/>
        <v>20000</v>
      </c>
      <c r="Z15" s="24">
        <f t="shared" si="1"/>
        <v>20000</v>
      </c>
      <c r="AA15" s="24">
        <f t="shared" si="1"/>
        <v>20000</v>
      </c>
      <c r="AB15" s="24">
        <f t="shared" si="1"/>
        <v>20000</v>
      </c>
      <c r="AC15" s="24">
        <f t="shared" si="1"/>
        <v>20000</v>
      </c>
      <c r="AD15" s="25"/>
      <c r="AE15" s="4">
        <v>8</v>
      </c>
    </row>
    <row r="16" spans="1:31">
      <c r="A16" s="1" t="s">
        <v>69</v>
      </c>
      <c r="B16" s="23">
        <f>HLOOKUP($B$7,$F$8:$AC$75,AE16,FALSE)</f>
        <v>8333.3333333333339</v>
      </c>
      <c r="E16" s="5"/>
      <c r="F16" s="24">
        <f>F15*(F9/12)</f>
        <v>1666.6666666666665</v>
      </c>
      <c r="G16" s="24">
        <f t="shared" ref="G16:AC16" si="2">G15*(G9/12)</f>
        <v>3333.333333333333</v>
      </c>
      <c r="H16" s="24">
        <f t="shared" si="2"/>
        <v>5000</v>
      </c>
      <c r="I16" s="24">
        <f t="shared" si="2"/>
        <v>6666.6666666666661</v>
      </c>
      <c r="J16" s="24">
        <f t="shared" si="2"/>
        <v>8333.3333333333339</v>
      </c>
      <c r="K16" s="24">
        <f t="shared" si="2"/>
        <v>10000</v>
      </c>
      <c r="L16" s="24">
        <f t="shared" si="2"/>
        <v>11666.666666666668</v>
      </c>
      <c r="M16" s="24">
        <f t="shared" si="2"/>
        <v>13333.333333333332</v>
      </c>
      <c r="N16" s="24">
        <f t="shared" si="2"/>
        <v>15000</v>
      </c>
      <c r="O16" s="24">
        <f>O15*(O9/12)</f>
        <v>16666.666666666668</v>
      </c>
      <c r="P16" s="24">
        <f t="shared" si="2"/>
        <v>18333.333333333332</v>
      </c>
      <c r="Q16" s="24">
        <f t="shared" si="2"/>
        <v>20000</v>
      </c>
      <c r="R16" s="24">
        <f t="shared" si="2"/>
        <v>1666.6666666666665</v>
      </c>
      <c r="S16" s="24">
        <f t="shared" si="2"/>
        <v>3333.333333333333</v>
      </c>
      <c r="T16" s="24">
        <f t="shared" si="2"/>
        <v>5000</v>
      </c>
      <c r="U16" s="24">
        <f t="shared" si="2"/>
        <v>6666.6666666666661</v>
      </c>
      <c r="V16" s="24">
        <f t="shared" si="2"/>
        <v>8333.3333333333339</v>
      </c>
      <c r="W16" s="24">
        <f t="shared" si="2"/>
        <v>10000</v>
      </c>
      <c r="X16" s="24">
        <f t="shared" si="2"/>
        <v>11666.666666666668</v>
      </c>
      <c r="Y16" s="24">
        <f t="shared" si="2"/>
        <v>13333.333333333332</v>
      </c>
      <c r="Z16" s="24">
        <f t="shared" si="2"/>
        <v>15000</v>
      </c>
      <c r="AA16" s="24">
        <f t="shared" si="2"/>
        <v>16666.666666666668</v>
      </c>
      <c r="AB16" s="24">
        <f t="shared" si="2"/>
        <v>18333.333333333332</v>
      </c>
      <c r="AC16" s="24">
        <f t="shared" si="2"/>
        <v>20000</v>
      </c>
      <c r="AD16" s="25"/>
      <c r="AE16" s="4">
        <v>9</v>
      </c>
    </row>
    <row r="17" spans="1:31">
      <c r="A17" s="86" t="s">
        <v>67</v>
      </c>
      <c r="B17" s="19">
        <f>HLOOKUP($B$7,$F$8:$AC$75,AE17,FALSE)</f>
        <v>7492.62</v>
      </c>
      <c r="E17" s="5"/>
      <c r="F17" s="21">
        <f>F11</f>
        <v>0</v>
      </c>
      <c r="G17" s="21">
        <f>F17+G11</f>
        <v>0</v>
      </c>
      <c r="H17" s="21">
        <f t="shared" ref="H17:P17" si="3">G17+H11</f>
        <v>5313</v>
      </c>
      <c r="I17" s="21">
        <f t="shared" si="3"/>
        <v>5313</v>
      </c>
      <c r="J17" s="21">
        <f t="shared" si="3"/>
        <v>5313</v>
      </c>
      <c r="K17" s="21">
        <f t="shared" si="3"/>
        <v>10881</v>
      </c>
      <c r="L17" s="21">
        <f t="shared" si="3"/>
        <v>10881</v>
      </c>
      <c r="M17" s="21">
        <f t="shared" si="3"/>
        <v>10881</v>
      </c>
      <c r="N17" s="21">
        <f t="shared" si="3"/>
        <v>12056</v>
      </c>
      <c r="O17" s="21">
        <f t="shared" si="3"/>
        <v>12056</v>
      </c>
      <c r="P17" s="21">
        <f t="shared" si="3"/>
        <v>12056</v>
      </c>
      <c r="Q17" s="21">
        <f>P17+Q11</f>
        <v>16577</v>
      </c>
      <c r="R17" s="21">
        <f>R11</f>
        <v>0</v>
      </c>
      <c r="S17" s="21">
        <f t="shared" ref="S17:AC17" si="4">R17+S11</f>
        <v>0</v>
      </c>
      <c r="T17" s="21">
        <f t="shared" si="4"/>
        <v>7492.62</v>
      </c>
      <c r="U17" s="21">
        <f t="shared" si="4"/>
        <v>7492.62</v>
      </c>
      <c r="V17" s="21">
        <f t="shared" si="4"/>
        <v>7492.62</v>
      </c>
      <c r="W17" s="21">
        <f t="shared" si="4"/>
        <v>7492.62</v>
      </c>
      <c r="X17" s="21">
        <f t="shared" si="4"/>
        <v>7492.62</v>
      </c>
      <c r="Y17" s="21">
        <f t="shared" si="4"/>
        <v>7492.62</v>
      </c>
      <c r="Z17" s="21">
        <f t="shared" si="4"/>
        <v>7492.62</v>
      </c>
      <c r="AA17" s="21">
        <f t="shared" si="4"/>
        <v>7492.62</v>
      </c>
      <c r="AB17" s="21">
        <f t="shared" si="4"/>
        <v>7492.62</v>
      </c>
      <c r="AC17" s="21">
        <f t="shared" si="4"/>
        <v>7492.62</v>
      </c>
      <c r="AD17" s="27"/>
      <c r="AE17" s="4">
        <v>10</v>
      </c>
    </row>
    <row r="18" spans="1:31">
      <c r="A18" s="86" t="s">
        <v>9</v>
      </c>
      <c r="B18" s="19">
        <f>HLOOKUP($B$7,$F$8:$AC$75,AE18,FALSE)</f>
        <v>0</v>
      </c>
      <c r="E18" s="20" t="s">
        <v>110</v>
      </c>
      <c r="F18" s="7"/>
      <c r="G18" s="7"/>
      <c r="H18" s="7"/>
      <c r="I18" s="7"/>
      <c r="J18" s="7"/>
      <c r="K18" s="7"/>
      <c r="L18" s="7"/>
      <c r="M18" s="7"/>
      <c r="N18" s="7"/>
      <c r="O18" s="7"/>
      <c r="P18" s="7"/>
      <c r="Q18" s="7"/>
      <c r="R18" s="7"/>
      <c r="S18" s="7"/>
      <c r="T18" s="7"/>
      <c r="U18" s="7"/>
      <c r="V18" s="7"/>
      <c r="W18" s="7"/>
      <c r="X18" s="7"/>
      <c r="Y18" s="7"/>
      <c r="Z18" s="7"/>
      <c r="AA18" s="7"/>
      <c r="AB18" s="7"/>
      <c r="AC18" s="7"/>
      <c r="AD18" s="27"/>
      <c r="AE18" s="4">
        <v>11</v>
      </c>
    </row>
    <row r="19" spans="1:31">
      <c r="A19" s="87" t="s">
        <v>38</v>
      </c>
      <c r="B19" s="51">
        <f>HLOOKUP($B$7,$F$8:$AC$75,AE19,FALSE)</f>
        <v>7492.62</v>
      </c>
      <c r="C19" s="92"/>
      <c r="D19" s="92"/>
      <c r="E19" s="92"/>
      <c r="F19" s="26">
        <f>F17+F18</f>
        <v>0</v>
      </c>
      <c r="G19" s="26">
        <f t="shared" ref="G19:AC19" si="5">G17+G18</f>
        <v>0</v>
      </c>
      <c r="H19" s="26">
        <f t="shared" si="5"/>
        <v>5313</v>
      </c>
      <c r="I19" s="26">
        <f t="shared" si="5"/>
        <v>5313</v>
      </c>
      <c r="J19" s="26">
        <f t="shared" si="5"/>
        <v>5313</v>
      </c>
      <c r="K19" s="26">
        <f t="shared" si="5"/>
        <v>10881</v>
      </c>
      <c r="L19" s="26">
        <f t="shared" si="5"/>
        <v>10881</v>
      </c>
      <c r="M19" s="26">
        <f t="shared" si="5"/>
        <v>10881</v>
      </c>
      <c r="N19" s="26">
        <f t="shared" si="5"/>
        <v>12056</v>
      </c>
      <c r="O19" s="26">
        <f t="shared" si="5"/>
        <v>12056</v>
      </c>
      <c r="P19" s="26">
        <f t="shared" si="5"/>
        <v>12056</v>
      </c>
      <c r="Q19" s="26">
        <f t="shared" si="5"/>
        <v>16577</v>
      </c>
      <c r="R19" s="26">
        <f t="shared" si="5"/>
        <v>0</v>
      </c>
      <c r="S19" s="26">
        <f t="shared" si="5"/>
        <v>0</v>
      </c>
      <c r="T19" s="26">
        <f t="shared" si="5"/>
        <v>7492.62</v>
      </c>
      <c r="U19" s="26">
        <f t="shared" si="5"/>
        <v>7492.62</v>
      </c>
      <c r="V19" s="26">
        <f t="shared" si="5"/>
        <v>7492.62</v>
      </c>
      <c r="W19" s="26">
        <f t="shared" si="5"/>
        <v>7492.62</v>
      </c>
      <c r="X19" s="26">
        <f t="shared" si="5"/>
        <v>7492.62</v>
      </c>
      <c r="Y19" s="26">
        <f t="shared" si="5"/>
        <v>7492.62</v>
      </c>
      <c r="Z19" s="26">
        <f t="shared" si="5"/>
        <v>7492.62</v>
      </c>
      <c r="AA19" s="26">
        <f t="shared" si="5"/>
        <v>7492.62</v>
      </c>
      <c r="AB19" s="26">
        <f t="shared" si="5"/>
        <v>7492.62</v>
      </c>
      <c r="AC19" s="26">
        <f t="shared" si="5"/>
        <v>7492.62</v>
      </c>
      <c r="AD19" s="28"/>
      <c r="AE19" s="4">
        <v>12</v>
      </c>
    </row>
    <row r="20" spans="1:31">
      <c r="A20" s="86" t="s">
        <v>100</v>
      </c>
      <c r="B20" s="88">
        <f>IFERROR(HLOOKUP($B$7,$F$8:$AC$75,AE20,FALSE),"-  ")</f>
        <v>0.37463099999999999</v>
      </c>
      <c r="F20" s="88">
        <f>IFERROR(F17/F15,"-  ")</f>
        <v>0</v>
      </c>
      <c r="G20" s="88">
        <f t="shared" ref="G20:AB20" si="6">IFERROR(G17/G15,"-  ")</f>
        <v>0</v>
      </c>
      <c r="H20" s="88">
        <f t="shared" si="6"/>
        <v>0.26565</v>
      </c>
      <c r="I20" s="88">
        <f t="shared" si="6"/>
        <v>0.26565</v>
      </c>
      <c r="J20" s="88">
        <f t="shared" si="6"/>
        <v>0.26565</v>
      </c>
      <c r="K20" s="88">
        <f t="shared" si="6"/>
        <v>0.54405000000000003</v>
      </c>
      <c r="L20" s="88">
        <f t="shared" si="6"/>
        <v>0.54405000000000003</v>
      </c>
      <c r="M20" s="88">
        <f t="shared" si="6"/>
        <v>0.54405000000000003</v>
      </c>
      <c r="N20" s="88">
        <f t="shared" si="6"/>
        <v>0.6028</v>
      </c>
      <c r="O20" s="88">
        <f t="shared" si="6"/>
        <v>0.6028</v>
      </c>
      <c r="P20" s="88">
        <f t="shared" si="6"/>
        <v>0.6028</v>
      </c>
      <c r="Q20" s="88">
        <f t="shared" si="6"/>
        <v>0.82884999999999998</v>
      </c>
      <c r="R20" s="88">
        <f t="shared" si="6"/>
        <v>0</v>
      </c>
      <c r="S20" s="88">
        <f t="shared" si="6"/>
        <v>0</v>
      </c>
      <c r="T20" s="88">
        <f t="shared" si="6"/>
        <v>0.37463099999999999</v>
      </c>
      <c r="U20" s="88">
        <f t="shared" si="6"/>
        <v>0.37463099999999999</v>
      </c>
      <c r="V20" s="88">
        <f t="shared" si="6"/>
        <v>0.37463099999999999</v>
      </c>
      <c r="W20" s="88">
        <f t="shared" si="6"/>
        <v>0.37463099999999999</v>
      </c>
      <c r="X20" s="88">
        <f t="shared" si="6"/>
        <v>0.37463099999999999</v>
      </c>
      <c r="Y20" s="88">
        <f t="shared" si="6"/>
        <v>0.37463099999999999</v>
      </c>
      <c r="Z20" s="88">
        <f t="shared" si="6"/>
        <v>0.37463099999999999</v>
      </c>
      <c r="AA20" s="88">
        <f t="shared" si="6"/>
        <v>0.37463099999999999</v>
      </c>
      <c r="AB20" s="88">
        <f t="shared" si="6"/>
        <v>0.37463099999999999</v>
      </c>
      <c r="AC20" s="88">
        <f>IFERROR(AC17/AC15,"-  ")</f>
        <v>0.37463099999999999</v>
      </c>
      <c r="AD20" s="39"/>
      <c r="AE20" s="4">
        <v>13</v>
      </c>
    </row>
    <row r="21" spans="1:31">
      <c r="A21" s="86" t="s">
        <v>101</v>
      </c>
      <c r="B21" s="88">
        <f>IFERROR(HLOOKUP($B$7,$F$8:$AC$75,AE21,FALSE),"-  ")</f>
        <v>0.37463099999999999</v>
      </c>
      <c r="F21" s="88">
        <f>IFERROR(F19/F15,"-  ")</f>
        <v>0</v>
      </c>
      <c r="G21" s="88">
        <f t="shared" ref="G21:AC21" si="7">IFERROR(G19/G15,"-  ")</f>
        <v>0</v>
      </c>
      <c r="H21" s="88">
        <f t="shared" si="7"/>
        <v>0.26565</v>
      </c>
      <c r="I21" s="88">
        <f t="shared" si="7"/>
        <v>0.26565</v>
      </c>
      <c r="J21" s="88">
        <f t="shared" si="7"/>
        <v>0.26565</v>
      </c>
      <c r="K21" s="88">
        <f t="shared" si="7"/>
        <v>0.54405000000000003</v>
      </c>
      <c r="L21" s="88">
        <f t="shared" si="7"/>
        <v>0.54405000000000003</v>
      </c>
      <c r="M21" s="88">
        <f t="shared" si="7"/>
        <v>0.54405000000000003</v>
      </c>
      <c r="N21" s="88">
        <f t="shared" si="7"/>
        <v>0.6028</v>
      </c>
      <c r="O21" s="88">
        <f t="shared" si="7"/>
        <v>0.6028</v>
      </c>
      <c r="P21" s="88">
        <f t="shared" si="7"/>
        <v>0.6028</v>
      </c>
      <c r="Q21" s="88">
        <f t="shared" si="7"/>
        <v>0.82884999999999998</v>
      </c>
      <c r="R21" s="88">
        <f t="shared" si="7"/>
        <v>0</v>
      </c>
      <c r="S21" s="88">
        <f t="shared" si="7"/>
        <v>0</v>
      </c>
      <c r="T21" s="88">
        <f t="shared" si="7"/>
        <v>0.37463099999999999</v>
      </c>
      <c r="U21" s="88">
        <f t="shared" si="7"/>
        <v>0.37463099999999999</v>
      </c>
      <c r="V21" s="88">
        <f t="shared" si="7"/>
        <v>0.37463099999999999</v>
      </c>
      <c r="W21" s="88">
        <f t="shared" si="7"/>
        <v>0.37463099999999999</v>
      </c>
      <c r="X21" s="88">
        <f t="shared" si="7"/>
        <v>0.37463099999999999</v>
      </c>
      <c r="Y21" s="88">
        <f t="shared" si="7"/>
        <v>0.37463099999999999</v>
      </c>
      <c r="Z21" s="88">
        <f t="shared" si="7"/>
        <v>0.37463099999999999</v>
      </c>
      <c r="AA21" s="88">
        <f t="shared" si="7"/>
        <v>0.37463099999999999</v>
      </c>
      <c r="AB21" s="88">
        <f t="shared" si="7"/>
        <v>0.37463099999999999</v>
      </c>
      <c r="AC21" s="88">
        <f t="shared" si="7"/>
        <v>0.37463099999999999</v>
      </c>
      <c r="AD21" s="39"/>
      <c r="AE21" s="4">
        <v>14</v>
      </c>
    </row>
    <row r="22" spans="1:31">
      <c r="A22" s="86" t="s">
        <v>102</v>
      </c>
      <c r="B22" s="88">
        <f>IFERROR(HLOOKUP($B$7,$F$8:$AC$75,AE22,FALSE),"-  ")</f>
        <v>0.89911439999999987</v>
      </c>
      <c r="F22" s="88">
        <f>IFERROR(F17/F16,"-  ")</f>
        <v>0</v>
      </c>
      <c r="G22" s="88">
        <f t="shared" ref="G22:AC22" si="8">IFERROR(G17/G16,"-  ")</f>
        <v>0</v>
      </c>
      <c r="H22" s="88">
        <f t="shared" si="8"/>
        <v>1.0626</v>
      </c>
      <c r="I22" s="88">
        <f t="shared" si="8"/>
        <v>0.79695000000000005</v>
      </c>
      <c r="J22" s="88">
        <f t="shared" si="8"/>
        <v>0.6375599999999999</v>
      </c>
      <c r="K22" s="88">
        <f t="shared" si="8"/>
        <v>1.0881000000000001</v>
      </c>
      <c r="L22" s="88">
        <f t="shared" si="8"/>
        <v>0.93265714285714274</v>
      </c>
      <c r="M22" s="88">
        <f t="shared" si="8"/>
        <v>0.81607500000000011</v>
      </c>
      <c r="N22" s="88">
        <f t="shared" si="8"/>
        <v>0.8037333333333333</v>
      </c>
      <c r="O22" s="88">
        <f t="shared" si="8"/>
        <v>0.72335999999999989</v>
      </c>
      <c r="P22" s="88">
        <f t="shared" si="8"/>
        <v>0.65760000000000007</v>
      </c>
      <c r="Q22" s="88">
        <f t="shared" si="8"/>
        <v>0.82884999999999998</v>
      </c>
      <c r="R22" s="88">
        <f t="shared" si="8"/>
        <v>0</v>
      </c>
      <c r="S22" s="88">
        <f t="shared" si="8"/>
        <v>0</v>
      </c>
      <c r="T22" s="88">
        <f t="shared" si="8"/>
        <v>1.498524</v>
      </c>
      <c r="U22" s="88">
        <f t="shared" si="8"/>
        <v>1.123893</v>
      </c>
      <c r="V22" s="88">
        <f t="shared" si="8"/>
        <v>0.89911439999999987</v>
      </c>
      <c r="W22" s="88">
        <f t="shared" si="8"/>
        <v>0.74926199999999998</v>
      </c>
      <c r="X22" s="88">
        <f t="shared" si="8"/>
        <v>0.64222457142857137</v>
      </c>
      <c r="Y22" s="88">
        <f t="shared" si="8"/>
        <v>0.56194650000000002</v>
      </c>
      <c r="Z22" s="88">
        <f t="shared" si="8"/>
        <v>0.49950800000000001</v>
      </c>
      <c r="AA22" s="88">
        <f t="shared" si="8"/>
        <v>0.44955719999999993</v>
      </c>
      <c r="AB22" s="88">
        <f t="shared" si="8"/>
        <v>0.40868836363636368</v>
      </c>
      <c r="AC22" s="88">
        <f t="shared" si="8"/>
        <v>0.37463099999999999</v>
      </c>
      <c r="AD22" s="39"/>
      <c r="AE22" s="4">
        <v>15</v>
      </c>
    </row>
    <row r="23" spans="1:31">
      <c r="A23" s="61" t="s">
        <v>64</v>
      </c>
      <c r="B23" s="59"/>
      <c r="F23" s="17"/>
      <c r="G23" s="17"/>
      <c r="H23" s="17"/>
      <c r="I23" s="17"/>
      <c r="J23" s="17"/>
      <c r="K23" s="17"/>
      <c r="L23" s="17"/>
      <c r="M23" s="17"/>
      <c r="N23" s="17"/>
      <c r="O23" s="17"/>
      <c r="P23" s="17"/>
      <c r="Q23" s="17"/>
      <c r="R23" s="17"/>
      <c r="S23" s="17"/>
      <c r="T23" s="17"/>
      <c r="U23" s="17"/>
      <c r="V23" s="17"/>
      <c r="W23" s="17"/>
      <c r="X23" s="17"/>
      <c r="Y23" s="17"/>
      <c r="Z23" s="17"/>
      <c r="AA23" s="17"/>
      <c r="AB23" s="17"/>
      <c r="AC23" s="17"/>
      <c r="AD23" s="34"/>
      <c r="AE23" s="4">
        <v>16</v>
      </c>
    </row>
    <row r="24" spans="1:31">
      <c r="A24" s="86" t="s">
        <v>70</v>
      </c>
      <c r="B24" s="19">
        <f>HLOOKUP($B$7,$F$8:$AC$75,AE24,FALSE)</f>
        <v>0</v>
      </c>
      <c r="F24" s="21">
        <f>F12</f>
        <v>0</v>
      </c>
      <c r="G24" s="21">
        <f t="shared" ref="G24:Q24" si="9">F24+G12</f>
        <v>0</v>
      </c>
      <c r="H24" s="21">
        <f t="shared" si="9"/>
        <v>0</v>
      </c>
      <c r="I24" s="21">
        <f t="shared" si="9"/>
        <v>0</v>
      </c>
      <c r="J24" s="21">
        <f t="shared" si="9"/>
        <v>0</v>
      </c>
      <c r="K24" s="21">
        <f t="shared" si="9"/>
        <v>0</v>
      </c>
      <c r="L24" s="21">
        <f t="shared" si="9"/>
        <v>0</v>
      </c>
      <c r="M24" s="21">
        <f t="shared" si="9"/>
        <v>0</v>
      </c>
      <c r="N24" s="21">
        <f t="shared" si="9"/>
        <v>0</v>
      </c>
      <c r="O24" s="21">
        <f t="shared" si="9"/>
        <v>0</v>
      </c>
      <c r="P24" s="21">
        <f t="shared" si="9"/>
        <v>0</v>
      </c>
      <c r="Q24" s="21">
        <f t="shared" si="9"/>
        <v>0</v>
      </c>
      <c r="R24" s="21">
        <f>R12</f>
        <v>0</v>
      </c>
      <c r="S24" s="21">
        <f t="shared" ref="S24:AC24" si="10">R24+S12</f>
        <v>0</v>
      </c>
      <c r="T24" s="21">
        <f t="shared" si="10"/>
        <v>0</v>
      </c>
      <c r="U24" s="21">
        <f t="shared" si="10"/>
        <v>0</v>
      </c>
      <c r="V24" s="21">
        <f t="shared" si="10"/>
        <v>0</v>
      </c>
      <c r="W24" s="21">
        <f t="shared" si="10"/>
        <v>0</v>
      </c>
      <c r="X24" s="21">
        <f t="shared" si="10"/>
        <v>0</v>
      </c>
      <c r="Y24" s="21">
        <f t="shared" si="10"/>
        <v>0</v>
      </c>
      <c r="Z24" s="21">
        <f t="shared" si="10"/>
        <v>0</v>
      </c>
      <c r="AA24" s="21">
        <f t="shared" si="10"/>
        <v>0</v>
      </c>
      <c r="AB24" s="21">
        <f t="shared" si="10"/>
        <v>0</v>
      </c>
      <c r="AC24" s="21">
        <f t="shared" si="10"/>
        <v>0</v>
      </c>
      <c r="AD24" s="34"/>
      <c r="AE24" s="4">
        <v>17</v>
      </c>
    </row>
    <row r="25" spans="1:31">
      <c r="A25" s="86" t="s">
        <v>12</v>
      </c>
      <c r="B25" s="19">
        <f>HLOOKUP($B$7,$F$8:$AC$75,AE25,FALSE)</f>
        <v>0</v>
      </c>
      <c r="E25" s="20" t="s">
        <v>110</v>
      </c>
      <c r="F25" s="7"/>
      <c r="G25" s="7"/>
      <c r="H25" s="7"/>
      <c r="I25" s="7"/>
      <c r="J25" s="7"/>
      <c r="K25" s="7"/>
      <c r="L25" s="7"/>
      <c r="M25" s="7"/>
      <c r="N25" s="7"/>
      <c r="O25" s="7"/>
      <c r="P25" s="7"/>
      <c r="Q25" s="7"/>
      <c r="R25" s="7"/>
      <c r="S25" s="7"/>
      <c r="T25" s="7"/>
      <c r="U25" s="7"/>
      <c r="V25" s="7"/>
      <c r="W25" s="7"/>
      <c r="X25" s="7"/>
      <c r="Y25" s="7"/>
      <c r="Z25" s="7"/>
      <c r="AA25" s="7"/>
      <c r="AB25" s="7"/>
      <c r="AC25" s="7"/>
      <c r="AD25" s="34"/>
      <c r="AE25" s="4">
        <v>18</v>
      </c>
    </row>
    <row r="26" spans="1:31">
      <c r="A26" s="89" t="s">
        <v>39</v>
      </c>
      <c r="B26" s="51">
        <f>HLOOKUP($B$7,$F$8:$AC$75,AE26,FALSE)</f>
        <v>0</v>
      </c>
      <c r="C26" s="92"/>
      <c r="D26" s="92"/>
      <c r="E26" s="92"/>
      <c r="F26" s="26">
        <f>F24+F25</f>
        <v>0</v>
      </c>
      <c r="G26" s="26">
        <f>G24+G25</f>
        <v>0</v>
      </c>
      <c r="H26" s="26">
        <f t="shared" ref="H26:AC26" si="11">H24+H25</f>
        <v>0</v>
      </c>
      <c r="I26" s="26">
        <f t="shared" si="11"/>
        <v>0</v>
      </c>
      <c r="J26" s="26">
        <f t="shared" si="11"/>
        <v>0</v>
      </c>
      <c r="K26" s="26">
        <f t="shared" si="11"/>
        <v>0</v>
      </c>
      <c r="L26" s="26">
        <f t="shared" si="11"/>
        <v>0</v>
      </c>
      <c r="M26" s="26">
        <f t="shared" si="11"/>
        <v>0</v>
      </c>
      <c r="N26" s="26">
        <f t="shared" si="11"/>
        <v>0</v>
      </c>
      <c r="O26" s="26">
        <f t="shared" si="11"/>
        <v>0</v>
      </c>
      <c r="P26" s="26">
        <f t="shared" si="11"/>
        <v>0</v>
      </c>
      <c r="Q26" s="26">
        <f t="shared" si="11"/>
        <v>0</v>
      </c>
      <c r="R26" s="26">
        <f t="shared" si="11"/>
        <v>0</v>
      </c>
      <c r="S26" s="26">
        <f t="shared" si="11"/>
        <v>0</v>
      </c>
      <c r="T26" s="26">
        <f t="shared" si="11"/>
        <v>0</v>
      </c>
      <c r="U26" s="26">
        <f t="shared" si="11"/>
        <v>0</v>
      </c>
      <c r="V26" s="26">
        <f t="shared" si="11"/>
        <v>0</v>
      </c>
      <c r="W26" s="26">
        <f t="shared" si="11"/>
        <v>0</v>
      </c>
      <c r="X26" s="26">
        <f t="shared" si="11"/>
        <v>0</v>
      </c>
      <c r="Y26" s="26">
        <f t="shared" si="11"/>
        <v>0</v>
      </c>
      <c r="Z26" s="26">
        <f t="shared" si="11"/>
        <v>0</v>
      </c>
      <c r="AA26" s="26">
        <f t="shared" si="11"/>
        <v>0</v>
      </c>
      <c r="AB26" s="26">
        <f t="shared" si="11"/>
        <v>0</v>
      </c>
      <c r="AC26" s="26">
        <f t="shared" si="11"/>
        <v>0</v>
      </c>
      <c r="AD26" s="34"/>
      <c r="AE26" s="4">
        <v>19</v>
      </c>
    </row>
    <row r="27" spans="1:31">
      <c r="A27" s="61" t="s">
        <v>65</v>
      </c>
      <c r="B27" s="50"/>
      <c r="F27" s="17"/>
      <c r="G27" s="17"/>
      <c r="H27" s="17"/>
      <c r="I27" s="17"/>
      <c r="J27" s="17"/>
      <c r="K27" s="17"/>
      <c r="L27" s="17"/>
      <c r="M27" s="17"/>
      <c r="N27" s="17"/>
      <c r="O27" s="17"/>
      <c r="P27" s="17"/>
      <c r="Q27" s="17"/>
      <c r="R27" s="17"/>
      <c r="S27" s="17"/>
      <c r="T27" s="17"/>
      <c r="U27" s="17"/>
      <c r="V27" s="17"/>
      <c r="W27" s="17"/>
      <c r="X27" s="17"/>
      <c r="Y27" s="17"/>
      <c r="Z27" s="17"/>
      <c r="AA27" s="17"/>
      <c r="AB27" s="17"/>
      <c r="AC27" s="17"/>
      <c r="AD27" s="34"/>
      <c r="AE27" s="4">
        <v>20</v>
      </c>
    </row>
    <row r="28" spans="1:31">
      <c r="A28" s="86" t="s">
        <v>71</v>
      </c>
      <c r="B28" s="75">
        <f>HLOOKUP($B$7,$F$8:$AC$75,AE28,FALSE)</f>
        <v>0</v>
      </c>
      <c r="F28" s="74">
        <f>F13</f>
        <v>0</v>
      </c>
      <c r="G28" s="74">
        <f t="shared" ref="G28:Q28" si="12">F28+G13</f>
        <v>0</v>
      </c>
      <c r="H28" s="74">
        <f t="shared" si="12"/>
        <v>0</v>
      </c>
      <c r="I28" s="74">
        <f t="shared" si="12"/>
        <v>0</v>
      </c>
      <c r="J28" s="74">
        <f t="shared" si="12"/>
        <v>0</v>
      </c>
      <c r="K28" s="74">
        <f t="shared" si="12"/>
        <v>0</v>
      </c>
      <c r="L28" s="74">
        <f t="shared" si="12"/>
        <v>0</v>
      </c>
      <c r="M28" s="74">
        <f t="shared" si="12"/>
        <v>0</v>
      </c>
      <c r="N28" s="74">
        <f t="shared" si="12"/>
        <v>0</v>
      </c>
      <c r="O28" s="74">
        <f t="shared" si="12"/>
        <v>0</v>
      </c>
      <c r="P28" s="74">
        <f t="shared" si="12"/>
        <v>0</v>
      </c>
      <c r="Q28" s="74">
        <f t="shared" si="12"/>
        <v>0</v>
      </c>
      <c r="R28" s="74">
        <f>R13</f>
        <v>0</v>
      </c>
      <c r="S28" s="74">
        <f t="shared" ref="S28:AC28" si="13">R28+S13</f>
        <v>0</v>
      </c>
      <c r="T28" s="74">
        <f t="shared" si="13"/>
        <v>0</v>
      </c>
      <c r="U28" s="74">
        <f t="shared" si="13"/>
        <v>0</v>
      </c>
      <c r="V28" s="74">
        <f t="shared" si="13"/>
        <v>0</v>
      </c>
      <c r="W28" s="74">
        <f t="shared" si="13"/>
        <v>0</v>
      </c>
      <c r="X28" s="74">
        <f t="shared" si="13"/>
        <v>0</v>
      </c>
      <c r="Y28" s="74">
        <f t="shared" si="13"/>
        <v>0</v>
      </c>
      <c r="Z28" s="74">
        <f t="shared" si="13"/>
        <v>0</v>
      </c>
      <c r="AA28" s="74">
        <f t="shared" si="13"/>
        <v>0</v>
      </c>
      <c r="AB28" s="74">
        <f t="shared" si="13"/>
        <v>0</v>
      </c>
      <c r="AC28" s="74">
        <f t="shared" si="13"/>
        <v>0</v>
      </c>
      <c r="AD28" s="28"/>
      <c r="AE28" s="4">
        <v>21</v>
      </c>
    </row>
    <row r="29" spans="1:31">
      <c r="A29" s="86" t="s">
        <v>13</v>
      </c>
      <c r="B29" s="75">
        <f>HLOOKUP($B$7,$F$8:$AC$75,AE29,FALSE)</f>
        <v>0</v>
      </c>
      <c r="E29" s="20" t="s">
        <v>110</v>
      </c>
      <c r="F29" s="77"/>
      <c r="G29" s="77"/>
      <c r="H29" s="77"/>
      <c r="I29" s="77"/>
      <c r="J29" s="77"/>
      <c r="K29" s="77"/>
      <c r="L29" s="77"/>
      <c r="M29" s="77"/>
      <c r="N29" s="77"/>
      <c r="O29" s="77"/>
      <c r="P29" s="77"/>
      <c r="Q29" s="77"/>
      <c r="R29" s="77"/>
      <c r="S29" s="77"/>
      <c r="T29" s="77"/>
      <c r="U29" s="77"/>
      <c r="V29" s="77"/>
      <c r="W29" s="77"/>
      <c r="X29" s="77"/>
      <c r="Y29" s="77"/>
      <c r="Z29" s="77"/>
      <c r="AA29" s="77"/>
      <c r="AB29" s="77"/>
      <c r="AC29" s="77"/>
      <c r="AD29" s="28"/>
      <c r="AE29" s="4">
        <v>22</v>
      </c>
    </row>
    <row r="30" spans="1:31">
      <c r="A30" s="89" t="s">
        <v>22</v>
      </c>
      <c r="B30" s="83">
        <f>HLOOKUP($B$7,$F$8:$AC$75,AE30,FALSE)</f>
        <v>0</v>
      </c>
      <c r="C30" s="92"/>
      <c r="D30" s="92"/>
      <c r="E30" s="92"/>
      <c r="F30" s="94">
        <f>F28+F29</f>
        <v>0</v>
      </c>
      <c r="G30" s="94">
        <f>G28+G29</f>
        <v>0</v>
      </c>
      <c r="H30" s="94">
        <f t="shared" ref="H30:AC30" si="14">H28+H29</f>
        <v>0</v>
      </c>
      <c r="I30" s="94">
        <f t="shared" si="14"/>
        <v>0</v>
      </c>
      <c r="J30" s="94">
        <f t="shared" si="14"/>
        <v>0</v>
      </c>
      <c r="K30" s="94">
        <f t="shared" si="14"/>
        <v>0</v>
      </c>
      <c r="L30" s="94">
        <f t="shared" si="14"/>
        <v>0</v>
      </c>
      <c r="M30" s="94">
        <f t="shared" si="14"/>
        <v>0</v>
      </c>
      <c r="N30" s="94">
        <f t="shared" si="14"/>
        <v>0</v>
      </c>
      <c r="O30" s="94">
        <f t="shared" si="14"/>
        <v>0</v>
      </c>
      <c r="P30" s="94">
        <f t="shared" si="14"/>
        <v>0</v>
      </c>
      <c r="Q30" s="94">
        <f t="shared" si="14"/>
        <v>0</v>
      </c>
      <c r="R30" s="94">
        <f t="shared" si="14"/>
        <v>0</v>
      </c>
      <c r="S30" s="94">
        <f t="shared" si="14"/>
        <v>0</v>
      </c>
      <c r="T30" s="94">
        <f t="shared" si="14"/>
        <v>0</v>
      </c>
      <c r="U30" s="94">
        <f t="shared" si="14"/>
        <v>0</v>
      </c>
      <c r="V30" s="94">
        <f t="shared" si="14"/>
        <v>0</v>
      </c>
      <c r="W30" s="94">
        <f t="shared" si="14"/>
        <v>0</v>
      </c>
      <c r="X30" s="94">
        <f t="shared" si="14"/>
        <v>0</v>
      </c>
      <c r="Y30" s="94">
        <f t="shared" si="14"/>
        <v>0</v>
      </c>
      <c r="Z30" s="94">
        <f t="shared" si="14"/>
        <v>0</v>
      </c>
      <c r="AA30" s="94">
        <f t="shared" si="14"/>
        <v>0</v>
      </c>
      <c r="AB30" s="94">
        <f t="shared" si="14"/>
        <v>0</v>
      </c>
      <c r="AC30" s="94">
        <f t="shared" si="14"/>
        <v>0</v>
      </c>
      <c r="AD30" s="28"/>
      <c r="AE30" s="4">
        <v>23</v>
      </c>
    </row>
    <row r="31" spans="1:31">
      <c r="A31" s="61" t="s">
        <v>81</v>
      </c>
      <c r="B31" s="59"/>
      <c r="F31" s="17"/>
      <c r="G31" s="17"/>
      <c r="H31" s="17"/>
      <c r="I31" s="17"/>
      <c r="J31" s="17"/>
      <c r="K31" s="17"/>
      <c r="L31" s="17"/>
      <c r="M31" s="17"/>
      <c r="N31" s="17"/>
      <c r="O31" s="17"/>
      <c r="P31" s="17"/>
      <c r="Q31" s="17"/>
      <c r="R31" s="17"/>
      <c r="S31" s="17"/>
      <c r="T31" s="17"/>
      <c r="U31" s="17"/>
      <c r="V31" s="17"/>
      <c r="W31" s="17"/>
      <c r="X31" s="17"/>
      <c r="Y31" s="17"/>
      <c r="Z31" s="17"/>
      <c r="AA31" s="17"/>
      <c r="AB31" s="17"/>
      <c r="AC31" s="17"/>
      <c r="AD31" s="34"/>
      <c r="AE31" s="4">
        <v>24</v>
      </c>
    </row>
    <row r="32" spans="1:31" ht="12.75" customHeight="1">
      <c r="A32" s="90" t="s">
        <v>40</v>
      </c>
      <c r="B32" s="49">
        <f t="shared" ref="B32:B40" si="15">HLOOKUP($B$7,$F$8:$AC$75,AE32,FALSE)</f>
        <v>0</v>
      </c>
      <c r="E32" s="20" t="s">
        <v>24</v>
      </c>
      <c r="F32" s="213">
        <v>572</v>
      </c>
      <c r="G32" s="213">
        <v>598</v>
      </c>
      <c r="H32" s="213">
        <v>648</v>
      </c>
      <c r="I32" s="213">
        <v>754</v>
      </c>
      <c r="J32" s="213">
        <v>652</v>
      </c>
      <c r="K32" s="213">
        <v>375</v>
      </c>
      <c r="L32" s="213">
        <v>377</v>
      </c>
      <c r="M32" s="213">
        <v>706</v>
      </c>
      <c r="N32" s="213">
        <v>772</v>
      </c>
      <c r="O32" s="213">
        <v>823</v>
      </c>
      <c r="P32" s="213">
        <v>650</v>
      </c>
      <c r="Q32" s="213">
        <v>557</v>
      </c>
      <c r="R32" s="9">
        <f>+'[1]OPOWER Gas Budget'!B14</f>
        <v>442</v>
      </c>
      <c r="S32" s="9">
        <f>+'[1]OPOWER Gas Budget'!C14</f>
        <v>883</v>
      </c>
      <c r="T32" s="9">
        <f>+'[1]OPOWER Gas Budget'!D14</f>
        <v>735</v>
      </c>
      <c r="U32" s="9">
        <f>+'[1]OPOWER Gas Budget'!E14</f>
        <v>749</v>
      </c>
      <c r="V32" s="9">
        <f>+'[1]OPOWER Gas Budget'!F14</f>
        <v>0</v>
      </c>
      <c r="W32" s="9">
        <f>+'[1]OPOWER Gas Budget'!G14</f>
        <v>0</v>
      </c>
      <c r="X32" s="9">
        <f>+'[1]OPOWER Gas Budget'!H14</f>
        <v>0</v>
      </c>
      <c r="Y32" s="9">
        <f>+'[1]OPOWER Gas Budget'!I14</f>
        <v>0</v>
      </c>
      <c r="Z32" s="9">
        <f>+'[1]OPOWER Gas Budget'!J14</f>
        <v>0</v>
      </c>
      <c r="AA32" s="9">
        <f>+'[1]OPOWER Gas Budget'!K14</f>
        <v>0</v>
      </c>
      <c r="AB32" s="9">
        <f>+'[1]OPOWER Gas Budget'!L14</f>
        <v>0</v>
      </c>
      <c r="AC32" s="9">
        <f>+'[1]OPOWER Gas Budget'!M14</f>
        <v>0</v>
      </c>
      <c r="AD32" s="85">
        <f t="shared" ref="AD32:AD40" si="16">SUM(F32:AC32)</f>
        <v>10293</v>
      </c>
      <c r="AE32" s="4">
        <v>25</v>
      </c>
    </row>
    <row r="33" spans="1:31" ht="12.75" customHeight="1">
      <c r="A33" s="90" t="s">
        <v>41</v>
      </c>
      <c r="B33" s="49">
        <f t="shared" si="15"/>
        <v>0</v>
      </c>
      <c r="E33" s="20" t="s">
        <v>24</v>
      </c>
      <c r="F33" s="213">
        <v>0</v>
      </c>
      <c r="G33" s="213"/>
      <c r="H33" s="213"/>
      <c r="I33" s="213"/>
      <c r="J33" s="213"/>
      <c r="K33" s="213"/>
      <c r="L33" s="213"/>
      <c r="M33" s="213"/>
      <c r="N33" s="213"/>
      <c r="O33" s="213"/>
      <c r="P33" s="213"/>
      <c r="Q33" s="213"/>
      <c r="R33" s="9"/>
      <c r="S33" s="9"/>
      <c r="T33" s="9"/>
      <c r="U33" s="9"/>
      <c r="V33" s="9"/>
      <c r="W33" s="9"/>
      <c r="X33" s="9"/>
      <c r="Y33" s="9"/>
      <c r="Z33" s="9"/>
      <c r="AA33" s="9"/>
      <c r="AB33" s="9"/>
      <c r="AC33" s="9"/>
      <c r="AD33" s="85">
        <f t="shared" si="16"/>
        <v>0</v>
      </c>
      <c r="AE33" s="4">
        <v>26</v>
      </c>
    </row>
    <row r="34" spans="1:31" ht="12.75" customHeight="1">
      <c r="A34" s="90" t="s">
        <v>42</v>
      </c>
      <c r="B34" s="49">
        <f t="shared" si="15"/>
        <v>0</v>
      </c>
      <c r="E34" s="20" t="s">
        <v>24</v>
      </c>
      <c r="F34" s="213">
        <v>0</v>
      </c>
      <c r="G34" s="213"/>
      <c r="H34" s="213"/>
      <c r="I34" s="213"/>
      <c r="J34" s="213"/>
      <c r="K34" s="213"/>
      <c r="L34" s="213"/>
      <c r="M34" s="213"/>
      <c r="N34" s="213"/>
      <c r="O34" s="213"/>
      <c r="P34" s="213"/>
      <c r="Q34" s="213"/>
      <c r="R34" s="9">
        <f>+'[1]OPOWER Gas Budget'!B15</f>
        <v>0</v>
      </c>
      <c r="S34" s="9">
        <f>+'[1]OPOWER Gas Budget'!C15</f>
        <v>0</v>
      </c>
      <c r="T34" s="9">
        <f>+'[1]OPOWER Gas Budget'!D15</f>
        <v>0</v>
      </c>
      <c r="U34" s="9">
        <f>+'[1]OPOWER Gas Budget'!E15</f>
        <v>0</v>
      </c>
      <c r="V34" s="9">
        <f>+'[1]OPOWER Gas Budget'!F15</f>
        <v>0</v>
      </c>
      <c r="W34" s="9">
        <f>+'[1]OPOWER Gas Budget'!G15</f>
        <v>0</v>
      </c>
      <c r="X34" s="9">
        <f>+'[1]OPOWER Gas Budget'!H15</f>
        <v>0</v>
      </c>
      <c r="Y34" s="9">
        <f>+'[1]OPOWER Gas Budget'!I15</f>
        <v>0</v>
      </c>
      <c r="Z34" s="9">
        <f>+'[1]OPOWER Gas Budget'!J15</f>
        <v>0</v>
      </c>
      <c r="AA34" s="9">
        <f>+'[1]OPOWER Gas Budget'!K15</f>
        <v>0</v>
      </c>
      <c r="AB34" s="9">
        <f>+'[1]OPOWER Gas Budget'!L15</f>
        <v>0</v>
      </c>
      <c r="AC34" s="9">
        <f>+'[1]OPOWER Gas Budget'!M15</f>
        <v>0</v>
      </c>
      <c r="AD34" s="85">
        <f t="shared" si="16"/>
        <v>0</v>
      </c>
      <c r="AE34" s="4">
        <v>27</v>
      </c>
    </row>
    <row r="35" spans="1:31" ht="12.75" customHeight="1">
      <c r="A35" s="90" t="s">
        <v>43</v>
      </c>
      <c r="B35" s="49">
        <f t="shared" si="15"/>
        <v>0</v>
      </c>
      <c r="E35" s="20" t="s">
        <v>24</v>
      </c>
      <c r="F35" s="213">
        <v>0</v>
      </c>
      <c r="G35" s="213"/>
      <c r="H35" s="213"/>
      <c r="I35" s="213"/>
      <c r="J35" s="213"/>
      <c r="K35" s="213"/>
      <c r="L35" s="213"/>
      <c r="M35" s="213"/>
      <c r="N35" s="213"/>
      <c r="O35" s="213"/>
      <c r="P35" s="213"/>
      <c r="Q35" s="213"/>
      <c r="R35" s="9">
        <f>+'[1]OPOWER Gas Budget'!B16</f>
        <v>0</v>
      </c>
      <c r="S35" s="9">
        <f>+'[1]OPOWER Gas Budget'!C16</f>
        <v>0</v>
      </c>
      <c r="T35" s="9">
        <f>+'[1]OPOWER Gas Budget'!D16</f>
        <v>0</v>
      </c>
      <c r="U35" s="9">
        <f>+'[1]OPOWER Gas Budget'!E16</f>
        <v>0</v>
      </c>
      <c r="V35" s="9">
        <f>+'[1]OPOWER Gas Budget'!F16</f>
        <v>0</v>
      </c>
      <c r="W35" s="9">
        <f>+'[1]OPOWER Gas Budget'!G16</f>
        <v>0</v>
      </c>
      <c r="X35" s="9">
        <f>+'[1]OPOWER Gas Budget'!H16</f>
        <v>0</v>
      </c>
      <c r="Y35" s="9">
        <f>+'[1]OPOWER Gas Budget'!I16</f>
        <v>0</v>
      </c>
      <c r="Z35" s="9">
        <f>+'[1]OPOWER Gas Budget'!J16</f>
        <v>0</v>
      </c>
      <c r="AA35" s="9">
        <f>+'[1]OPOWER Gas Budget'!K16</f>
        <v>0</v>
      </c>
      <c r="AB35" s="9">
        <f>+'[1]OPOWER Gas Budget'!L16</f>
        <v>0</v>
      </c>
      <c r="AC35" s="9">
        <f>+'[1]OPOWER Gas Budget'!M16</f>
        <v>0</v>
      </c>
      <c r="AD35" s="85">
        <f t="shared" si="16"/>
        <v>0</v>
      </c>
      <c r="AE35" s="4">
        <v>28</v>
      </c>
    </row>
    <row r="36" spans="1:31" ht="12.75" customHeight="1">
      <c r="A36" s="90" t="s">
        <v>44</v>
      </c>
      <c r="B36" s="49">
        <f t="shared" si="15"/>
        <v>0</v>
      </c>
      <c r="E36" s="20" t="s">
        <v>24</v>
      </c>
      <c r="F36" s="213">
        <v>0</v>
      </c>
      <c r="G36" s="213"/>
      <c r="H36" s="213"/>
      <c r="I36" s="213"/>
      <c r="J36" s="213"/>
      <c r="K36" s="213"/>
      <c r="L36" s="213"/>
      <c r="M36" s="213"/>
      <c r="N36" s="213"/>
      <c r="O36" s="213"/>
      <c r="P36" s="213"/>
      <c r="Q36" s="213"/>
      <c r="R36" s="9">
        <f>+'[1]OPOWER Gas Budget'!B17</f>
        <v>0</v>
      </c>
      <c r="S36" s="9">
        <f>+'[1]OPOWER Gas Budget'!C17</f>
        <v>0</v>
      </c>
      <c r="T36" s="9">
        <f>+'[1]OPOWER Gas Budget'!D17</f>
        <v>0</v>
      </c>
      <c r="U36" s="9">
        <f>+'[1]OPOWER Gas Budget'!E17</f>
        <v>0</v>
      </c>
      <c r="V36" s="9">
        <f>+'[1]OPOWER Gas Budget'!F17</f>
        <v>0</v>
      </c>
      <c r="W36" s="9">
        <f>+'[1]OPOWER Gas Budget'!G17</f>
        <v>0</v>
      </c>
      <c r="X36" s="9">
        <f>+'[1]OPOWER Gas Budget'!H17</f>
        <v>0</v>
      </c>
      <c r="Y36" s="9">
        <f>+'[1]OPOWER Gas Budget'!I17</f>
        <v>0</v>
      </c>
      <c r="Z36" s="9">
        <f>+'[1]OPOWER Gas Budget'!J17</f>
        <v>0</v>
      </c>
      <c r="AA36" s="9">
        <f>+'[1]OPOWER Gas Budget'!K17</f>
        <v>0</v>
      </c>
      <c r="AB36" s="9">
        <f>+'[1]OPOWER Gas Budget'!L17</f>
        <v>0</v>
      </c>
      <c r="AC36" s="9">
        <f>+'[1]OPOWER Gas Budget'!M17</f>
        <v>0</v>
      </c>
      <c r="AD36" s="85">
        <f t="shared" si="16"/>
        <v>0</v>
      </c>
      <c r="AE36" s="4">
        <v>29</v>
      </c>
    </row>
    <row r="37" spans="1:31" ht="12.75" customHeight="1">
      <c r="A37" s="90" t="s">
        <v>45</v>
      </c>
      <c r="B37" s="49">
        <f t="shared" si="15"/>
        <v>0</v>
      </c>
      <c r="E37" s="20" t="s">
        <v>24</v>
      </c>
      <c r="F37" s="213">
        <v>0</v>
      </c>
      <c r="G37" s="213"/>
      <c r="H37" s="213">
        <v>41039</v>
      </c>
      <c r="I37" s="213"/>
      <c r="J37" s="213"/>
      <c r="K37" s="213">
        <v>60000</v>
      </c>
      <c r="L37" s="213">
        <v>22875</v>
      </c>
      <c r="M37" s="213">
        <v>42875</v>
      </c>
      <c r="N37" s="213"/>
      <c r="O37" s="213"/>
      <c r="P37" s="213"/>
      <c r="Q37" s="213">
        <v>124569</v>
      </c>
      <c r="R37" s="9">
        <f>+'[1]OPOWER Gas Budget'!B18</f>
        <v>0</v>
      </c>
      <c r="S37" s="9">
        <f>+'[1]OPOWER Gas Budget'!C18</f>
        <v>0</v>
      </c>
      <c r="T37" s="9">
        <f>+'[1]OPOWER Gas Budget'!D18</f>
        <v>0</v>
      </c>
      <c r="U37" s="9">
        <f>+'[1]OPOWER Gas Budget'!E18</f>
        <v>60490</v>
      </c>
      <c r="V37" s="9">
        <f>+'[1]OPOWER Gas Budget'!F18</f>
        <v>0</v>
      </c>
      <c r="W37" s="9">
        <f>+'[1]OPOWER Gas Budget'!G18</f>
        <v>0</v>
      </c>
      <c r="X37" s="9">
        <f>+'[1]OPOWER Gas Budget'!H18</f>
        <v>0</v>
      </c>
      <c r="Y37" s="9">
        <f>+'[1]OPOWER Gas Budget'!I18</f>
        <v>0</v>
      </c>
      <c r="Z37" s="9">
        <f>+'[1]OPOWER Gas Budget'!J18</f>
        <v>0</v>
      </c>
      <c r="AA37" s="9">
        <f>+'[1]OPOWER Gas Budget'!K18</f>
        <v>0</v>
      </c>
      <c r="AB37" s="9">
        <f>+'[1]OPOWER Gas Budget'!L18</f>
        <v>0</v>
      </c>
      <c r="AC37" s="9">
        <f>+'[1]OPOWER Gas Budget'!M18</f>
        <v>0</v>
      </c>
      <c r="AD37" s="85">
        <f t="shared" si="16"/>
        <v>351848</v>
      </c>
      <c r="AE37" s="4">
        <v>30</v>
      </c>
    </row>
    <row r="38" spans="1:31" ht="12.75" customHeight="1">
      <c r="A38" s="90" t="s">
        <v>46</v>
      </c>
      <c r="B38" s="49">
        <f t="shared" si="15"/>
        <v>0</v>
      </c>
      <c r="E38" s="20" t="s">
        <v>24</v>
      </c>
      <c r="F38" s="213">
        <v>0</v>
      </c>
      <c r="G38" s="213"/>
      <c r="H38" s="213"/>
      <c r="I38" s="213"/>
      <c r="J38" s="213">
        <v>1399</v>
      </c>
      <c r="K38" s="213">
        <v>640</v>
      </c>
      <c r="L38" s="213">
        <v>678</v>
      </c>
      <c r="M38" s="213">
        <v>1044</v>
      </c>
      <c r="N38" s="213">
        <v>4000</v>
      </c>
      <c r="O38" s="213">
        <v>523</v>
      </c>
      <c r="P38" s="213">
        <v>635</v>
      </c>
      <c r="Q38" s="213">
        <v>826</v>
      </c>
      <c r="R38" s="9">
        <f>+'[1]OPOWER Gas Budget'!B19</f>
        <v>1127</v>
      </c>
      <c r="S38" s="9">
        <f>+'[1]OPOWER Gas Budget'!C19</f>
        <v>293</v>
      </c>
      <c r="T38" s="9">
        <f>+'[1]OPOWER Gas Budget'!D19</f>
        <v>1325</v>
      </c>
      <c r="U38" s="9">
        <f>+'[1]OPOWER Gas Budget'!E19</f>
        <v>1516</v>
      </c>
      <c r="V38" s="9">
        <f>+'[1]OPOWER Gas Budget'!F19</f>
        <v>0</v>
      </c>
      <c r="W38" s="9">
        <f>+'[1]OPOWER Gas Budget'!G19</f>
        <v>0</v>
      </c>
      <c r="X38" s="9">
        <f>+'[1]OPOWER Gas Budget'!H19</f>
        <v>0</v>
      </c>
      <c r="Y38" s="9">
        <f>+'[1]OPOWER Gas Budget'!I19</f>
        <v>0</v>
      </c>
      <c r="Z38" s="9">
        <f>+'[1]OPOWER Gas Budget'!J19</f>
        <v>0</v>
      </c>
      <c r="AA38" s="9">
        <f>+'[1]OPOWER Gas Budget'!K19</f>
        <v>0</v>
      </c>
      <c r="AB38" s="9">
        <f>+'[1]OPOWER Gas Budget'!L19</f>
        <v>0</v>
      </c>
      <c r="AC38" s="9">
        <f>+'[1]OPOWER Gas Budget'!M19</f>
        <v>0</v>
      </c>
      <c r="AD38" s="85">
        <f t="shared" si="16"/>
        <v>14006</v>
      </c>
      <c r="AE38" s="4">
        <v>31</v>
      </c>
    </row>
    <row r="39" spans="1:31" ht="12.75" customHeight="1">
      <c r="A39" s="90" t="s">
        <v>82</v>
      </c>
      <c r="B39" s="49">
        <f t="shared" si="15"/>
        <v>0</v>
      </c>
      <c r="E39" s="20" t="s">
        <v>24</v>
      </c>
      <c r="F39" s="213">
        <v>0</v>
      </c>
      <c r="G39" s="213"/>
      <c r="H39" s="213"/>
      <c r="I39" s="213"/>
      <c r="J39" s="213"/>
      <c r="K39" s="213"/>
      <c r="L39" s="213"/>
      <c r="M39" s="213"/>
      <c r="N39" s="213"/>
      <c r="O39" s="213"/>
      <c r="P39" s="213"/>
      <c r="Q39" s="213"/>
      <c r="R39" s="9"/>
      <c r="S39" s="9"/>
      <c r="T39" s="9"/>
      <c r="U39" s="9"/>
      <c r="V39" s="9"/>
      <c r="W39" s="9"/>
      <c r="X39" s="9"/>
      <c r="Y39" s="9"/>
      <c r="Z39" s="9"/>
      <c r="AA39" s="9"/>
      <c r="AB39" s="9"/>
      <c r="AC39" s="9"/>
      <c r="AD39" s="85">
        <f t="shared" si="16"/>
        <v>0</v>
      </c>
      <c r="AE39" s="4">
        <v>32</v>
      </c>
    </row>
    <row r="40" spans="1:31">
      <c r="A40" s="91" t="s">
        <v>47</v>
      </c>
      <c r="B40" s="48">
        <f t="shared" si="15"/>
        <v>0</v>
      </c>
      <c r="C40" s="92"/>
      <c r="D40" s="92"/>
      <c r="E40" s="93"/>
      <c r="F40" s="36">
        <f>SUM(F32:F39)</f>
        <v>572</v>
      </c>
      <c r="G40" s="36">
        <f t="shared" ref="G40:AC40" si="17">SUM(G32:G39)</f>
        <v>598</v>
      </c>
      <c r="H40" s="36">
        <f t="shared" si="17"/>
        <v>41687</v>
      </c>
      <c r="I40" s="36">
        <f t="shared" si="17"/>
        <v>754</v>
      </c>
      <c r="J40" s="36">
        <f t="shared" si="17"/>
        <v>2051</v>
      </c>
      <c r="K40" s="36">
        <f t="shared" si="17"/>
        <v>61015</v>
      </c>
      <c r="L40" s="36">
        <f t="shared" si="17"/>
        <v>23930</v>
      </c>
      <c r="M40" s="36">
        <f t="shared" si="17"/>
        <v>44625</v>
      </c>
      <c r="N40" s="36">
        <f t="shared" si="17"/>
        <v>4772</v>
      </c>
      <c r="O40" s="36">
        <f t="shared" si="17"/>
        <v>1346</v>
      </c>
      <c r="P40" s="36">
        <f t="shared" si="17"/>
        <v>1285</v>
      </c>
      <c r="Q40" s="36">
        <f t="shared" si="17"/>
        <v>125952</v>
      </c>
      <c r="R40" s="36">
        <f t="shared" si="17"/>
        <v>1569</v>
      </c>
      <c r="S40" s="36">
        <f t="shared" si="17"/>
        <v>1176</v>
      </c>
      <c r="T40" s="36">
        <f t="shared" si="17"/>
        <v>2060</v>
      </c>
      <c r="U40" s="36">
        <f t="shared" si="17"/>
        <v>62755</v>
      </c>
      <c r="V40" s="36">
        <f t="shared" si="17"/>
        <v>0</v>
      </c>
      <c r="W40" s="36">
        <f t="shared" si="17"/>
        <v>0</v>
      </c>
      <c r="X40" s="36">
        <f t="shared" si="17"/>
        <v>0</v>
      </c>
      <c r="Y40" s="36">
        <f t="shared" si="17"/>
        <v>0</v>
      </c>
      <c r="Z40" s="36">
        <f t="shared" si="17"/>
        <v>0</v>
      </c>
      <c r="AA40" s="36">
        <f t="shared" si="17"/>
        <v>0</v>
      </c>
      <c r="AB40" s="36">
        <f t="shared" si="17"/>
        <v>0</v>
      </c>
      <c r="AC40" s="36">
        <f t="shared" si="17"/>
        <v>0</v>
      </c>
      <c r="AD40" s="66">
        <f t="shared" si="16"/>
        <v>376147</v>
      </c>
      <c r="AE40" s="4">
        <v>33</v>
      </c>
    </row>
    <row r="41" spans="1:31">
      <c r="A41" s="61" t="s">
        <v>83</v>
      </c>
      <c r="B41" s="59"/>
      <c r="F41" s="17"/>
      <c r="G41" s="17"/>
      <c r="H41" s="17"/>
      <c r="I41" s="17"/>
      <c r="J41" s="17"/>
      <c r="K41" s="17"/>
      <c r="L41" s="17"/>
      <c r="M41" s="17"/>
      <c r="N41" s="17"/>
      <c r="O41" s="17"/>
      <c r="P41" s="17"/>
      <c r="Q41" s="17"/>
      <c r="R41" s="17"/>
      <c r="S41" s="17"/>
      <c r="T41" s="17"/>
      <c r="U41" s="17"/>
      <c r="V41" s="17"/>
      <c r="W41" s="17"/>
      <c r="X41" s="17"/>
      <c r="Y41" s="17"/>
      <c r="Z41" s="17"/>
      <c r="AA41" s="17"/>
      <c r="AB41" s="17"/>
      <c r="AC41" s="17"/>
      <c r="AD41" s="34"/>
      <c r="AE41" s="4">
        <v>34</v>
      </c>
    </row>
    <row r="42" spans="1:31">
      <c r="A42" s="90" t="s">
        <v>87</v>
      </c>
      <c r="B42" s="49">
        <f t="shared" ref="B42:B49" si="18">HLOOKUP($B$7,$F$8:$AC$75,AE42,FALSE)</f>
        <v>0</v>
      </c>
      <c r="E42" s="20" t="s">
        <v>110</v>
      </c>
      <c r="F42" s="9"/>
      <c r="G42" s="9"/>
      <c r="H42" s="9"/>
      <c r="I42" s="9"/>
      <c r="J42" s="9"/>
      <c r="K42" s="9"/>
      <c r="L42" s="9"/>
      <c r="M42" s="9"/>
      <c r="N42" s="9"/>
      <c r="O42" s="9"/>
      <c r="P42" s="9"/>
      <c r="Q42" s="9"/>
      <c r="R42" s="9"/>
      <c r="S42" s="9"/>
      <c r="T42" s="9"/>
      <c r="U42" s="9"/>
      <c r="V42" s="9"/>
      <c r="W42" s="9"/>
      <c r="X42" s="9"/>
      <c r="Y42" s="9"/>
      <c r="Z42" s="9"/>
      <c r="AA42" s="9"/>
      <c r="AB42" s="9"/>
      <c r="AC42" s="9"/>
      <c r="AD42" s="34"/>
      <c r="AE42" s="4">
        <v>35</v>
      </c>
    </row>
    <row r="43" spans="1:31">
      <c r="A43" s="90" t="s">
        <v>88</v>
      </c>
      <c r="B43" s="49">
        <f t="shared" si="18"/>
        <v>0</v>
      </c>
      <c r="E43" s="20" t="s">
        <v>110</v>
      </c>
      <c r="F43" s="9"/>
      <c r="G43" s="9"/>
      <c r="H43" s="9"/>
      <c r="I43" s="9"/>
      <c r="J43" s="9"/>
      <c r="K43" s="9"/>
      <c r="L43" s="9"/>
      <c r="M43" s="9"/>
      <c r="N43" s="9"/>
      <c r="O43" s="9"/>
      <c r="P43" s="9"/>
      <c r="Q43" s="9"/>
      <c r="R43" s="9"/>
      <c r="S43" s="9"/>
      <c r="T43" s="9"/>
      <c r="U43" s="9"/>
      <c r="V43" s="9"/>
      <c r="W43" s="9"/>
      <c r="X43" s="9"/>
      <c r="Y43" s="9"/>
      <c r="Z43" s="9"/>
      <c r="AA43" s="9"/>
      <c r="AB43" s="9"/>
      <c r="AC43" s="9"/>
      <c r="AD43" s="34"/>
      <c r="AE43" s="4">
        <v>36</v>
      </c>
    </row>
    <row r="44" spans="1:31">
      <c r="A44" s="90" t="s">
        <v>89</v>
      </c>
      <c r="B44" s="49">
        <f t="shared" si="18"/>
        <v>0</v>
      </c>
      <c r="E44" s="20" t="s">
        <v>110</v>
      </c>
      <c r="F44" s="9"/>
      <c r="G44" s="9"/>
      <c r="H44" s="9"/>
      <c r="I44" s="9"/>
      <c r="J44" s="9"/>
      <c r="K44" s="9"/>
      <c r="L44" s="9"/>
      <c r="M44" s="9"/>
      <c r="N44" s="9"/>
      <c r="O44" s="9"/>
      <c r="P44" s="9"/>
      <c r="Q44" s="9"/>
      <c r="R44" s="9"/>
      <c r="S44" s="9"/>
      <c r="T44" s="9"/>
      <c r="U44" s="9"/>
      <c r="V44" s="9"/>
      <c r="W44" s="9"/>
      <c r="X44" s="9"/>
      <c r="Y44" s="9"/>
      <c r="Z44" s="9"/>
      <c r="AA44" s="9"/>
      <c r="AB44" s="9"/>
      <c r="AC44" s="9"/>
      <c r="AD44" s="34"/>
      <c r="AE44" s="4">
        <v>37</v>
      </c>
    </row>
    <row r="45" spans="1:31">
      <c r="A45" s="90" t="s">
        <v>90</v>
      </c>
      <c r="B45" s="49">
        <f t="shared" si="18"/>
        <v>0</v>
      </c>
      <c r="E45" s="20" t="s">
        <v>110</v>
      </c>
      <c r="F45" s="9"/>
      <c r="G45" s="9"/>
      <c r="H45" s="9"/>
      <c r="I45" s="9"/>
      <c r="J45" s="9"/>
      <c r="K45" s="9"/>
      <c r="L45" s="9"/>
      <c r="M45" s="9"/>
      <c r="N45" s="9"/>
      <c r="O45" s="9"/>
      <c r="P45" s="9"/>
      <c r="Q45" s="9"/>
      <c r="R45" s="9"/>
      <c r="S45" s="9"/>
      <c r="T45" s="9"/>
      <c r="U45" s="9"/>
      <c r="V45" s="9"/>
      <c r="W45" s="9"/>
      <c r="X45" s="9"/>
      <c r="Y45" s="9"/>
      <c r="Z45" s="9"/>
      <c r="AA45" s="9"/>
      <c r="AB45" s="9"/>
      <c r="AC45" s="9"/>
      <c r="AD45" s="34"/>
      <c r="AE45" s="4">
        <v>38</v>
      </c>
    </row>
    <row r="46" spans="1:31">
      <c r="A46" s="90" t="s">
        <v>91</v>
      </c>
      <c r="B46" s="49">
        <f t="shared" si="18"/>
        <v>0</v>
      </c>
      <c r="E46" s="20" t="s">
        <v>110</v>
      </c>
      <c r="F46" s="9"/>
      <c r="G46" s="9"/>
      <c r="H46" s="9"/>
      <c r="I46" s="9"/>
      <c r="J46" s="9"/>
      <c r="K46" s="9"/>
      <c r="L46" s="9"/>
      <c r="M46" s="9"/>
      <c r="N46" s="9"/>
      <c r="O46" s="9"/>
      <c r="P46" s="9"/>
      <c r="Q46" s="9"/>
      <c r="R46" s="9"/>
      <c r="S46" s="9"/>
      <c r="T46" s="9"/>
      <c r="U46" s="9"/>
      <c r="V46" s="9"/>
      <c r="W46" s="9"/>
      <c r="X46" s="9"/>
      <c r="Y46" s="9"/>
      <c r="Z46" s="9"/>
      <c r="AA46" s="9"/>
      <c r="AB46" s="9"/>
      <c r="AC46" s="9"/>
      <c r="AD46" s="34"/>
      <c r="AE46" s="4">
        <v>39</v>
      </c>
    </row>
    <row r="47" spans="1:31">
      <c r="A47" s="90" t="s">
        <v>92</v>
      </c>
      <c r="B47" s="49">
        <f t="shared" si="18"/>
        <v>0</v>
      </c>
      <c r="E47" s="20" t="s">
        <v>110</v>
      </c>
      <c r="F47" s="9"/>
      <c r="G47" s="9"/>
      <c r="H47" s="9"/>
      <c r="I47" s="9"/>
      <c r="J47" s="9"/>
      <c r="K47" s="9"/>
      <c r="L47" s="9"/>
      <c r="M47" s="9"/>
      <c r="N47" s="9"/>
      <c r="O47" s="9"/>
      <c r="P47" s="9"/>
      <c r="Q47" s="9"/>
      <c r="R47" s="9"/>
      <c r="S47" s="9"/>
      <c r="T47" s="9"/>
      <c r="U47" s="9"/>
      <c r="V47" s="9"/>
      <c r="W47" s="9"/>
      <c r="X47" s="9"/>
      <c r="Y47" s="9"/>
      <c r="Z47" s="9"/>
      <c r="AA47" s="9"/>
      <c r="AB47" s="9"/>
      <c r="AC47" s="9"/>
      <c r="AD47" s="34"/>
      <c r="AE47" s="4">
        <v>40</v>
      </c>
    </row>
    <row r="48" spans="1:31">
      <c r="A48" s="90" t="s">
        <v>93</v>
      </c>
      <c r="B48" s="49">
        <f t="shared" si="18"/>
        <v>0</v>
      </c>
      <c r="E48" s="20" t="s">
        <v>110</v>
      </c>
      <c r="F48" s="9"/>
      <c r="G48" s="9"/>
      <c r="H48" s="9"/>
      <c r="I48" s="9"/>
      <c r="J48" s="9"/>
      <c r="K48" s="9"/>
      <c r="L48" s="9"/>
      <c r="M48" s="9"/>
      <c r="N48" s="9"/>
      <c r="O48" s="9"/>
      <c r="P48" s="9"/>
      <c r="Q48" s="9"/>
      <c r="R48" s="9"/>
      <c r="S48" s="9"/>
      <c r="T48" s="9"/>
      <c r="U48" s="9"/>
      <c r="V48" s="9"/>
      <c r="W48" s="9"/>
      <c r="X48" s="9"/>
      <c r="Y48" s="9"/>
      <c r="Z48" s="9"/>
      <c r="AA48" s="9"/>
      <c r="AB48" s="9"/>
      <c r="AC48" s="9"/>
      <c r="AD48" s="34"/>
      <c r="AE48" s="4">
        <v>41</v>
      </c>
    </row>
    <row r="49" spans="1:31">
      <c r="A49" s="90" t="s">
        <v>94</v>
      </c>
      <c r="B49" s="49">
        <f t="shared" si="18"/>
        <v>0</v>
      </c>
      <c r="E49" s="20" t="s">
        <v>110</v>
      </c>
      <c r="F49" s="9"/>
      <c r="G49" s="9"/>
      <c r="H49" s="9"/>
      <c r="I49" s="9"/>
      <c r="J49" s="9"/>
      <c r="K49" s="9"/>
      <c r="L49" s="9"/>
      <c r="M49" s="9"/>
      <c r="N49" s="9"/>
      <c r="O49" s="9"/>
      <c r="P49" s="9"/>
      <c r="Q49" s="9"/>
      <c r="R49" s="9"/>
      <c r="S49" s="9"/>
      <c r="T49" s="9"/>
      <c r="U49" s="9"/>
      <c r="V49" s="9"/>
      <c r="W49" s="9"/>
      <c r="X49" s="9"/>
      <c r="Y49" s="9"/>
      <c r="Z49" s="9"/>
      <c r="AA49" s="9"/>
      <c r="AB49" s="9"/>
      <c r="AC49" s="9"/>
      <c r="AD49" s="34"/>
      <c r="AE49" s="4">
        <v>42</v>
      </c>
    </row>
    <row r="50" spans="1:31">
      <c r="A50" s="61" t="s">
        <v>66</v>
      </c>
      <c r="B50" s="59"/>
      <c r="F50" s="17"/>
      <c r="G50" s="17"/>
      <c r="H50" s="17"/>
      <c r="I50" s="17"/>
      <c r="J50" s="17"/>
      <c r="K50" s="17"/>
      <c r="L50" s="17"/>
      <c r="M50" s="17"/>
      <c r="N50" s="17"/>
      <c r="O50" s="17"/>
      <c r="P50" s="17"/>
      <c r="Q50" s="17"/>
      <c r="R50" s="17"/>
      <c r="S50" s="17"/>
      <c r="T50" s="17"/>
      <c r="U50" s="17"/>
      <c r="V50" s="17"/>
      <c r="W50" s="17"/>
      <c r="X50" s="17"/>
      <c r="Y50" s="17"/>
      <c r="Z50" s="17"/>
      <c r="AA50" s="17"/>
      <c r="AB50" s="17"/>
      <c r="AC50" s="17"/>
      <c r="AD50" s="34"/>
      <c r="AE50" s="4">
        <v>43</v>
      </c>
    </row>
    <row r="51" spans="1:31">
      <c r="A51" s="1" t="s">
        <v>59</v>
      </c>
      <c r="B51" s="33">
        <f>HLOOKUP($B$7,$F$8:$AC$75,AE51,FALSE)</f>
        <v>299732</v>
      </c>
      <c r="F51" s="32">
        <f>$F$4</f>
        <v>299732</v>
      </c>
      <c r="G51" s="32">
        <f t="shared" ref="G51:Q51" si="19">$F$4</f>
        <v>299732</v>
      </c>
      <c r="H51" s="32">
        <f t="shared" si="19"/>
        <v>299732</v>
      </c>
      <c r="I51" s="32">
        <f t="shared" si="19"/>
        <v>299732</v>
      </c>
      <c r="J51" s="32">
        <f t="shared" si="19"/>
        <v>299732</v>
      </c>
      <c r="K51" s="32">
        <f t="shared" si="19"/>
        <v>299732</v>
      </c>
      <c r="L51" s="32">
        <f t="shared" si="19"/>
        <v>299732</v>
      </c>
      <c r="M51" s="32">
        <f t="shared" si="19"/>
        <v>299732</v>
      </c>
      <c r="N51" s="32">
        <f t="shared" si="19"/>
        <v>299732</v>
      </c>
      <c r="O51" s="32">
        <f t="shared" si="19"/>
        <v>299732</v>
      </c>
      <c r="P51" s="32">
        <f t="shared" si="19"/>
        <v>299732</v>
      </c>
      <c r="Q51" s="32">
        <f t="shared" si="19"/>
        <v>299732</v>
      </c>
      <c r="R51" s="32">
        <f>$G$4</f>
        <v>299732</v>
      </c>
      <c r="S51" s="32">
        <f t="shared" ref="S51:AC51" si="20">$G$4</f>
        <v>299732</v>
      </c>
      <c r="T51" s="32">
        <f t="shared" si="20"/>
        <v>299732</v>
      </c>
      <c r="U51" s="32">
        <f>$G$4</f>
        <v>299732</v>
      </c>
      <c r="V51" s="32">
        <f t="shared" si="20"/>
        <v>299732</v>
      </c>
      <c r="W51" s="32">
        <f t="shared" si="20"/>
        <v>299732</v>
      </c>
      <c r="X51" s="32">
        <f t="shared" si="20"/>
        <v>299732</v>
      </c>
      <c r="Y51" s="32">
        <f t="shared" si="20"/>
        <v>299732</v>
      </c>
      <c r="Z51" s="32">
        <f t="shared" si="20"/>
        <v>299732</v>
      </c>
      <c r="AA51" s="32">
        <f t="shared" si="20"/>
        <v>299732</v>
      </c>
      <c r="AB51" s="32">
        <f t="shared" si="20"/>
        <v>299732</v>
      </c>
      <c r="AC51" s="32">
        <f t="shared" si="20"/>
        <v>299732</v>
      </c>
      <c r="AD51" s="62"/>
      <c r="AE51" s="4">
        <v>44</v>
      </c>
    </row>
    <row r="52" spans="1:31">
      <c r="A52" s="1" t="s">
        <v>60</v>
      </c>
      <c r="B52" s="33">
        <f>HLOOKUP($B$7,$F$8:$AC$75,AE52,FALSE)</f>
        <v>124888.33333333334</v>
      </c>
      <c r="F52" s="33">
        <f t="shared" ref="F52:AC52" si="21">F51*(F9/12)</f>
        <v>24977.666666666664</v>
      </c>
      <c r="G52" s="33">
        <f t="shared" si="21"/>
        <v>49955.333333333328</v>
      </c>
      <c r="H52" s="33">
        <f t="shared" si="21"/>
        <v>74933</v>
      </c>
      <c r="I52" s="33">
        <f t="shared" si="21"/>
        <v>99910.666666666657</v>
      </c>
      <c r="J52" s="33">
        <f t="shared" si="21"/>
        <v>124888.33333333334</v>
      </c>
      <c r="K52" s="33">
        <f t="shared" si="21"/>
        <v>149866</v>
      </c>
      <c r="L52" s="33">
        <f t="shared" si="21"/>
        <v>174843.66666666669</v>
      </c>
      <c r="M52" s="33">
        <f t="shared" si="21"/>
        <v>199821.33333333331</v>
      </c>
      <c r="N52" s="33">
        <f t="shared" si="21"/>
        <v>224799</v>
      </c>
      <c r="O52" s="33">
        <f t="shared" si="21"/>
        <v>249776.66666666669</v>
      </c>
      <c r="P52" s="33">
        <f t="shared" si="21"/>
        <v>274754.33333333331</v>
      </c>
      <c r="Q52" s="33">
        <f t="shared" si="21"/>
        <v>299732</v>
      </c>
      <c r="R52" s="33">
        <f t="shared" si="21"/>
        <v>24977.666666666664</v>
      </c>
      <c r="S52" s="33">
        <f t="shared" si="21"/>
        <v>49955.333333333328</v>
      </c>
      <c r="T52" s="33">
        <f t="shared" si="21"/>
        <v>74933</v>
      </c>
      <c r="U52" s="33">
        <f t="shared" si="21"/>
        <v>99910.666666666657</v>
      </c>
      <c r="V52" s="33">
        <f t="shared" si="21"/>
        <v>124888.33333333334</v>
      </c>
      <c r="W52" s="33">
        <f t="shared" si="21"/>
        <v>149866</v>
      </c>
      <c r="X52" s="33">
        <f t="shared" si="21"/>
        <v>174843.66666666669</v>
      </c>
      <c r="Y52" s="33">
        <f t="shared" si="21"/>
        <v>199821.33333333331</v>
      </c>
      <c r="Z52" s="33">
        <f t="shared" si="21"/>
        <v>224799</v>
      </c>
      <c r="AA52" s="33">
        <f t="shared" si="21"/>
        <v>249776.66666666669</v>
      </c>
      <c r="AB52" s="33">
        <f t="shared" si="21"/>
        <v>274754.33333333331</v>
      </c>
      <c r="AC52" s="33">
        <f t="shared" si="21"/>
        <v>299732</v>
      </c>
      <c r="AD52" s="34"/>
      <c r="AE52" s="4">
        <v>45</v>
      </c>
    </row>
    <row r="53" spans="1:31">
      <c r="A53" s="86" t="s">
        <v>55</v>
      </c>
      <c r="B53" s="49">
        <f>HLOOKUP($B$7,$F$8:$AC$75,AE53,FALSE)</f>
        <v>67560</v>
      </c>
      <c r="F53" s="37">
        <f>SUM(F32:F38)</f>
        <v>572</v>
      </c>
      <c r="G53" s="37">
        <f t="shared" ref="G53:Q53" si="22">F53+G40</f>
        <v>1170</v>
      </c>
      <c r="H53" s="37">
        <f t="shared" si="22"/>
        <v>42857</v>
      </c>
      <c r="I53" s="37">
        <f t="shared" si="22"/>
        <v>43611</v>
      </c>
      <c r="J53" s="37">
        <f t="shared" si="22"/>
        <v>45662</v>
      </c>
      <c r="K53" s="37">
        <f t="shared" si="22"/>
        <v>106677</v>
      </c>
      <c r="L53" s="37">
        <f t="shared" si="22"/>
        <v>130607</v>
      </c>
      <c r="M53" s="37">
        <f t="shared" si="22"/>
        <v>175232</v>
      </c>
      <c r="N53" s="37">
        <f t="shared" si="22"/>
        <v>180004</v>
      </c>
      <c r="O53" s="37">
        <f t="shared" si="22"/>
        <v>181350</v>
      </c>
      <c r="P53" s="37">
        <f t="shared" si="22"/>
        <v>182635</v>
      </c>
      <c r="Q53" s="37">
        <f t="shared" si="22"/>
        <v>308587</v>
      </c>
      <c r="R53" s="37">
        <f>R40</f>
        <v>1569</v>
      </c>
      <c r="S53" s="37">
        <f t="shared" ref="S53:AC53" si="23">R53+S40</f>
        <v>2745</v>
      </c>
      <c r="T53" s="37">
        <f t="shared" si="23"/>
        <v>4805</v>
      </c>
      <c r="U53" s="37">
        <f t="shared" si="23"/>
        <v>67560</v>
      </c>
      <c r="V53" s="37">
        <f t="shared" si="23"/>
        <v>67560</v>
      </c>
      <c r="W53" s="37">
        <f t="shared" si="23"/>
        <v>67560</v>
      </c>
      <c r="X53" s="37">
        <f t="shared" si="23"/>
        <v>67560</v>
      </c>
      <c r="Y53" s="37">
        <f t="shared" si="23"/>
        <v>67560</v>
      </c>
      <c r="Z53" s="37">
        <f t="shared" si="23"/>
        <v>67560</v>
      </c>
      <c r="AA53" s="37">
        <f t="shared" si="23"/>
        <v>67560</v>
      </c>
      <c r="AB53" s="37">
        <f t="shared" si="23"/>
        <v>67560</v>
      </c>
      <c r="AC53" s="37">
        <f t="shared" si="23"/>
        <v>67560</v>
      </c>
      <c r="AD53" s="38"/>
      <c r="AE53" s="4">
        <v>46</v>
      </c>
    </row>
    <row r="54" spans="1:31">
      <c r="A54" s="86" t="s">
        <v>84</v>
      </c>
      <c r="B54" s="49">
        <f>HLOOKUP($B$7,$F$8:$AC$75,AE54,FALSE)</f>
        <v>0</v>
      </c>
      <c r="E54" s="3"/>
      <c r="F54" s="37">
        <f>SUM(F42:F49)</f>
        <v>0</v>
      </c>
      <c r="G54" s="37">
        <f t="shared" ref="G54:AC54" si="24">SUM(G42:G49)</f>
        <v>0</v>
      </c>
      <c r="H54" s="37">
        <f t="shared" si="24"/>
        <v>0</v>
      </c>
      <c r="I54" s="37">
        <f t="shared" si="24"/>
        <v>0</v>
      </c>
      <c r="J54" s="37">
        <f t="shared" si="24"/>
        <v>0</v>
      </c>
      <c r="K54" s="37">
        <f t="shared" si="24"/>
        <v>0</v>
      </c>
      <c r="L54" s="37">
        <f t="shared" si="24"/>
        <v>0</v>
      </c>
      <c r="M54" s="37">
        <f t="shared" si="24"/>
        <v>0</v>
      </c>
      <c r="N54" s="37">
        <f t="shared" si="24"/>
        <v>0</v>
      </c>
      <c r="O54" s="37">
        <f t="shared" si="24"/>
        <v>0</v>
      </c>
      <c r="P54" s="37">
        <f t="shared" si="24"/>
        <v>0</v>
      </c>
      <c r="Q54" s="37">
        <f t="shared" si="24"/>
        <v>0</v>
      </c>
      <c r="R54" s="37">
        <f t="shared" si="24"/>
        <v>0</v>
      </c>
      <c r="S54" s="37">
        <f t="shared" si="24"/>
        <v>0</v>
      </c>
      <c r="T54" s="37">
        <f t="shared" si="24"/>
        <v>0</v>
      </c>
      <c r="U54" s="37">
        <f t="shared" si="24"/>
        <v>0</v>
      </c>
      <c r="V54" s="37">
        <f t="shared" si="24"/>
        <v>0</v>
      </c>
      <c r="W54" s="37">
        <f t="shared" si="24"/>
        <v>0</v>
      </c>
      <c r="X54" s="37">
        <f t="shared" si="24"/>
        <v>0</v>
      </c>
      <c r="Y54" s="37">
        <f t="shared" si="24"/>
        <v>0</v>
      </c>
      <c r="Z54" s="37">
        <f t="shared" si="24"/>
        <v>0</v>
      </c>
      <c r="AA54" s="37">
        <f t="shared" si="24"/>
        <v>0</v>
      </c>
      <c r="AB54" s="37">
        <f t="shared" si="24"/>
        <v>0</v>
      </c>
      <c r="AC54" s="37">
        <f t="shared" si="24"/>
        <v>0</v>
      </c>
      <c r="AD54" s="38"/>
      <c r="AE54" s="4">
        <v>47</v>
      </c>
    </row>
    <row r="55" spans="1:31">
      <c r="A55" s="91" t="s">
        <v>56</v>
      </c>
      <c r="B55" s="48">
        <f>HLOOKUP($B$7,$F$8:$AC$75,AE55,FALSE)</f>
        <v>67560</v>
      </c>
      <c r="C55" s="92"/>
      <c r="D55" s="92"/>
      <c r="E55" s="93"/>
      <c r="F55" s="36">
        <f>F53+F54</f>
        <v>572</v>
      </c>
      <c r="G55" s="36">
        <f t="shared" ref="G55:AC55" si="25">G53+G54</f>
        <v>1170</v>
      </c>
      <c r="H55" s="36">
        <f t="shared" si="25"/>
        <v>42857</v>
      </c>
      <c r="I55" s="36">
        <f t="shared" si="25"/>
        <v>43611</v>
      </c>
      <c r="J55" s="36">
        <f t="shared" si="25"/>
        <v>45662</v>
      </c>
      <c r="K55" s="36">
        <f t="shared" si="25"/>
        <v>106677</v>
      </c>
      <c r="L55" s="36">
        <f>L53+L54</f>
        <v>130607</v>
      </c>
      <c r="M55" s="36">
        <f t="shared" si="25"/>
        <v>175232</v>
      </c>
      <c r="N55" s="36">
        <f t="shared" si="25"/>
        <v>180004</v>
      </c>
      <c r="O55" s="36">
        <f t="shared" si="25"/>
        <v>181350</v>
      </c>
      <c r="P55" s="36">
        <f t="shared" si="25"/>
        <v>182635</v>
      </c>
      <c r="Q55" s="36">
        <f t="shared" si="25"/>
        <v>308587</v>
      </c>
      <c r="R55" s="36">
        <f t="shared" si="25"/>
        <v>1569</v>
      </c>
      <c r="S55" s="36">
        <f t="shared" si="25"/>
        <v>2745</v>
      </c>
      <c r="T55" s="36">
        <f t="shared" si="25"/>
        <v>4805</v>
      </c>
      <c r="U55" s="36">
        <f t="shared" si="25"/>
        <v>67560</v>
      </c>
      <c r="V55" s="36">
        <f t="shared" si="25"/>
        <v>67560</v>
      </c>
      <c r="W55" s="36">
        <f t="shared" si="25"/>
        <v>67560</v>
      </c>
      <c r="X55" s="36">
        <f t="shared" si="25"/>
        <v>67560</v>
      </c>
      <c r="Y55" s="36">
        <f t="shared" si="25"/>
        <v>67560</v>
      </c>
      <c r="Z55" s="36">
        <f t="shared" si="25"/>
        <v>67560</v>
      </c>
      <c r="AA55" s="36">
        <f t="shared" si="25"/>
        <v>67560</v>
      </c>
      <c r="AB55" s="36">
        <f t="shared" si="25"/>
        <v>67560</v>
      </c>
      <c r="AC55" s="36">
        <f t="shared" si="25"/>
        <v>67560</v>
      </c>
      <c r="AD55" s="38"/>
      <c r="AE55" s="4">
        <v>48</v>
      </c>
    </row>
    <row r="56" spans="1:31">
      <c r="A56" s="86" t="s">
        <v>72</v>
      </c>
      <c r="B56" s="88">
        <f>IFERROR(HLOOKUP($B$7,$F$8:$AC$75,AE56,FALSE),"-  ")</f>
        <v>0.22540135854696863</v>
      </c>
      <c r="F56" s="88">
        <f>IFERROR(F53/F51,"-  ")</f>
        <v>1.908371478520812E-3</v>
      </c>
      <c r="G56" s="88">
        <f t="shared" ref="G56:AC56" si="26">IFERROR(G53/G51,"-  ")</f>
        <v>3.9034871151562064E-3</v>
      </c>
      <c r="H56" s="88">
        <f t="shared" si="26"/>
        <v>0.14298439939679447</v>
      </c>
      <c r="I56" s="88">
        <f t="shared" si="26"/>
        <v>0.14549997998211736</v>
      </c>
      <c r="J56" s="88">
        <f t="shared" si="26"/>
        <v>0.15234275953184845</v>
      </c>
      <c r="K56" s="88">
        <f t="shared" si="26"/>
        <v>0.35590794443035778</v>
      </c>
      <c r="L56" s="88">
        <f t="shared" si="26"/>
        <v>0.43574593303350995</v>
      </c>
      <c r="M56" s="88">
        <f t="shared" si="26"/>
        <v>0.58462893518209602</v>
      </c>
      <c r="N56" s="88">
        <f t="shared" si="26"/>
        <v>0.60054982450989547</v>
      </c>
      <c r="O56" s="88">
        <f t="shared" si="26"/>
        <v>0.60504050284921196</v>
      </c>
      <c r="P56" s="88">
        <f t="shared" si="26"/>
        <v>0.60932766604833655</v>
      </c>
      <c r="Q56" s="88">
        <f t="shared" si="26"/>
        <v>1.0295430584655625</v>
      </c>
      <c r="R56" s="88">
        <f t="shared" si="26"/>
        <v>5.2346763108376817E-3</v>
      </c>
      <c r="S56" s="88">
        <f t="shared" si="26"/>
        <v>9.1581813086357138E-3</v>
      </c>
      <c r="T56" s="88">
        <f t="shared" si="26"/>
        <v>1.6030987682329547E-2</v>
      </c>
      <c r="U56" s="88">
        <f t="shared" si="26"/>
        <v>0.22540135854696863</v>
      </c>
      <c r="V56" s="88">
        <f t="shared" si="26"/>
        <v>0.22540135854696863</v>
      </c>
      <c r="W56" s="88">
        <f t="shared" si="26"/>
        <v>0.22540135854696863</v>
      </c>
      <c r="X56" s="88">
        <f t="shared" si="26"/>
        <v>0.22540135854696863</v>
      </c>
      <c r="Y56" s="88">
        <f t="shared" si="26"/>
        <v>0.22540135854696863</v>
      </c>
      <c r="Z56" s="88">
        <f t="shared" si="26"/>
        <v>0.22540135854696863</v>
      </c>
      <c r="AA56" s="88">
        <f t="shared" si="26"/>
        <v>0.22540135854696863</v>
      </c>
      <c r="AB56" s="88">
        <f t="shared" si="26"/>
        <v>0.22540135854696863</v>
      </c>
      <c r="AC56" s="88">
        <f t="shared" si="26"/>
        <v>0.22540135854696863</v>
      </c>
      <c r="AD56" s="39"/>
      <c r="AE56" s="4">
        <v>49</v>
      </c>
    </row>
    <row r="57" spans="1:31">
      <c r="A57" s="86" t="s">
        <v>73</v>
      </c>
      <c r="B57" s="88">
        <f>IFERROR(HLOOKUP($B$7,$F$8:$AC$75,AE57,FALSE),"-  ")</f>
        <v>0.22540135854696863</v>
      </c>
      <c r="E57" s="57"/>
      <c r="F57" s="88">
        <f>IFERROR(F55/F51,"-  ")</f>
        <v>1.908371478520812E-3</v>
      </c>
      <c r="G57" s="88">
        <f t="shared" ref="G57:AC57" si="27">IFERROR(G55/G51,"-  ")</f>
        <v>3.9034871151562064E-3</v>
      </c>
      <c r="H57" s="88">
        <f t="shared" si="27"/>
        <v>0.14298439939679447</v>
      </c>
      <c r="I57" s="88">
        <f t="shared" si="27"/>
        <v>0.14549997998211736</v>
      </c>
      <c r="J57" s="88">
        <f t="shared" si="27"/>
        <v>0.15234275953184845</v>
      </c>
      <c r="K57" s="88">
        <f t="shared" si="27"/>
        <v>0.35590794443035778</v>
      </c>
      <c r="L57" s="88">
        <f t="shared" si="27"/>
        <v>0.43574593303350995</v>
      </c>
      <c r="M57" s="88">
        <f t="shared" si="27"/>
        <v>0.58462893518209602</v>
      </c>
      <c r="N57" s="88">
        <f t="shared" si="27"/>
        <v>0.60054982450989547</v>
      </c>
      <c r="O57" s="88">
        <f t="shared" si="27"/>
        <v>0.60504050284921196</v>
      </c>
      <c r="P57" s="88">
        <f t="shared" si="27"/>
        <v>0.60932766604833655</v>
      </c>
      <c r="Q57" s="88">
        <f t="shared" si="27"/>
        <v>1.0295430584655625</v>
      </c>
      <c r="R57" s="88">
        <f t="shared" si="27"/>
        <v>5.2346763108376817E-3</v>
      </c>
      <c r="S57" s="88">
        <f t="shared" si="27"/>
        <v>9.1581813086357138E-3</v>
      </c>
      <c r="T57" s="88">
        <f t="shared" si="27"/>
        <v>1.6030987682329547E-2</v>
      </c>
      <c r="U57" s="88">
        <f t="shared" si="27"/>
        <v>0.22540135854696863</v>
      </c>
      <c r="V57" s="88">
        <f t="shared" si="27"/>
        <v>0.22540135854696863</v>
      </c>
      <c r="W57" s="88">
        <f t="shared" si="27"/>
        <v>0.22540135854696863</v>
      </c>
      <c r="X57" s="88">
        <f t="shared" si="27"/>
        <v>0.22540135854696863</v>
      </c>
      <c r="Y57" s="88">
        <f t="shared" si="27"/>
        <v>0.22540135854696863</v>
      </c>
      <c r="Z57" s="88">
        <f t="shared" si="27"/>
        <v>0.22540135854696863</v>
      </c>
      <c r="AA57" s="88">
        <f t="shared" si="27"/>
        <v>0.22540135854696863</v>
      </c>
      <c r="AB57" s="88">
        <f t="shared" si="27"/>
        <v>0.22540135854696863</v>
      </c>
      <c r="AC57" s="88">
        <f t="shared" si="27"/>
        <v>0.22540135854696863</v>
      </c>
      <c r="AD57" s="39"/>
      <c r="AE57" s="4">
        <v>50</v>
      </c>
    </row>
    <row r="58" spans="1:31">
      <c r="A58" s="86" t="s">
        <v>74</v>
      </c>
      <c r="B58" s="88">
        <f>IFERROR(HLOOKUP($B$7,$F$8:$AC$75,AE58,FALSE),"-  ")</f>
        <v>0.5409632605127247</v>
      </c>
      <c r="F58" s="88">
        <f>IFERROR(F53/F52,"-  ")</f>
        <v>2.2900457742249747E-2</v>
      </c>
      <c r="G58" s="88">
        <f t="shared" ref="G58:AC58" si="28">IFERROR(G53/G52,"-  ")</f>
        <v>2.3420922690937238E-2</v>
      </c>
      <c r="H58" s="88">
        <f t="shared" si="28"/>
        <v>0.57193759758717788</v>
      </c>
      <c r="I58" s="88">
        <f t="shared" si="28"/>
        <v>0.43649993994635211</v>
      </c>
      <c r="J58" s="88">
        <f t="shared" si="28"/>
        <v>0.36562262287643627</v>
      </c>
      <c r="K58" s="88">
        <f t="shared" si="28"/>
        <v>0.71181588886071556</v>
      </c>
      <c r="L58" s="88">
        <f t="shared" si="28"/>
        <v>0.7469930280574455</v>
      </c>
      <c r="M58" s="88">
        <f t="shared" si="28"/>
        <v>0.87694340277314409</v>
      </c>
      <c r="N58" s="88">
        <f t="shared" si="28"/>
        <v>0.80073309934652737</v>
      </c>
      <c r="O58" s="88">
        <f t="shared" si="28"/>
        <v>0.72604860341905431</v>
      </c>
      <c r="P58" s="88">
        <f t="shared" si="28"/>
        <v>0.66472109023454895</v>
      </c>
      <c r="Q58" s="88">
        <f t="shared" si="28"/>
        <v>1.0295430584655625</v>
      </c>
      <c r="R58" s="88">
        <f t="shared" si="28"/>
        <v>6.2816115730052191E-2</v>
      </c>
      <c r="S58" s="88">
        <f t="shared" si="28"/>
        <v>5.4949087851814293E-2</v>
      </c>
      <c r="T58" s="88">
        <f t="shared" si="28"/>
        <v>6.4123950729318188E-2</v>
      </c>
      <c r="U58" s="88">
        <f t="shared" si="28"/>
        <v>0.6762040756409059</v>
      </c>
      <c r="V58" s="88">
        <f t="shared" si="28"/>
        <v>0.5409632605127247</v>
      </c>
      <c r="W58" s="88">
        <f t="shared" si="28"/>
        <v>0.45080271709393727</v>
      </c>
      <c r="X58" s="88">
        <f t="shared" si="28"/>
        <v>0.38640232893766047</v>
      </c>
      <c r="Y58" s="88">
        <f t="shared" si="28"/>
        <v>0.33810203782045295</v>
      </c>
      <c r="Z58" s="88">
        <f t="shared" si="28"/>
        <v>0.30053514472929149</v>
      </c>
      <c r="AA58" s="88">
        <f t="shared" si="28"/>
        <v>0.27048163025636235</v>
      </c>
      <c r="AB58" s="88">
        <f t="shared" si="28"/>
        <v>0.24589239114214761</v>
      </c>
      <c r="AC58" s="88">
        <f t="shared" si="28"/>
        <v>0.22540135854696863</v>
      </c>
      <c r="AD58" s="39"/>
      <c r="AE58" s="4">
        <v>51</v>
      </c>
    </row>
    <row r="59" spans="1:31">
      <c r="A59" s="61" t="s">
        <v>51</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39"/>
      <c r="AE59" s="4">
        <v>52</v>
      </c>
    </row>
    <row r="60" spans="1:31">
      <c r="A60" s="1" t="s">
        <v>52</v>
      </c>
      <c r="B60" s="33">
        <f>HLOOKUP($B$7,$F$8:$AC$75,AE60,FALSE)</f>
        <v>1198928</v>
      </c>
      <c r="F60" s="102">
        <f>SUM($F$4:$I$4)</f>
        <v>1198928</v>
      </c>
      <c r="G60" s="102">
        <f t="shared" ref="G60:AC60" si="29">SUM($F$4:$I$4)</f>
        <v>1198928</v>
      </c>
      <c r="H60" s="102">
        <f t="shared" si="29"/>
        <v>1198928</v>
      </c>
      <c r="I60" s="102">
        <f t="shared" si="29"/>
        <v>1198928</v>
      </c>
      <c r="J60" s="102">
        <f t="shared" si="29"/>
        <v>1198928</v>
      </c>
      <c r="K60" s="102">
        <f t="shared" si="29"/>
        <v>1198928</v>
      </c>
      <c r="L60" s="102">
        <f t="shared" si="29"/>
        <v>1198928</v>
      </c>
      <c r="M60" s="102">
        <f t="shared" si="29"/>
        <v>1198928</v>
      </c>
      <c r="N60" s="102">
        <f t="shared" si="29"/>
        <v>1198928</v>
      </c>
      <c r="O60" s="102">
        <f t="shared" si="29"/>
        <v>1198928</v>
      </c>
      <c r="P60" s="102">
        <f t="shared" si="29"/>
        <v>1198928</v>
      </c>
      <c r="Q60" s="102">
        <f t="shared" si="29"/>
        <v>1198928</v>
      </c>
      <c r="R60" s="102">
        <f t="shared" si="29"/>
        <v>1198928</v>
      </c>
      <c r="S60" s="102">
        <f t="shared" si="29"/>
        <v>1198928</v>
      </c>
      <c r="T60" s="102">
        <f t="shared" si="29"/>
        <v>1198928</v>
      </c>
      <c r="U60" s="102">
        <f t="shared" si="29"/>
        <v>1198928</v>
      </c>
      <c r="V60" s="102">
        <f t="shared" si="29"/>
        <v>1198928</v>
      </c>
      <c r="W60" s="102">
        <f t="shared" si="29"/>
        <v>1198928</v>
      </c>
      <c r="X60" s="102">
        <f t="shared" si="29"/>
        <v>1198928</v>
      </c>
      <c r="Y60" s="102">
        <f t="shared" si="29"/>
        <v>1198928</v>
      </c>
      <c r="Z60" s="102">
        <f t="shared" si="29"/>
        <v>1198928</v>
      </c>
      <c r="AA60" s="102">
        <f t="shared" si="29"/>
        <v>1198928</v>
      </c>
      <c r="AB60" s="102">
        <f t="shared" si="29"/>
        <v>1198928</v>
      </c>
      <c r="AC60" s="102">
        <f t="shared" si="29"/>
        <v>1198928</v>
      </c>
      <c r="AD60" s="39"/>
      <c r="AE60" s="4">
        <v>53</v>
      </c>
    </row>
    <row r="61" spans="1:31">
      <c r="A61" s="86" t="s">
        <v>58</v>
      </c>
      <c r="B61" s="49">
        <f>HLOOKUP($B$7,$F$8:$AC$75,AE61,FALSE)</f>
        <v>67560</v>
      </c>
      <c r="F61" s="101">
        <f>F53</f>
        <v>572</v>
      </c>
      <c r="G61" s="101">
        <f t="shared" ref="G61:AC61" si="30">G53</f>
        <v>1170</v>
      </c>
      <c r="H61" s="101">
        <f t="shared" si="30"/>
        <v>42857</v>
      </c>
      <c r="I61" s="101">
        <f t="shared" si="30"/>
        <v>43611</v>
      </c>
      <c r="J61" s="101">
        <f t="shared" si="30"/>
        <v>45662</v>
      </c>
      <c r="K61" s="101">
        <f t="shared" si="30"/>
        <v>106677</v>
      </c>
      <c r="L61" s="101">
        <f t="shared" si="30"/>
        <v>130607</v>
      </c>
      <c r="M61" s="101">
        <f t="shared" si="30"/>
        <v>175232</v>
      </c>
      <c r="N61" s="101">
        <f t="shared" si="30"/>
        <v>180004</v>
      </c>
      <c r="O61" s="101">
        <f t="shared" si="30"/>
        <v>181350</v>
      </c>
      <c r="P61" s="101">
        <f t="shared" si="30"/>
        <v>182635</v>
      </c>
      <c r="Q61" s="101">
        <f>Q53</f>
        <v>308587</v>
      </c>
      <c r="R61" s="101">
        <f>R53+Q61</f>
        <v>310156</v>
      </c>
      <c r="S61" s="101">
        <f t="shared" si="30"/>
        <v>2745</v>
      </c>
      <c r="T61" s="101">
        <f t="shared" si="30"/>
        <v>4805</v>
      </c>
      <c r="U61" s="101">
        <f t="shared" si="30"/>
        <v>67560</v>
      </c>
      <c r="V61" s="101">
        <f t="shared" si="30"/>
        <v>67560</v>
      </c>
      <c r="W61" s="101">
        <f t="shared" si="30"/>
        <v>67560</v>
      </c>
      <c r="X61" s="101">
        <f t="shared" si="30"/>
        <v>67560</v>
      </c>
      <c r="Y61" s="101">
        <f t="shared" si="30"/>
        <v>67560</v>
      </c>
      <c r="Z61" s="101">
        <f t="shared" si="30"/>
        <v>67560</v>
      </c>
      <c r="AA61" s="101">
        <f t="shared" si="30"/>
        <v>67560</v>
      </c>
      <c r="AB61" s="101">
        <f t="shared" si="30"/>
        <v>67560</v>
      </c>
      <c r="AC61" s="101">
        <f t="shared" si="30"/>
        <v>67560</v>
      </c>
      <c r="AD61" s="39"/>
      <c r="AE61" s="4">
        <v>54</v>
      </c>
    </row>
    <row r="62" spans="1:31">
      <c r="A62" s="91" t="s">
        <v>57</v>
      </c>
      <c r="B62" s="48">
        <f>HLOOKUP($B$7,$F$8:$AC$75,AE62,FALSE)</f>
        <v>67560</v>
      </c>
      <c r="F62" s="35">
        <f>F61+F54</f>
        <v>572</v>
      </c>
      <c r="G62" s="35">
        <f>G61+G54</f>
        <v>1170</v>
      </c>
      <c r="H62" s="35">
        <f t="shared" ref="H62:AC62" si="31">H61+H54</f>
        <v>42857</v>
      </c>
      <c r="I62" s="35">
        <f t="shared" si="31"/>
        <v>43611</v>
      </c>
      <c r="J62" s="35">
        <f t="shared" si="31"/>
        <v>45662</v>
      </c>
      <c r="K62" s="35">
        <f t="shared" si="31"/>
        <v>106677</v>
      </c>
      <c r="L62" s="35">
        <f t="shared" si="31"/>
        <v>130607</v>
      </c>
      <c r="M62" s="35">
        <f t="shared" si="31"/>
        <v>175232</v>
      </c>
      <c r="N62" s="35">
        <f t="shared" si="31"/>
        <v>180004</v>
      </c>
      <c r="O62" s="35">
        <f t="shared" si="31"/>
        <v>181350</v>
      </c>
      <c r="P62" s="35">
        <f t="shared" si="31"/>
        <v>182635</v>
      </c>
      <c r="Q62" s="35">
        <f t="shared" si="31"/>
        <v>308587</v>
      </c>
      <c r="R62" s="35">
        <f t="shared" si="31"/>
        <v>310156</v>
      </c>
      <c r="S62" s="35">
        <f t="shared" si="31"/>
        <v>2745</v>
      </c>
      <c r="T62" s="35">
        <f t="shared" si="31"/>
        <v>4805</v>
      </c>
      <c r="U62" s="35">
        <f t="shared" si="31"/>
        <v>67560</v>
      </c>
      <c r="V62" s="35">
        <f t="shared" si="31"/>
        <v>67560</v>
      </c>
      <c r="W62" s="35">
        <f t="shared" si="31"/>
        <v>67560</v>
      </c>
      <c r="X62" s="35">
        <f t="shared" si="31"/>
        <v>67560</v>
      </c>
      <c r="Y62" s="35">
        <f t="shared" si="31"/>
        <v>67560</v>
      </c>
      <c r="Z62" s="35">
        <f t="shared" si="31"/>
        <v>67560</v>
      </c>
      <c r="AA62" s="35">
        <f t="shared" si="31"/>
        <v>67560</v>
      </c>
      <c r="AB62" s="35">
        <f t="shared" si="31"/>
        <v>67560</v>
      </c>
      <c r="AC62" s="35">
        <f t="shared" si="31"/>
        <v>67560</v>
      </c>
      <c r="AD62" s="39"/>
      <c r="AE62" s="4">
        <v>55</v>
      </c>
    </row>
    <row r="63" spans="1:31">
      <c r="A63" s="86" t="s">
        <v>53</v>
      </c>
      <c r="B63" s="88">
        <f>IFERROR(HLOOKUP($B$7,$F$8:$AC$75,AE63,FALSE),"-  ")</f>
        <v>5.6350339636742158E-2</v>
      </c>
      <c r="F63" s="88">
        <f>IFERROR(F61/F60,"-  ")</f>
        <v>4.77092869630203E-4</v>
      </c>
      <c r="G63" s="88">
        <f t="shared" ref="G63:AC63" si="32">IFERROR(G61/G60,"-  ")</f>
        <v>9.7587177878905159E-4</v>
      </c>
      <c r="H63" s="88">
        <f t="shared" si="32"/>
        <v>3.5746099849198618E-2</v>
      </c>
      <c r="I63" s="88">
        <f t="shared" si="32"/>
        <v>3.637499499552934E-2</v>
      </c>
      <c r="J63" s="88">
        <f t="shared" si="32"/>
        <v>3.8085689882962112E-2</v>
      </c>
      <c r="K63" s="88">
        <f t="shared" si="32"/>
        <v>8.8976986107589445E-2</v>
      </c>
      <c r="L63" s="88">
        <f t="shared" si="32"/>
        <v>0.10893648325837749</v>
      </c>
      <c r="M63" s="88">
        <f t="shared" si="32"/>
        <v>0.14615723379552401</v>
      </c>
      <c r="N63" s="88">
        <f t="shared" si="32"/>
        <v>0.15013745612747387</v>
      </c>
      <c r="O63" s="88">
        <f t="shared" si="32"/>
        <v>0.15126012571230299</v>
      </c>
      <c r="P63" s="88">
        <f t="shared" si="32"/>
        <v>0.15233191651208414</v>
      </c>
      <c r="Q63" s="88">
        <f t="shared" si="32"/>
        <v>0.25738576461639062</v>
      </c>
      <c r="R63" s="88">
        <f t="shared" si="32"/>
        <v>0.25869443369410006</v>
      </c>
      <c r="S63" s="88">
        <f t="shared" si="32"/>
        <v>2.2895453271589285E-3</v>
      </c>
      <c r="T63" s="88">
        <f t="shared" si="32"/>
        <v>4.0077469205823868E-3</v>
      </c>
      <c r="U63" s="88">
        <f t="shared" si="32"/>
        <v>5.6350339636742158E-2</v>
      </c>
      <c r="V63" s="88">
        <f t="shared" si="32"/>
        <v>5.6350339636742158E-2</v>
      </c>
      <c r="W63" s="88">
        <f t="shared" si="32"/>
        <v>5.6350339636742158E-2</v>
      </c>
      <c r="X63" s="88">
        <f t="shared" si="32"/>
        <v>5.6350339636742158E-2</v>
      </c>
      <c r="Y63" s="88">
        <f t="shared" si="32"/>
        <v>5.6350339636742158E-2</v>
      </c>
      <c r="Z63" s="88">
        <f t="shared" si="32"/>
        <v>5.6350339636742158E-2</v>
      </c>
      <c r="AA63" s="88">
        <f t="shared" si="32"/>
        <v>5.6350339636742158E-2</v>
      </c>
      <c r="AB63" s="88">
        <f t="shared" si="32"/>
        <v>5.6350339636742158E-2</v>
      </c>
      <c r="AC63" s="88">
        <f t="shared" si="32"/>
        <v>5.6350339636742158E-2</v>
      </c>
      <c r="AD63" s="39"/>
      <c r="AE63" s="4">
        <v>56</v>
      </c>
    </row>
    <row r="64" spans="1:31">
      <c r="A64" s="86" t="s">
        <v>54</v>
      </c>
      <c r="B64" s="88">
        <f>IFERROR(HLOOKUP($B$7,$F$8:$AC$75,AE64,FALSE),"-  ")</f>
        <v>5.6350339636742158E-2</v>
      </c>
      <c r="F64" s="88">
        <f>IFERROR(F62/F60,"-  ")</f>
        <v>4.77092869630203E-4</v>
      </c>
      <c r="G64" s="88">
        <f t="shared" ref="G64:AC64" si="33">IFERROR(G62/G60,"-  ")</f>
        <v>9.7587177878905159E-4</v>
      </c>
      <c r="H64" s="88">
        <f t="shared" si="33"/>
        <v>3.5746099849198618E-2</v>
      </c>
      <c r="I64" s="88">
        <f t="shared" si="33"/>
        <v>3.637499499552934E-2</v>
      </c>
      <c r="J64" s="88">
        <f t="shared" si="33"/>
        <v>3.8085689882962112E-2</v>
      </c>
      <c r="K64" s="88">
        <f t="shared" si="33"/>
        <v>8.8976986107589445E-2</v>
      </c>
      <c r="L64" s="88">
        <f t="shared" si="33"/>
        <v>0.10893648325837749</v>
      </c>
      <c r="M64" s="88">
        <f t="shared" si="33"/>
        <v>0.14615723379552401</v>
      </c>
      <c r="N64" s="88">
        <f t="shared" si="33"/>
        <v>0.15013745612747387</v>
      </c>
      <c r="O64" s="88">
        <f t="shared" si="33"/>
        <v>0.15126012571230299</v>
      </c>
      <c r="P64" s="88">
        <f t="shared" si="33"/>
        <v>0.15233191651208414</v>
      </c>
      <c r="Q64" s="88">
        <f t="shared" si="33"/>
        <v>0.25738576461639062</v>
      </c>
      <c r="R64" s="88">
        <f t="shared" si="33"/>
        <v>0.25869443369410006</v>
      </c>
      <c r="S64" s="88">
        <f t="shared" si="33"/>
        <v>2.2895453271589285E-3</v>
      </c>
      <c r="T64" s="88">
        <f t="shared" si="33"/>
        <v>4.0077469205823868E-3</v>
      </c>
      <c r="U64" s="88">
        <f t="shared" si="33"/>
        <v>5.6350339636742158E-2</v>
      </c>
      <c r="V64" s="88">
        <f t="shared" si="33"/>
        <v>5.6350339636742158E-2</v>
      </c>
      <c r="W64" s="88">
        <f t="shared" si="33"/>
        <v>5.6350339636742158E-2</v>
      </c>
      <c r="X64" s="88">
        <f t="shared" si="33"/>
        <v>5.6350339636742158E-2</v>
      </c>
      <c r="Y64" s="88">
        <f t="shared" si="33"/>
        <v>5.6350339636742158E-2</v>
      </c>
      <c r="Z64" s="88">
        <f t="shared" si="33"/>
        <v>5.6350339636742158E-2</v>
      </c>
      <c r="AA64" s="88">
        <f t="shared" si="33"/>
        <v>5.6350339636742158E-2</v>
      </c>
      <c r="AB64" s="88">
        <f t="shared" si="33"/>
        <v>5.6350339636742158E-2</v>
      </c>
      <c r="AC64" s="88">
        <f t="shared" si="33"/>
        <v>5.6350339636742158E-2</v>
      </c>
      <c r="AD64" s="39"/>
      <c r="AE64" s="4">
        <v>57</v>
      </c>
    </row>
    <row r="65" spans="1:31">
      <c r="A65" s="61" t="s">
        <v>15</v>
      </c>
      <c r="B65" s="59"/>
      <c r="F65" s="17"/>
      <c r="G65" s="17"/>
      <c r="H65" s="17"/>
      <c r="I65" s="17"/>
      <c r="J65" s="17"/>
      <c r="K65" s="17"/>
      <c r="L65" s="17"/>
      <c r="M65" s="17"/>
      <c r="N65" s="17"/>
      <c r="O65" s="17"/>
      <c r="P65" s="17"/>
      <c r="Q65" s="17"/>
      <c r="R65" s="17"/>
      <c r="S65" s="17"/>
      <c r="T65" s="17"/>
      <c r="U65" s="17"/>
      <c r="V65" s="17"/>
      <c r="W65" s="17"/>
      <c r="X65" s="17"/>
      <c r="Y65" s="17"/>
      <c r="Z65" s="17"/>
      <c r="AA65" s="17"/>
      <c r="AB65" s="17"/>
      <c r="AC65" s="17"/>
      <c r="AD65" s="34"/>
      <c r="AE65" s="4">
        <v>58</v>
      </c>
    </row>
    <row r="66" spans="1:31">
      <c r="A66" s="18" t="s">
        <v>16</v>
      </c>
      <c r="B66" s="40">
        <f>HLOOKUP($B$7,$F$8:$AC$75,AE66,FALSE)</f>
        <v>0</v>
      </c>
      <c r="E66" s="20" t="s">
        <v>30</v>
      </c>
      <c r="F66" s="58"/>
      <c r="G66" s="58"/>
      <c r="H66" s="58"/>
      <c r="I66" s="58"/>
      <c r="J66" s="58"/>
      <c r="K66" s="58"/>
      <c r="L66" s="58"/>
      <c r="M66" s="58"/>
      <c r="N66" s="58"/>
      <c r="O66" s="58"/>
      <c r="P66" s="58"/>
      <c r="Q66" s="58"/>
      <c r="R66" s="58"/>
      <c r="S66" s="58"/>
      <c r="T66" s="58"/>
      <c r="U66" s="58"/>
      <c r="V66" s="58"/>
      <c r="W66" s="58"/>
      <c r="X66" s="58"/>
      <c r="Y66" s="58"/>
      <c r="Z66" s="58"/>
      <c r="AA66" s="58"/>
      <c r="AB66" s="58"/>
      <c r="AC66" s="58"/>
      <c r="AD66" s="34"/>
      <c r="AE66" s="4">
        <v>59</v>
      </c>
    </row>
    <row r="67" spans="1:31">
      <c r="A67" s="18" t="s">
        <v>17</v>
      </c>
      <c r="B67" s="40">
        <f>HLOOKUP($B$7,$F$8:$AC$75,AE67,FALSE)</f>
        <v>0</v>
      </c>
      <c r="E67" s="20" t="s">
        <v>30</v>
      </c>
      <c r="F67" s="58"/>
      <c r="G67" s="58"/>
      <c r="H67" s="58"/>
      <c r="I67" s="58"/>
      <c r="J67" s="58"/>
      <c r="K67" s="58"/>
      <c r="L67" s="58"/>
      <c r="M67" s="58"/>
      <c r="N67" s="58"/>
      <c r="O67" s="58"/>
      <c r="P67" s="58"/>
      <c r="Q67" s="58"/>
      <c r="R67" s="58"/>
      <c r="S67" s="58"/>
      <c r="T67" s="58"/>
      <c r="U67" s="58"/>
      <c r="V67" s="58"/>
      <c r="W67" s="58"/>
      <c r="X67" s="58"/>
      <c r="Y67" s="58"/>
      <c r="Z67" s="58"/>
      <c r="AA67" s="58"/>
      <c r="AB67" s="58"/>
      <c r="AC67" s="58"/>
      <c r="AD67" s="34"/>
      <c r="AE67" s="4">
        <v>60</v>
      </c>
    </row>
    <row r="68" spans="1:31">
      <c r="A68" s="18" t="s">
        <v>18</v>
      </c>
      <c r="B68" s="40">
        <f>HLOOKUP($B$7,$F$8:$AC$75,AE68,FALSE)</f>
        <v>0</v>
      </c>
      <c r="E68" s="20" t="s">
        <v>30</v>
      </c>
      <c r="F68" s="58"/>
      <c r="G68" s="58"/>
      <c r="H68" s="58"/>
      <c r="I68" s="58"/>
      <c r="J68" s="58"/>
      <c r="K68" s="58"/>
      <c r="L68" s="58"/>
      <c r="M68" s="58"/>
      <c r="N68" s="58"/>
      <c r="O68" s="58"/>
      <c r="P68" s="58"/>
      <c r="Q68" s="58"/>
      <c r="R68" s="58"/>
      <c r="S68" s="58"/>
      <c r="T68" s="58"/>
      <c r="U68" s="58"/>
      <c r="V68" s="58"/>
      <c r="W68" s="58"/>
      <c r="X68" s="58"/>
      <c r="Y68" s="58"/>
      <c r="Z68" s="58"/>
      <c r="AA68" s="58"/>
      <c r="AB68" s="58"/>
      <c r="AC68" s="58"/>
      <c r="AD68" s="34"/>
      <c r="AE68" s="4">
        <v>61</v>
      </c>
    </row>
    <row r="69" spans="1:31">
      <c r="A69" s="18" t="s">
        <v>19</v>
      </c>
      <c r="B69" s="40">
        <f>HLOOKUP($B$7,$F$8:$AC$75,AE69,FALSE)</f>
        <v>0</v>
      </c>
      <c r="E69" s="20" t="s">
        <v>31</v>
      </c>
      <c r="F69" s="58"/>
      <c r="G69" s="58"/>
      <c r="H69" s="58"/>
      <c r="I69" s="58"/>
      <c r="J69" s="58"/>
      <c r="K69" s="58"/>
      <c r="L69" s="58"/>
      <c r="M69" s="58"/>
      <c r="N69" s="58"/>
      <c r="O69" s="58"/>
      <c r="P69" s="58"/>
      <c r="Q69" s="58"/>
      <c r="R69" s="58"/>
      <c r="S69" s="58"/>
      <c r="T69" s="58"/>
      <c r="U69" s="58"/>
      <c r="V69" s="58"/>
      <c r="W69" s="58"/>
      <c r="X69" s="58"/>
      <c r="Y69" s="58"/>
      <c r="Z69" s="58"/>
      <c r="AA69" s="58"/>
      <c r="AB69" s="58"/>
      <c r="AC69" s="58"/>
      <c r="AD69" s="34"/>
      <c r="AE69" s="4">
        <v>62</v>
      </c>
    </row>
    <row r="70" spans="1:31">
      <c r="A70" s="61" t="s">
        <v>6</v>
      </c>
      <c r="B70" s="59"/>
      <c r="F70" s="17"/>
      <c r="G70" s="17"/>
      <c r="H70" s="17"/>
      <c r="I70" s="17"/>
      <c r="J70" s="17"/>
      <c r="K70" s="17"/>
      <c r="L70" s="17"/>
      <c r="M70" s="17"/>
      <c r="N70" s="17"/>
      <c r="O70" s="17"/>
      <c r="P70" s="17"/>
      <c r="Q70" s="17"/>
      <c r="R70" s="17"/>
      <c r="S70" s="17"/>
      <c r="T70" s="17"/>
      <c r="U70" s="17"/>
      <c r="V70" s="17"/>
      <c r="W70" s="17"/>
      <c r="X70" s="17"/>
      <c r="Y70" s="17"/>
      <c r="Z70" s="17"/>
      <c r="AA70" s="17"/>
      <c r="AB70" s="17"/>
      <c r="AC70" s="17"/>
      <c r="AD70" s="34"/>
      <c r="AE70" s="4">
        <v>63</v>
      </c>
    </row>
    <row r="71" spans="1:31">
      <c r="A71" s="18" t="s">
        <v>1</v>
      </c>
      <c r="B71" s="19">
        <f>HLOOKUP($B$7,$F$8:$AC$75,AE71,FALSE)</f>
        <v>0</v>
      </c>
      <c r="E71" s="20" t="s">
        <v>110</v>
      </c>
      <c r="F71" s="214"/>
      <c r="G71" s="214"/>
      <c r="H71" s="214"/>
      <c r="I71" s="214"/>
      <c r="J71" s="214"/>
      <c r="K71" s="214"/>
      <c r="L71" s="214">
        <v>110000</v>
      </c>
      <c r="M71" s="214"/>
      <c r="N71" s="214"/>
      <c r="O71" s="214"/>
      <c r="P71" s="214"/>
      <c r="Q71" s="214"/>
      <c r="R71" s="7"/>
      <c r="S71" s="7"/>
      <c r="T71" s="7"/>
      <c r="U71" s="7"/>
      <c r="V71" s="7"/>
      <c r="W71" s="7"/>
      <c r="X71" s="7"/>
      <c r="Y71" s="7"/>
      <c r="Z71" s="7"/>
      <c r="AA71" s="7"/>
      <c r="AB71" s="7"/>
      <c r="AC71" s="7"/>
      <c r="AD71" s="28"/>
      <c r="AE71" s="4">
        <v>64</v>
      </c>
    </row>
    <row r="72" spans="1:31">
      <c r="A72" s="18" t="s">
        <v>32</v>
      </c>
      <c r="B72" s="19">
        <f>HLOOKUP($B$7,$F$8:$AC$75,AE72,FALSE)</f>
        <v>0</v>
      </c>
      <c r="E72" s="20" t="s">
        <v>110</v>
      </c>
      <c r="F72" s="214"/>
      <c r="G72" s="214"/>
      <c r="H72" s="214"/>
      <c r="I72" s="214"/>
      <c r="J72" s="214"/>
      <c r="K72" s="214"/>
      <c r="L72" s="214">
        <v>110000</v>
      </c>
      <c r="M72" s="214"/>
      <c r="N72" s="214"/>
      <c r="O72" s="214"/>
      <c r="P72" s="214"/>
      <c r="Q72" s="214"/>
      <c r="R72" s="7"/>
      <c r="S72" s="7"/>
      <c r="T72" s="7"/>
      <c r="U72" s="7"/>
      <c r="V72" s="7"/>
      <c r="W72" s="7"/>
      <c r="X72" s="7"/>
      <c r="Y72" s="7"/>
      <c r="Z72" s="7"/>
      <c r="AA72" s="7"/>
      <c r="AB72" s="7"/>
      <c r="AC72" s="7"/>
      <c r="AD72" s="28"/>
      <c r="AE72" s="4">
        <v>65</v>
      </c>
    </row>
    <row r="73" spans="1:31" s="4" customFormat="1">
      <c r="A73" s="61" t="s">
        <v>27</v>
      </c>
      <c r="B73" s="59"/>
      <c r="C73" s="41"/>
      <c r="E73" s="41"/>
      <c r="F73" s="17"/>
      <c r="G73" s="17"/>
      <c r="H73" s="17"/>
      <c r="I73" s="17"/>
      <c r="J73" s="17"/>
      <c r="K73" s="17"/>
      <c r="L73" s="17"/>
      <c r="M73" s="17"/>
      <c r="N73" s="17"/>
      <c r="O73" s="17"/>
      <c r="P73" s="17"/>
      <c r="Q73" s="17"/>
      <c r="R73" s="17"/>
      <c r="S73" s="17"/>
      <c r="T73" s="17"/>
      <c r="U73" s="17"/>
      <c r="V73" s="17"/>
      <c r="W73" s="17"/>
      <c r="X73" s="17"/>
      <c r="Y73" s="17"/>
      <c r="Z73" s="17"/>
      <c r="AA73" s="17"/>
      <c r="AB73" s="17"/>
      <c r="AC73" s="17"/>
      <c r="AD73" s="34"/>
      <c r="AE73" s="4">
        <v>66</v>
      </c>
    </row>
    <row r="74" spans="1:31" s="4" customFormat="1">
      <c r="A74" s="18" t="s">
        <v>103</v>
      </c>
      <c r="B74" s="19">
        <f>HLOOKUP($B$7,$F$8:$AC$75,AE75,FALSE)</f>
        <v>0</v>
      </c>
      <c r="C74" s="52"/>
      <c r="D74" s="53"/>
      <c r="E74" s="54" t="s">
        <v>28</v>
      </c>
      <c r="F74" s="216"/>
      <c r="G74" s="216"/>
      <c r="H74" s="215"/>
      <c r="I74" s="216">
        <v>0</v>
      </c>
      <c r="J74" s="216">
        <v>0</v>
      </c>
      <c r="K74" s="215"/>
      <c r="L74" s="216">
        <v>0</v>
      </c>
      <c r="M74" s="216">
        <v>0</v>
      </c>
      <c r="N74" s="215">
        <v>18200</v>
      </c>
      <c r="O74" s="216">
        <v>18200</v>
      </c>
      <c r="P74" s="216">
        <v>18200</v>
      </c>
      <c r="Q74" s="215">
        <v>17342</v>
      </c>
      <c r="R74" s="42">
        <f>Q74</f>
        <v>17342</v>
      </c>
      <c r="S74" s="42">
        <f>Q74</f>
        <v>17342</v>
      </c>
      <c r="T74" s="43">
        <v>20000</v>
      </c>
      <c r="U74" s="42">
        <f>T74</f>
        <v>20000</v>
      </c>
      <c r="V74" s="42">
        <f>T74</f>
        <v>20000</v>
      </c>
      <c r="W74" s="43"/>
      <c r="X74" s="42">
        <f>W74</f>
        <v>0</v>
      </c>
      <c r="Y74" s="42">
        <f>W74</f>
        <v>0</v>
      </c>
      <c r="Z74" s="43"/>
      <c r="AA74" s="42">
        <f>Z74</f>
        <v>0</v>
      </c>
      <c r="AB74" s="42">
        <f>Z74</f>
        <v>0</v>
      </c>
      <c r="AC74" s="43"/>
      <c r="AD74" s="34"/>
      <c r="AE74" s="4">
        <v>67</v>
      </c>
    </row>
    <row r="75" spans="1:31" s="4" customFormat="1">
      <c r="A75" s="18" t="s">
        <v>104</v>
      </c>
      <c r="B75" s="19">
        <f>HLOOKUP($B$7,$F$8:$AC$75,AE75,FALSE)</f>
        <v>0</v>
      </c>
      <c r="C75" s="41"/>
      <c r="D75" s="41"/>
      <c r="E75" s="54" t="s">
        <v>28</v>
      </c>
      <c r="F75" s="217"/>
      <c r="G75" s="217"/>
      <c r="H75" s="218"/>
      <c r="I75" s="217">
        <v>0</v>
      </c>
      <c r="J75" s="217">
        <v>0</v>
      </c>
      <c r="K75" s="218"/>
      <c r="L75" s="217">
        <v>0</v>
      </c>
      <c r="M75" s="217">
        <v>0</v>
      </c>
      <c r="N75" s="218">
        <v>0</v>
      </c>
      <c r="O75" s="217">
        <v>0</v>
      </c>
      <c r="P75" s="217">
        <v>0</v>
      </c>
      <c r="Q75" s="218">
        <v>0</v>
      </c>
      <c r="R75" s="42">
        <f>Q75</f>
        <v>0</v>
      </c>
      <c r="S75" s="42">
        <f>Q75</f>
        <v>0</v>
      </c>
      <c r="T75" s="43">
        <v>0</v>
      </c>
      <c r="U75" s="42">
        <f>T75</f>
        <v>0</v>
      </c>
      <c r="V75" s="42">
        <f>T75</f>
        <v>0</v>
      </c>
      <c r="W75" s="43"/>
      <c r="X75" s="42">
        <f>W75</f>
        <v>0</v>
      </c>
      <c r="Y75" s="42">
        <f>W75</f>
        <v>0</v>
      </c>
      <c r="Z75" s="43"/>
      <c r="AA75" s="42">
        <f>Z75</f>
        <v>0</v>
      </c>
      <c r="AB75" s="42">
        <f>Z75</f>
        <v>0</v>
      </c>
      <c r="AC75" s="43"/>
      <c r="AD75" s="34"/>
      <c r="AE75" s="4">
        <v>68</v>
      </c>
    </row>
    <row r="76" spans="1:31" s="4" customFormat="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s="4" customFormat="1">
      <c r="A77" s="72" t="s">
        <v>36</v>
      </c>
      <c r="B77" s="69"/>
      <c r="C77" s="41"/>
    </row>
    <row r="78" spans="1:31" s="4" customFormat="1">
      <c r="A78" s="61" t="s">
        <v>26</v>
      </c>
      <c r="B78" s="12"/>
      <c r="C78" s="41"/>
    </row>
    <row r="79" spans="1:31" s="4" customFormat="1">
      <c r="A79" s="84">
        <f>VLOOKUP(B7,E88:T111,2,FALSE)</f>
        <v>0</v>
      </c>
      <c r="B79" s="71"/>
      <c r="C79" s="41"/>
    </row>
    <row r="80" spans="1:31" s="4" customFormat="1">
      <c r="A80" s="61" t="s">
        <v>99</v>
      </c>
      <c r="B80" s="12"/>
      <c r="C80" s="41"/>
    </row>
    <row r="81" spans="1:30" s="4" customFormat="1">
      <c r="A81" s="84">
        <f>VLOOKUP(B7,E88:T111,6,FALSE)</f>
        <v>0</v>
      </c>
      <c r="B81" s="71"/>
      <c r="C81" s="41"/>
    </row>
    <row r="82" spans="1:30" s="4" customFormat="1">
      <c r="A82" s="61" t="s">
        <v>37</v>
      </c>
      <c r="B82" s="12"/>
      <c r="C82" s="41"/>
    </row>
    <row r="83" spans="1:30" s="4" customFormat="1">
      <c r="A83" s="84">
        <f>VLOOKUP(B7,E88:T111,10,FALSE)</f>
        <v>0</v>
      </c>
      <c r="B83" s="78"/>
      <c r="C83" s="41"/>
    </row>
    <row r="84" spans="1:30">
      <c r="A84" s="61" t="s">
        <v>49</v>
      </c>
    </row>
    <row r="85" spans="1:30">
      <c r="A85" s="84">
        <f>VLOOKUP(B7,E88:T111,14,FALSE)</f>
        <v>0</v>
      </c>
      <c r="D85" s="228" t="s">
        <v>35</v>
      </c>
      <c r="E85" s="228"/>
      <c r="F85" s="228"/>
      <c r="G85" s="228"/>
      <c r="H85" s="228"/>
      <c r="I85" s="41"/>
      <c r="J85" s="41"/>
      <c r="K85" s="41"/>
      <c r="L85" s="41"/>
      <c r="M85" s="41"/>
      <c r="N85" s="41"/>
      <c r="O85" s="41"/>
      <c r="P85" s="41"/>
      <c r="Q85" s="41"/>
      <c r="R85" s="41"/>
      <c r="S85" s="41"/>
      <c r="T85" s="41"/>
      <c r="U85" s="41"/>
      <c r="V85" s="41"/>
      <c r="W85" s="41"/>
      <c r="X85" s="41"/>
      <c r="Y85" s="41"/>
      <c r="Z85" s="41"/>
      <c r="AA85" s="41"/>
      <c r="AB85" s="41"/>
      <c r="AC85" s="41"/>
      <c r="AD85" s="41"/>
    </row>
    <row r="86" spans="1:30">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row>
    <row r="87" spans="1:30">
      <c r="D87" s="41"/>
      <c r="E87" s="3"/>
      <c r="F87" s="227" t="s">
        <v>26</v>
      </c>
      <c r="G87" s="227"/>
      <c r="H87" s="227"/>
      <c r="I87" s="227"/>
      <c r="J87" s="227" t="s">
        <v>99</v>
      </c>
      <c r="K87" s="227"/>
      <c r="L87" s="227"/>
      <c r="M87" s="227"/>
      <c r="N87" s="227" t="s">
        <v>34</v>
      </c>
      <c r="O87" s="227"/>
      <c r="P87" s="227"/>
      <c r="Q87" s="227"/>
      <c r="R87" s="227" t="s">
        <v>49</v>
      </c>
      <c r="S87" s="227"/>
      <c r="T87" s="227"/>
      <c r="U87" s="133"/>
      <c r="V87" s="133"/>
      <c r="W87" s="133"/>
      <c r="X87" s="133"/>
      <c r="Y87" s="133"/>
      <c r="Z87" s="133"/>
      <c r="AA87" s="133"/>
      <c r="AB87" s="133"/>
      <c r="AC87" s="133"/>
    </row>
    <row r="88" spans="1:30">
      <c r="D88" s="41"/>
      <c r="E88" s="14">
        <v>40909</v>
      </c>
      <c r="F88" s="221"/>
      <c r="G88" s="222"/>
      <c r="H88" s="222"/>
      <c r="I88" s="223"/>
      <c r="J88" s="221"/>
      <c r="K88" s="222"/>
      <c r="L88" s="222"/>
      <c r="M88" s="223"/>
      <c r="N88" s="221"/>
      <c r="O88" s="222"/>
      <c r="P88" s="222"/>
      <c r="Q88" s="223"/>
      <c r="R88" s="230"/>
      <c r="S88" s="222"/>
      <c r="T88" s="223"/>
    </row>
    <row r="89" spans="1:30">
      <c r="D89" s="41"/>
      <c r="E89" s="14">
        <v>40940</v>
      </c>
      <c r="F89" s="221"/>
      <c r="G89" s="222"/>
      <c r="H89" s="222"/>
      <c r="I89" s="223"/>
      <c r="J89" s="221"/>
      <c r="K89" s="222"/>
      <c r="L89" s="222"/>
      <c r="M89" s="223"/>
      <c r="N89" s="221"/>
      <c r="O89" s="222"/>
      <c r="P89" s="222"/>
      <c r="Q89" s="223"/>
      <c r="R89" s="230"/>
      <c r="S89" s="222"/>
      <c r="T89" s="223"/>
    </row>
    <row r="90" spans="1:30">
      <c r="D90" s="41"/>
      <c r="E90" s="14">
        <v>40969</v>
      </c>
      <c r="F90" s="221"/>
      <c r="G90" s="222"/>
      <c r="H90" s="222"/>
      <c r="I90" s="223"/>
      <c r="J90" s="221"/>
      <c r="K90" s="222"/>
      <c r="L90" s="222"/>
      <c r="M90" s="223"/>
      <c r="N90" s="221"/>
      <c r="O90" s="222"/>
      <c r="P90" s="222"/>
      <c r="Q90" s="223"/>
      <c r="R90" s="230"/>
      <c r="S90" s="222"/>
      <c r="T90" s="223"/>
    </row>
    <row r="91" spans="1:30">
      <c r="D91" s="41"/>
      <c r="E91" s="14">
        <v>41000</v>
      </c>
      <c r="F91" s="221"/>
      <c r="G91" s="222"/>
      <c r="H91" s="222"/>
      <c r="I91" s="223"/>
      <c r="J91" s="221"/>
      <c r="K91" s="222"/>
      <c r="L91" s="222"/>
      <c r="M91" s="223"/>
      <c r="N91" s="221"/>
      <c r="O91" s="222"/>
      <c r="P91" s="222"/>
      <c r="Q91" s="223"/>
      <c r="R91" s="230"/>
      <c r="S91" s="222"/>
      <c r="T91" s="223"/>
    </row>
    <row r="92" spans="1:30">
      <c r="D92" s="41"/>
      <c r="E92" s="14">
        <v>41030</v>
      </c>
      <c r="F92" s="221"/>
      <c r="G92" s="222"/>
      <c r="H92" s="222"/>
      <c r="I92" s="223"/>
      <c r="J92" s="221"/>
      <c r="K92" s="222"/>
      <c r="L92" s="222"/>
      <c r="M92" s="223"/>
      <c r="N92" s="221"/>
      <c r="O92" s="222"/>
      <c r="P92" s="222"/>
      <c r="Q92" s="223"/>
      <c r="R92" s="221" t="s">
        <v>152</v>
      </c>
      <c r="S92" s="222"/>
      <c r="T92" s="223"/>
    </row>
    <row r="93" spans="1:30">
      <c r="D93" s="41"/>
      <c r="E93" s="14">
        <v>41061</v>
      </c>
      <c r="F93" s="221"/>
      <c r="G93" s="222"/>
      <c r="H93" s="222"/>
      <c r="I93" s="223"/>
      <c r="J93" s="221"/>
      <c r="K93" s="222"/>
      <c r="L93" s="222"/>
      <c r="M93" s="223"/>
      <c r="N93" s="221"/>
      <c r="O93" s="222"/>
      <c r="P93" s="222"/>
      <c r="Q93" s="223"/>
      <c r="R93" s="230"/>
      <c r="S93" s="222"/>
      <c r="T93" s="223"/>
    </row>
    <row r="94" spans="1:30">
      <c r="D94" s="41"/>
      <c r="E94" s="14">
        <v>41091</v>
      </c>
      <c r="F94" s="221"/>
      <c r="G94" s="222"/>
      <c r="H94" s="222"/>
      <c r="I94" s="223"/>
      <c r="J94" s="221"/>
      <c r="K94" s="222"/>
      <c r="L94" s="222"/>
      <c r="M94" s="223"/>
      <c r="N94" s="221"/>
      <c r="O94" s="222"/>
      <c r="P94" s="222"/>
      <c r="Q94" s="223"/>
      <c r="R94" s="230"/>
      <c r="S94" s="222"/>
      <c r="T94" s="223"/>
    </row>
    <row r="95" spans="1:30">
      <c r="D95" s="41"/>
      <c r="E95" s="14">
        <v>41122</v>
      </c>
      <c r="F95" s="221"/>
      <c r="G95" s="222"/>
      <c r="H95" s="222"/>
      <c r="I95" s="223"/>
      <c r="J95" s="221"/>
      <c r="K95" s="222"/>
      <c r="L95" s="222"/>
      <c r="M95" s="223"/>
      <c r="N95" s="221"/>
      <c r="O95" s="222"/>
      <c r="P95" s="222"/>
      <c r="Q95" s="223"/>
      <c r="R95" s="230"/>
      <c r="S95" s="222"/>
      <c r="T95" s="223"/>
    </row>
    <row r="96" spans="1:30">
      <c r="D96" s="44"/>
      <c r="E96" s="14">
        <v>41153</v>
      </c>
      <c r="F96" s="221"/>
      <c r="G96" s="222"/>
      <c r="H96" s="222"/>
      <c r="I96" s="223"/>
      <c r="J96" s="221"/>
      <c r="K96" s="222"/>
      <c r="L96" s="222"/>
      <c r="M96" s="223"/>
      <c r="N96" s="221"/>
      <c r="O96" s="222"/>
      <c r="P96" s="222"/>
      <c r="Q96" s="223"/>
      <c r="R96" s="230"/>
      <c r="S96" s="222"/>
      <c r="T96" s="223"/>
    </row>
    <row r="97" spans="4:20" s="3" customFormat="1">
      <c r="D97" s="44"/>
      <c r="E97" s="14">
        <v>41183</v>
      </c>
      <c r="F97" s="221"/>
      <c r="G97" s="222"/>
      <c r="H97" s="222"/>
      <c r="I97" s="223"/>
      <c r="J97" s="221"/>
      <c r="K97" s="222"/>
      <c r="L97" s="222"/>
      <c r="M97" s="223"/>
      <c r="N97" s="221"/>
      <c r="O97" s="222"/>
      <c r="P97" s="222"/>
      <c r="Q97" s="223"/>
      <c r="R97" s="230"/>
      <c r="S97" s="222"/>
      <c r="T97" s="223"/>
    </row>
    <row r="98" spans="4:20" s="3" customFormat="1">
      <c r="D98" s="44"/>
      <c r="E98" s="14">
        <v>41214</v>
      </c>
      <c r="F98" s="221"/>
      <c r="G98" s="222"/>
      <c r="H98" s="222"/>
      <c r="I98" s="223"/>
      <c r="J98" s="221"/>
      <c r="K98" s="222"/>
      <c r="L98" s="222"/>
      <c r="M98" s="223"/>
      <c r="N98" s="221"/>
      <c r="O98" s="222"/>
      <c r="P98" s="222"/>
      <c r="Q98" s="223"/>
      <c r="R98" s="230"/>
      <c r="S98" s="222"/>
      <c r="T98" s="223"/>
    </row>
    <row r="99" spans="4:20" s="3" customFormat="1">
      <c r="D99" s="44"/>
      <c r="E99" s="14">
        <v>41244</v>
      </c>
      <c r="F99" s="221"/>
      <c r="G99" s="222"/>
      <c r="H99" s="222"/>
      <c r="I99" s="223"/>
      <c r="J99" s="221"/>
      <c r="K99" s="222"/>
      <c r="L99" s="222"/>
      <c r="M99" s="223"/>
      <c r="N99" s="221"/>
      <c r="O99" s="222"/>
      <c r="P99" s="222"/>
      <c r="Q99" s="223"/>
      <c r="R99" s="230"/>
      <c r="S99" s="222"/>
      <c r="T99" s="223"/>
    </row>
    <row r="100" spans="4:20" s="3" customFormat="1">
      <c r="D100" s="4"/>
      <c r="E100" s="14">
        <v>41275</v>
      </c>
      <c r="F100" s="225"/>
      <c r="G100" s="225"/>
      <c r="H100" s="225"/>
      <c r="I100" s="225"/>
      <c r="J100" s="225"/>
      <c r="K100" s="225"/>
      <c r="L100" s="225"/>
      <c r="M100" s="225"/>
      <c r="N100" s="225"/>
      <c r="O100" s="225"/>
      <c r="P100" s="225"/>
      <c r="Q100" s="225"/>
      <c r="R100" s="231"/>
      <c r="S100" s="231"/>
      <c r="T100" s="231"/>
    </row>
    <row r="101" spans="4:20" s="3" customFormat="1">
      <c r="D101" s="4"/>
      <c r="E101" s="14">
        <v>41306</v>
      </c>
      <c r="F101" s="225"/>
      <c r="G101" s="225"/>
      <c r="H101" s="225"/>
      <c r="I101" s="225"/>
      <c r="J101" s="225"/>
      <c r="K101" s="225"/>
      <c r="L101" s="225"/>
      <c r="M101" s="225"/>
      <c r="N101" s="225"/>
      <c r="O101" s="225"/>
      <c r="P101" s="225"/>
      <c r="Q101" s="225"/>
      <c r="R101" s="231"/>
      <c r="S101" s="231"/>
      <c r="T101" s="231"/>
    </row>
    <row r="102" spans="4:20" s="3" customFormat="1">
      <c r="D102" s="4"/>
      <c r="E102" s="14">
        <v>41334</v>
      </c>
      <c r="F102" s="225"/>
      <c r="G102" s="225"/>
      <c r="H102" s="225"/>
      <c r="I102" s="225"/>
      <c r="J102" s="225"/>
      <c r="K102" s="225"/>
      <c r="L102" s="225"/>
      <c r="M102" s="225"/>
      <c r="N102" s="225"/>
      <c r="O102" s="225"/>
      <c r="P102" s="225"/>
      <c r="Q102" s="225"/>
      <c r="R102" s="231"/>
      <c r="S102" s="231"/>
      <c r="T102" s="231"/>
    </row>
    <row r="103" spans="4:20" s="3" customFormat="1">
      <c r="D103" s="4"/>
      <c r="E103" s="14">
        <v>41365</v>
      </c>
      <c r="F103" s="225"/>
      <c r="G103" s="225"/>
      <c r="H103" s="225"/>
      <c r="I103" s="225"/>
      <c r="J103" s="225"/>
      <c r="K103" s="225"/>
      <c r="L103" s="225"/>
      <c r="M103" s="225"/>
      <c r="N103" s="225"/>
      <c r="O103" s="225"/>
      <c r="P103" s="225"/>
      <c r="Q103" s="225"/>
      <c r="R103" s="231"/>
      <c r="S103" s="231"/>
      <c r="T103" s="231"/>
    </row>
    <row r="104" spans="4:20" s="3" customFormat="1">
      <c r="D104" s="4"/>
      <c r="E104" s="14">
        <v>41395</v>
      </c>
      <c r="F104" s="225"/>
      <c r="G104" s="225"/>
      <c r="H104" s="225"/>
      <c r="I104" s="225"/>
      <c r="J104" s="225"/>
      <c r="K104" s="225"/>
      <c r="L104" s="225"/>
      <c r="M104" s="225"/>
      <c r="N104" s="225"/>
      <c r="O104" s="225"/>
      <c r="P104" s="225"/>
      <c r="Q104" s="225"/>
      <c r="R104" s="231"/>
      <c r="S104" s="231"/>
      <c r="T104" s="231"/>
    </row>
    <row r="105" spans="4:20" s="3" customFormat="1">
      <c r="D105" s="4"/>
      <c r="E105" s="14">
        <v>41426</v>
      </c>
      <c r="F105" s="225"/>
      <c r="G105" s="225"/>
      <c r="H105" s="225"/>
      <c r="I105" s="225"/>
      <c r="J105" s="225"/>
      <c r="K105" s="225"/>
      <c r="L105" s="225"/>
      <c r="M105" s="225"/>
      <c r="N105" s="225"/>
      <c r="O105" s="225"/>
      <c r="P105" s="225"/>
      <c r="Q105" s="225"/>
      <c r="R105" s="231"/>
      <c r="S105" s="231"/>
      <c r="T105" s="231"/>
    </row>
    <row r="106" spans="4:20" s="3" customFormat="1">
      <c r="D106" s="4"/>
      <c r="E106" s="14">
        <v>41456</v>
      </c>
      <c r="F106" s="225"/>
      <c r="G106" s="225"/>
      <c r="H106" s="225"/>
      <c r="I106" s="225"/>
      <c r="J106" s="225"/>
      <c r="K106" s="225"/>
      <c r="L106" s="225"/>
      <c r="M106" s="225"/>
      <c r="N106" s="225"/>
      <c r="O106" s="225"/>
      <c r="P106" s="225"/>
      <c r="Q106" s="225"/>
      <c r="R106" s="231"/>
      <c r="S106" s="231"/>
      <c r="T106" s="231"/>
    </row>
    <row r="107" spans="4:20" s="3" customFormat="1">
      <c r="D107" s="4"/>
      <c r="E107" s="14">
        <v>41487</v>
      </c>
      <c r="F107" s="225"/>
      <c r="G107" s="225"/>
      <c r="H107" s="225"/>
      <c r="I107" s="225"/>
      <c r="J107" s="225"/>
      <c r="K107" s="225"/>
      <c r="L107" s="225"/>
      <c r="M107" s="225"/>
      <c r="N107" s="225"/>
      <c r="O107" s="225"/>
      <c r="P107" s="225"/>
      <c r="Q107" s="225"/>
      <c r="R107" s="231"/>
      <c r="S107" s="231"/>
      <c r="T107" s="231"/>
    </row>
    <row r="108" spans="4:20" s="3" customFormat="1">
      <c r="D108" s="4"/>
      <c r="E108" s="14">
        <v>41518</v>
      </c>
      <c r="F108" s="225"/>
      <c r="G108" s="225"/>
      <c r="H108" s="225"/>
      <c r="I108" s="225"/>
      <c r="J108" s="225"/>
      <c r="K108" s="225"/>
      <c r="L108" s="225"/>
      <c r="M108" s="225"/>
      <c r="N108" s="225"/>
      <c r="O108" s="225"/>
      <c r="P108" s="225"/>
      <c r="Q108" s="225"/>
      <c r="R108" s="231"/>
      <c r="S108" s="231"/>
      <c r="T108" s="231"/>
    </row>
    <row r="109" spans="4:20" s="3" customFormat="1">
      <c r="D109" s="4"/>
      <c r="E109" s="14">
        <v>41548</v>
      </c>
      <c r="F109" s="225"/>
      <c r="G109" s="225"/>
      <c r="H109" s="225"/>
      <c r="I109" s="225"/>
      <c r="J109" s="225"/>
      <c r="K109" s="225"/>
      <c r="L109" s="225"/>
      <c r="M109" s="225"/>
      <c r="N109" s="225"/>
      <c r="O109" s="225"/>
      <c r="P109" s="225"/>
      <c r="Q109" s="225"/>
      <c r="R109" s="231"/>
      <c r="S109" s="231"/>
      <c r="T109" s="231"/>
    </row>
    <row r="110" spans="4:20" s="3" customFormat="1">
      <c r="D110" s="4"/>
      <c r="E110" s="14">
        <v>41579</v>
      </c>
      <c r="F110" s="225"/>
      <c r="G110" s="225"/>
      <c r="H110" s="225"/>
      <c r="I110" s="225"/>
      <c r="J110" s="225"/>
      <c r="K110" s="225"/>
      <c r="L110" s="225"/>
      <c r="M110" s="225"/>
      <c r="N110" s="225"/>
      <c r="O110" s="225"/>
      <c r="P110" s="225"/>
      <c r="Q110" s="225"/>
      <c r="R110" s="231"/>
      <c r="S110" s="231"/>
      <c r="T110" s="231"/>
    </row>
    <row r="111" spans="4:20" s="3" customFormat="1">
      <c r="D111" s="4"/>
      <c r="E111" s="14">
        <v>41609</v>
      </c>
      <c r="F111" s="225"/>
      <c r="G111" s="225"/>
      <c r="H111" s="225"/>
      <c r="I111" s="225"/>
      <c r="J111" s="225"/>
      <c r="K111" s="225"/>
      <c r="L111" s="225"/>
      <c r="M111" s="225"/>
      <c r="N111" s="225"/>
      <c r="O111" s="225"/>
      <c r="P111" s="225"/>
      <c r="Q111" s="225"/>
      <c r="R111" s="231"/>
      <c r="S111" s="231"/>
      <c r="T111" s="231"/>
    </row>
  </sheetData>
  <mergeCells count="102">
    <mergeCell ref="D1:G1"/>
    <mergeCell ref="D85:H85"/>
    <mergeCell ref="F87:I87"/>
    <mergeCell ref="J87:M87"/>
    <mergeCell ref="N87:Q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January_2012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3:D18"/>
  <sheetViews>
    <sheetView windowProtection="1" workbookViewId="0">
      <selection activeCell="C11" sqref="C11"/>
    </sheetView>
  </sheetViews>
  <sheetFormatPr defaultRowHeight="15"/>
  <cols>
    <col min="1" max="1" width="15.28515625" style="117" bestFit="1" customWidth="1"/>
    <col min="2" max="3" width="19.7109375" style="117" customWidth="1"/>
    <col min="4" max="4" width="17" style="117" customWidth="1"/>
    <col min="5" max="16384" width="9.140625" style="117"/>
  </cols>
  <sheetData>
    <row r="3" spans="1:4" ht="15.75" thickBot="1"/>
    <row r="4" spans="1:4" ht="15.75" thickBot="1">
      <c r="A4" s="235" t="s">
        <v>114</v>
      </c>
      <c r="B4" s="237" t="s">
        <v>111</v>
      </c>
      <c r="C4" s="238"/>
      <c r="D4" s="239"/>
    </row>
    <row r="5" spans="1:4">
      <c r="A5" s="236"/>
      <c r="B5" s="124" t="s">
        <v>112</v>
      </c>
      <c r="C5" s="120" t="s">
        <v>113</v>
      </c>
      <c r="D5" s="118" t="s">
        <v>115</v>
      </c>
    </row>
    <row r="6" spans="1:4">
      <c r="A6" s="126">
        <v>41275</v>
      </c>
      <c r="B6" s="129">
        <v>0</v>
      </c>
      <c r="C6" s="130">
        <v>0</v>
      </c>
      <c r="D6" s="119">
        <f>SUM(B6:C6)</f>
        <v>0</v>
      </c>
    </row>
    <row r="7" spans="1:4">
      <c r="A7" s="126">
        <v>41306</v>
      </c>
      <c r="B7" s="129">
        <v>0</v>
      </c>
      <c r="C7" s="130">
        <v>0</v>
      </c>
      <c r="D7" s="119">
        <f t="shared" ref="D7:D17" si="0">SUM(B7:C7)</f>
        <v>0</v>
      </c>
    </row>
    <row r="8" spans="1:4">
      <c r="A8" s="126">
        <v>41334</v>
      </c>
      <c r="B8" s="129">
        <v>0</v>
      </c>
      <c r="C8" s="130">
        <v>0</v>
      </c>
      <c r="D8" s="119">
        <f t="shared" si="0"/>
        <v>0</v>
      </c>
    </row>
    <row r="9" spans="1:4">
      <c r="A9" s="126">
        <v>41365</v>
      </c>
      <c r="B9" s="129">
        <v>0</v>
      </c>
      <c r="C9" s="130">
        <v>0</v>
      </c>
      <c r="D9" s="119">
        <f t="shared" si="0"/>
        <v>0</v>
      </c>
    </row>
    <row r="10" spans="1:4">
      <c r="A10" s="126">
        <v>41395</v>
      </c>
      <c r="B10" s="129">
        <v>0</v>
      </c>
      <c r="C10" s="130">
        <v>0</v>
      </c>
      <c r="D10" s="119">
        <f t="shared" si="0"/>
        <v>0</v>
      </c>
    </row>
    <row r="11" spans="1:4">
      <c r="A11" s="126">
        <v>41426</v>
      </c>
      <c r="B11" s="129"/>
      <c r="C11" s="130"/>
      <c r="D11" s="119">
        <f t="shared" si="0"/>
        <v>0</v>
      </c>
    </row>
    <row r="12" spans="1:4">
      <c r="A12" s="126">
        <v>41456</v>
      </c>
      <c r="B12" s="129"/>
      <c r="C12" s="130"/>
      <c r="D12" s="119">
        <f t="shared" si="0"/>
        <v>0</v>
      </c>
    </row>
    <row r="13" spans="1:4">
      <c r="A13" s="126">
        <v>41487</v>
      </c>
      <c r="B13" s="129"/>
      <c r="C13" s="130"/>
      <c r="D13" s="119">
        <f t="shared" si="0"/>
        <v>0</v>
      </c>
    </row>
    <row r="14" spans="1:4">
      <c r="A14" s="126">
        <v>41518</v>
      </c>
      <c r="B14" s="129"/>
      <c r="C14" s="130"/>
      <c r="D14" s="119">
        <f t="shared" si="0"/>
        <v>0</v>
      </c>
    </row>
    <row r="15" spans="1:4">
      <c r="A15" s="126">
        <v>41548</v>
      </c>
      <c r="B15" s="129"/>
      <c r="C15" s="130"/>
      <c r="D15" s="119">
        <f t="shared" si="0"/>
        <v>0</v>
      </c>
    </row>
    <row r="16" spans="1:4">
      <c r="A16" s="126">
        <v>41579</v>
      </c>
      <c r="B16" s="129"/>
      <c r="C16" s="130"/>
      <c r="D16" s="119">
        <f t="shared" si="0"/>
        <v>0</v>
      </c>
    </row>
    <row r="17" spans="1:4" ht="15.75" thickBot="1">
      <c r="A17" s="127">
        <v>41609</v>
      </c>
      <c r="B17" s="131"/>
      <c r="C17" s="132"/>
      <c r="D17" s="121">
        <f t="shared" si="0"/>
        <v>0</v>
      </c>
    </row>
    <row r="18" spans="1:4" ht="15.75" thickBot="1">
      <c r="A18" s="128" t="s">
        <v>0</v>
      </c>
      <c r="B18" s="125">
        <f>SUM(B6:B17)</f>
        <v>0</v>
      </c>
      <c r="C18" s="122">
        <f t="shared" ref="C18" si="1">SUM(C6:C17)</f>
        <v>0</v>
      </c>
      <c r="D18" s="123">
        <f>SUM(B18:C18)</f>
        <v>0</v>
      </c>
    </row>
  </sheetData>
  <mergeCells count="2">
    <mergeCell ref="A4:A5"/>
    <mergeCell ref="B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Residential Electric HVAC</vt:lpstr>
      <vt:lpstr>Small Commerical Electric</vt:lpstr>
      <vt:lpstr>Mid-Size Commercial Electric</vt:lpstr>
      <vt:lpstr>Appliance Recycling</vt:lpstr>
      <vt:lpstr>Home Energy Reports-Electric</vt:lpstr>
      <vt:lpstr>Residential Gas HVAC</vt:lpstr>
      <vt:lpstr>Commercial Gas</vt:lpstr>
      <vt:lpstr>Home Energy Reports-Gas</vt:lpstr>
      <vt:lpstr>Statewide &amp; Joint Evals</vt:lpstr>
      <vt:lpstr>January_2012</vt:lpstr>
      <vt:lpstr>'Residential Electric HVAC'!Print_Area</vt:lpstr>
      <vt:lpstr>'Residential Gas HVAC'!Print_Area</vt:lpstr>
    </vt:vector>
  </TitlesOfParts>
  <Company>NYSDPS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Mammen</dc:creator>
  <cp:lastModifiedBy>x371uw</cp:lastModifiedBy>
  <cp:lastPrinted>2011-12-14T13:55:57Z</cp:lastPrinted>
  <dcterms:created xsi:type="dcterms:W3CDTF">2011-12-01T17:55:02Z</dcterms:created>
  <dcterms:modified xsi:type="dcterms:W3CDTF">2013-07-01T13:06:38Z</dcterms:modified>
</cp:coreProperties>
</file>