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555" windowWidth="9150" windowHeight="4155" tabRatio="830" activeTab="2"/>
  </bookViews>
  <sheets>
    <sheet name="README" sheetId="1" r:id="rId1"/>
    <sheet name="Data Sheet" sheetId="2"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200201" sheetId="18" r:id="rId18"/>
    <sheet name="202203" sheetId="19" r:id="rId19"/>
    <sheet name="204207" sheetId="20" r:id="rId20"/>
    <sheet name="213" sheetId="21" r:id="rId21"/>
    <sheet name="214" sheetId="22" r:id="rId22"/>
    <sheet name="216" sheetId="23" r:id="rId23"/>
    <sheet name="217" sheetId="24" r:id="rId24"/>
    <sheet name="218" sheetId="25" r:id="rId25"/>
    <sheet name="219" sheetId="26" r:id="rId26"/>
    <sheet name="221" sheetId="27" r:id="rId27"/>
    <sheet name="224225" sheetId="28" r:id="rId28"/>
    <sheet name="227" sheetId="29" r:id="rId29"/>
    <sheet name="228229" sheetId="30" r:id="rId30"/>
    <sheet name="230" sheetId="31" r:id="rId31"/>
    <sheet name="232" sheetId="32" r:id="rId32"/>
    <sheet name="233" sheetId="33" r:id="rId33"/>
    <sheet name="234" sheetId="34" r:id="rId34"/>
    <sheet name="250251" sheetId="35" r:id="rId35"/>
    <sheet name="252" sheetId="36" r:id="rId36"/>
    <sheet name="253" sheetId="37" r:id="rId37"/>
    <sheet name="254" sheetId="38" r:id="rId38"/>
    <sheet name="256257" sheetId="39" r:id="rId39"/>
    <sheet name="261" sheetId="40" r:id="rId40"/>
    <sheet name="262263" sheetId="41" r:id="rId41"/>
    <sheet name="266267" sheetId="42" r:id="rId42"/>
    <sheet name="269" sheetId="43" r:id="rId43"/>
    <sheet name="272273" sheetId="44" r:id="rId44"/>
    <sheet name="274275" sheetId="45" r:id="rId45"/>
    <sheet name="276277" sheetId="46" r:id="rId46"/>
    <sheet name="278" sheetId="47" r:id="rId47"/>
    <sheet name="300301" sheetId="48" r:id="rId48"/>
    <sheet name="304" sheetId="49" r:id="rId49"/>
    <sheet name="310311" sheetId="50" r:id="rId50"/>
    <sheet name="320323" sheetId="51" r:id="rId51"/>
    <sheet name="326327" sheetId="52" r:id="rId52"/>
    <sheet name="328330" sheetId="53" r:id="rId53"/>
    <sheet name="332" sheetId="54" r:id="rId54"/>
    <sheet name="335" sheetId="55" r:id="rId55"/>
    <sheet name="336" sheetId="56" r:id="rId56"/>
    <sheet name="337" sheetId="57" r:id="rId57"/>
    <sheet name="340" sheetId="58" r:id="rId58"/>
    <sheet name="350351" sheetId="59" r:id="rId59"/>
    <sheet name="352353" sheetId="60" r:id="rId60"/>
    <sheet name="354355" sheetId="61" r:id="rId61"/>
    <sheet name="356" sheetId="62" r:id="rId62"/>
    <sheet name="401" sheetId="63" r:id="rId63"/>
    <sheet name="402403" sheetId="64" r:id="rId64"/>
    <sheet name="406407" sheetId="65" r:id="rId65"/>
    <sheet name="408409" sheetId="66" r:id="rId66"/>
    <sheet name="410411" sheetId="67" r:id="rId67"/>
    <sheet name="422423" sheetId="68" r:id="rId68"/>
    <sheet name="424425" sheetId="69" r:id="rId69"/>
    <sheet name="426427" sheetId="70" r:id="rId70"/>
    <sheet name="429" sheetId="71" r:id="rId71"/>
    <sheet name="430" sheetId="72" r:id="rId72"/>
    <sheet name="431" sheetId="73" r:id="rId73"/>
    <sheet name="450" sheetId="74" r:id="rId74"/>
    <sheet name="BOOK" sheetId="75" r:id="rId75"/>
  </sheets>
  <externalReferences>
    <externalReference r:id="rId76"/>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'108109'!$B$128:$B$136</definedName>
    <definedName name="_110113">'110113'!$A$1</definedName>
    <definedName name="_110113PM">'110113'!$B$254:$B$262</definedName>
    <definedName name="_114117">'114117'!$A$1</definedName>
    <definedName name="_114117PM">'114117'!$B$127:$B$141</definedName>
    <definedName name="_118119">'118119'!$A$1</definedName>
    <definedName name="_118119PM">'118119'!$B$133:$B$141</definedName>
    <definedName name="_120121">'120121'!$A$1</definedName>
    <definedName name="_120121PM">'120121'!$B$137:$B$145</definedName>
    <definedName name="_122123">'122123'!$A$1</definedName>
    <definedName name="_122123PM">'122123'!$B$140:$B$148</definedName>
    <definedName name="_200201">'200201'!$A$1</definedName>
    <definedName name="_200201PM">'200201'!$B$66:$B$74</definedName>
    <definedName name="_202203">'202203'!$A$1</definedName>
    <definedName name="_202203PM">'202203'!$B$65:$B$73</definedName>
    <definedName name="_204207">'204207'!$A$1</definedName>
    <definedName name="_204207PM">'204207'!$B$134:$B$148</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'227'!$B$71:$B$79</definedName>
    <definedName name="_228229">'228229'!$A$1</definedName>
    <definedName name="_228229PM">'228229'!$B$73:$B$83</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'252'!$A$1</definedName>
    <definedName name="_252PM">'252'!#REF!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'300301'!$B$68:$B$78</definedName>
    <definedName name="_304">'304'!$A$1</definedName>
    <definedName name="_304PM">'304'!$B$72:$B$80</definedName>
    <definedName name="_310311">'310311'!$A$1</definedName>
    <definedName name="_310311PM">'310311'!$B$63:$B$73</definedName>
    <definedName name="_320323">'320323'!$A$1</definedName>
    <definedName name="_320323PM">'320323'!$C$68:$C$82</definedName>
    <definedName name="_326327">'326327'!$A$1</definedName>
    <definedName name="_326327PM">'326327'!$B$59:$B$69</definedName>
    <definedName name="_328330">'328330'!$A$1</definedName>
    <definedName name="_328330PM">'328330'!$B$61:$B$71</definedName>
    <definedName name="_332">'332'!$A$1</definedName>
    <definedName name="_332PM">'332'!$B$59:$B$69</definedName>
    <definedName name="_335">'335'!$A$1</definedName>
    <definedName name="_335PM">'335'!$C$70:$C$80</definedName>
    <definedName name="_336">'336'!$A$1</definedName>
    <definedName name="_336PM">'336'!$C$66:$C$74</definedName>
    <definedName name="_337">'337'!$A$1</definedName>
    <definedName name="_337PM">'337'!$B$57:$B$65</definedName>
    <definedName name="_340">'340'!$A$1</definedName>
    <definedName name="_340PM">'340'!$B$71:$B$81</definedName>
    <definedName name="_350351">'350351'!$A$1</definedName>
    <definedName name="_350351PM">'350351'!$B$71:$B$79</definedName>
    <definedName name="_352353">'352353'!$A$1</definedName>
    <definedName name="_352353PM">'352353'!$B$75:$B$87</definedName>
    <definedName name="_354355">'354355'!$A$1</definedName>
    <definedName name="_354355PM">'354355'!$B$131:$B$139</definedName>
    <definedName name="_356">'356'!$A$1</definedName>
    <definedName name="_356PM">'356'!$B$69:$B$79</definedName>
    <definedName name="_401">'401'!$A$1</definedName>
    <definedName name="_401PM">'401'!$B$75:$B$83</definedName>
    <definedName name="_402403">'402403'!$A$1</definedName>
    <definedName name="_402403PM">'402403'!$B$77:$B$87</definedName>
    <definedName name="_406407">'406407'!$A$1</definedName>
    <definedName name="_406407PM">'406407'!$B$75:$B$85</definedName>
    <definedName name="_408409">'408409'!$B$2</definedName>
    <definedName name="_408409PM">'408409'!$B$67:$B$77</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'430'!$A$1</definedName>
    <definedName name="_430PM">'430'!$B$73:$B$81</definedName>
    <definedName name="_431">'431'!$A$1</definedName>
    <definedName name="_431PM">'431'!$B$68:$B$76</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_xlnm.Print_Area" localSheetId="15">'120121'!$A$1:$E$130</definedName>
    <definedName name="_xlnm.Print_Area" localSheetId="21">'214'!$A$1:$E$64</definedName>
    <definedName name="_xlnm.Print_Area" localSheetId="22">'216'!$A$1:$G$305</definedName>
    <definedName name="_xlnm.Print_Area" localSheetId="24">'218'!$A$1:$G$133</definedName>
    <definedName name="_xlnm.Print_Area" localSheetId="29">'228229'!$A$1:$O$65</definedName>
    <definedName name="_xlnm.Print_Area" localSheetId="30">'230'!$A$1:$G$67</definedName>
    <definedName name="_xlnm.Print_Area" localSheetId="31">'232'!$A$1:$F$62</definedName>
    <definedName name="_xlnm.Print_Area" localSheetId="32">'233'!$A$1:$G$66</definedName>
    <definedName name="_xlnm.Print_Area" localSheetId="34">'250251'!$A$1:$M$66</definedName>
    <definedName name="_xlnm.Print_Area" localSheetId="43">'272273'!$A$1:$M$56</definedName>
    <definedName name="_xlnm.Print_Area" localSheetId="44">'274275'!$A$1:$N$60</definedName>
    <definedName name="_xlnm.Print_Area" localSheetId="46">'278'!$A$1:$F$62</definedName>
    <definedName name="_xlnm.Print_Area" localSheetId="48">'304'!$A$1:$N$66</definedName>
    <definedName name="_xlnm.Print_Area" localSheetId="49">'310311'!$A$1:$O$58</definedName>
    <definedName name="_xlnm.Print_Area" localSheetId="51">'326327'!$A$1:$P$123</definedName>
    <definedName name="_xlnm.Print_Area" localSheetId="52">'328330'!$A$1:$S$57</definedName>
    <definedName name="_xlnm.Print_Area" localSheetId="53">'332'!$A$1:$I$58</definedName>
    <definedName name="_xlnm.Print_Area" localSheetId="55">'336'!$A$1:$G$58</definedName>
    <definedName name="_xlnm.Print_Area" localSheetId="63">'402403'!$A$1:$R$72</definedName>
    <definedName name="_xlnm.Print_Area" localSheetId="64">'406407'!$A$1:$N$67</definedName>
    <definedName name="_xlnm.Print_Area" localSheetId="66">'410411'!$A$1:$P$66</definedName>
    <definedName name="_xlnm.Print_Area" localSheetId="67">'422423'!$A$1:$S$65</definedName>
    <definedName name="_xlnm.Print_Area" localSheetId="73">'450'!$A$1:$G$66</definedName>
    <definedName name="_xlnm.Print_Area" localSheetId="74">BOOK!$A$1:$G$607</definedName>
    <definedName name="PRINTALLPM">'Data Sheet'!$A$73:$A$145</definedName>
    <definedName name="README">README!$A$2</definedName>
    <definedName name="TABLE">Table!$A$1</definedName>
    <definedName name="TABLEPM">Table!$B$184:$B$192</definedName>
    <definedName name="Z_15E51391_F6F3_48E9_B40F_0D0FA5B2E445_.wvu.Cols" localSheetId="33" hidden="1">'234'!$D:$D</definedName>
    <definedName name="Z_15E51391_F6F3_48E9_B40F_0D0FA5B2E445_.wvu.PrintArea" localSheetId="24" hidden="1">'218'!$A$1:$G$133</definedName>
    <definedName name="Z_15E51391_F6F3_48E9_B40F_0D0FA5B2E445_.wvu.PrintArea" localSheetId="34" hidden="1">'250251'!$A$1:$M$67</definedName>
    <definedName name="Z_3477AA39_47F3_4DEE_B5AC_34FD34A7C506_.wvu.Cols" localSheetId="28" hidden="1">'227'!$D:$D</definedName>
    <definedName name="Z_3477AA39_47F3_4DEE_B5AC_34FD34A7C506_.wvu.PrintArea" localSheetId="7" hidden="1">'102'!$A$1:$H$51</definedName>
    <definedName name="Z_3477AA39_47F3_4DEE_B5AC_34FD34A7C506_.wvu.PrintArea" localSheetId="10" hidden="1">'106107'!$A$1:$F$115</definedName>
    <definedName name="Z_3477AA39_47F3_4DEE_B5AC_34FD34A7C506_.wvu.PrintArea" localSheetId="11" hidden="1">'108109'!$A$1:$H$216</definedName>
    <definedName name="Z_3477AA39_47F3_4DEE_B5AC_34FD34A7C506_.wvu.PrintArea" localSheetId="15" hidden="1">'120121'!$A$1:$E$131</definedName>
    <definedName name="Z_3477AA39_47F3_4DEE_B5AC_34FD34A7C506_.wvu.PrintArea" localSheetId="21" hidden="1">'214'!$A$1:$E$64</definedName>
    <definedName name="Z_3477AA39_47F3_4DEE_B5AC_34FD34A7C506_.wvu.PrintArea" localSheetId="22" hidden="1">'216'!$A$1:$G$60</definedName>
    <definedName name="Z_3477AA39_47F3_4DEE_B5AC_34FD34A7C506_.wvu.PrintArea" localSheetId="23" hidden="1">'217'!$A$1:$F$70</definedName>
    <definedName name="Z_3477AA39_47F3_4DEE_B5AC_34FD34A7C506_.wvu.PrintArea" localSheetId="24" hidden="1">'218'!$A$1:$G$71</definedName>
    <definedName name="Z_3477AA39_47F3_4DEE_B5AC_34FD34A7C506_.wvu.PrintArea" localSheetId="25" hidden="1">'219'!$A$1:$H$55</definedName>
    <definedName name="Z_3477AA39_47F3_4DEE_B5AC_34FD34A7C506_.wvu.PrintArea" localSheetId="26" hidden="1">'221'!$A$1:$G$130</definedName>
    <definedName name="Z_3477AA39_47F3_4DEE_B5AC_34FD34A7C506_.wvu.PrintArea" localSheetId="27" hidden="1">'224225'!$A$1:$M$64</definedName>
    <definedName name="Z_3477AA39_47F3_4DEE_B5AC_34FD34A7C506_.wvu.PrintArea" localSheetId="28" hidden="1">'227'!$A$1:$F$62</definedName>
    <definedName name="Z_3477AA39_47F3_4DEE_B5AC_34FD34A7C506_.wvu.PrintArea" localSheetId="29" hidden="1">'228229'!$A$1:$O$66</definedName>
    <definedName name="Z_3477AA39_47F3_4DEE_B5AC_34FD34A7C506_.wvu.PrintArea" localSheetId="30" hidden="1">'230'!$A$1:$G$66</definedName>
    <definedName name="Z_3477AA39_47F3_4DEE_B5AC_34FD34A7C506_.wvu.PrintArea" localSheetId="31" hidden="1">'232'!$A$1:$F$61</definedName>
    <definedName name="Z_3477AA39_47F3_4DEE_B5AC_34FD34A7C506_.wvu.PrintArea" localSheetId="32" hidden="1">'233'!$A$1:$G$66</definedName>
    <definedName name="Z_3477AA39_47F3_4DEE_B5AC_34FD34A7C506_.wvu.PrintArea" localSheetId="33" hidden="1">'234'!$A$1:$F$64</definedName>
    <definedName name="Z_3477AA39_47F3_4DEE_B5AC_34FD34A7C506_.wvu.PrintArea" localSheetId="34" hidden="1">'250251'!$A$1:$M$65</definedName>
    <definedName name="Z_3477AA39_47F3_4DEE_B5AC_34FD34A7C506_.wvu.PrintArea" localSheetId="37" hidden="1">'254'!$A$1:$E$199</definedName>
    <definedName name="Z_3477AA39_47F3_4DEE_B5AC_34FD34A7C506_.wvu.PrintArea" localSheetId="46" hidden="1">'278'!$A$1:$F$62</definedName>
    <definedName name="Z_3477AA39_47F3_4DEE_B5AC_34FD34A7C506_.wvu.PrintArea" localSheetId="51" hidden="1">'326327'!$A$1:$P$58</definedName>
    <definedName name="Z_3477AA39_47F3_4DEE_B5AC_34FD34A7C506_.wvu.PrintArea" localSheetId="52" hidden="1">'328330'!$A$1:$S$57</definedName>
    <definedName name="Z_3477AA39_47F3_4DEE_B5AC_34FD34A7C506_.wvu.PrintArea" localSheetId="53" hidden="1">'332'!$A$1:$H$58</definedName>
    <definedName name="Z_3477AA39_47F3_4DEE_B5AC_34FD34A7C506_.wvu.PrintArea" localSheetId="54" hidden="1">'335'!$A$1:$F$64</definedName>
    <definedName name="Z_3477AA39_47F3_4DEE_B5AC_34FD34A7C506_.wvu.PrintArea" localSheetId="57" hidden="1">'340'!$A$1:$E$68</definedName>
    <definedName name="Z_3477AA39_47F3_4DEE_B5AC_34FD34A7C506_.wvu.PrintArea" localSheetId="59" hidden="1">'352353'!$A$1:$L$67</definedName>
    <definedName name="Z_3477AA39_47F3_4DEE_B5AC_34FD34A7C506_.wvu.PrintArea" localSheetId="74" hidden="1">BOOK!$A$1:$G$607</definedName>
    <definedName name="Z_3477AA39_47F3_4DEE_B5AC_34FD34A7C506_.wvu.PrintArea" localSheetId="1" hidden="1">'Data Sheet'!$A$1:$D$70</definedName>
    <definedName name="Z_3477AA39_47F3_4DEE_B5AC_34FD34A7C506_.wvu.PrintArea" localSheetId="0" hidden="1">README!$A$1:$F$55</definedName>
    <definedName name="Z_3477AA39_47F3_4DEE_B5AC_34FD34A7C506_.wvu.PrintArea" localSheetId="5" hidden="1">Table!$A$1:$E$177</definedName>
    <definedName name="Z_3572A64A_10E1_48A8_88DB_C6FDE35A45D9_.wvu.PrintArea" localSheetId="24" hidden="1">'218'!$A$1:$G$133</definedName>
    <definedName name="Z_3A144620_83F7_4F5B_821B_3720DAB5A017_.wvu.PrintArea" localSheetId="24" hidden="1">'218'!$A$1:$G$133</definedName>
    <definedName name="Z_49B64248_30F9_46D2_A9F4_36D89630158D_.wvu.Cols" localSheetId="28" hidden="1">'227'!$D:$D</definedName>
    <definedName name="Z_49B64248_30F9_46D2_A9F4_36D89630158D_.wvu.PrintArea" localSheetId="7" hidden="1">'102'!$A$1:$H$51</definedName>
    <definedName name="Z_49B64248_30F9_46D2_A9F4_36D89630158D_.wvu.PrintArea" localSheetId="10" hidden="1">'106107'!$A$1:$F$115</definedName>
    <definedName name="Z_49B64248_30F9_46D2_A9F4_36D89630158D_.wvu.PrintArea" localSheetId="11" hidden="1">'108109'!$A$1:$H$216</definedName>
    <definedName name="Z_49B64248_30F9_46D2_A9F4_36D89630158D_.wvu.PrintArea" localSheetId="15" hidden="1">'120121'!$A$1:$E$131</definedName>
    <definedName name="Z_49B64248_30F9_46D2_A9F4_36D89630158D_.wvu.PrintArea" localSheetId="21" hidden="1">'214'!$A$1:$E$64</definedName>
    <definedName name="Z_49B64248_30F9_46D2_A9F4_36D89630158D_.wvu.PrintArea" localSheetId="22" hidden="1">'216'!$A$1:$G$60</definedName>
    <definedName name="Z_49B64248_30F9_46D2_A9F4_36D89630158D_.wvu.PrintArea" localSheetId="23" hidden="1">'217'!$A$1:$F$70</definedName>
    <definedName name="Z_49B64248_30F9_46D2_A9F4_36D89630158D_.wvu.PrintArea" localSheetId="24" hidden="1">'218'!$A$1:$G$71</definedName>
    <definedName name="Z_49B64248_30F9_46D2_A9F4_36D89630158D_.wvu.PrintArea" localSheetId="25" hidden="1">'219'!$A$1:$H$55</definedName>
    <definedName name="Z_49B64248_30F9_46D2_A9F4_36D89630158D_.wvu.PrintArea" localSheetId="26" hidden="1">'221'!$A$1:$G$130</definedName>
    <definedName name="Z_49B64248_30F9_46D2_A9F4_36D89630158D_.wvu.PrintArea" localSheetId="27" hidden="1">'224225'!$A$1:$M$64</definedName>
    <definedName name="Z_49B64248_30F9_46D2_A9F4_36D89630158D_.wvu.PrintArea" localSheetId="28" hidden="1">'227'!$A$1:$F$62</definedName>
    <definedName name="Z_49B64248_30F9_46D2_A9F4_36D89630158D_.wvu.PrintArea" localSheetId="29" hidden="1">'228229'!$A$1:$O$66</definedName>
    <definedName name="Z_49B64248_30F9_46D2_A9F4_36D89630158D_.wvu.PrintArea" localSheetId="30" hidden="1">'230'!$A$1:$G$66</definedName>
    <definedName name="Z_49B64248_30F9_46D2_A9F4_36D89630158D_.wvu.PrintArea" localSheetId="31" hidden="1">'232'!$A$1:$F$61</definedName>
    <definedName name="Z_49B64248_30F9_46D2_A9F4_36D89630158D_.wvu.PrintArea" localSheetId="32" hidden="1">'233'!$A$1:$G$66</definedName>
    <definedName name="Z_49B64248_30F9_46D2_A9F4_36D89630158D_.wvu.PrintArea" localSheetId="33" hidden="1">'234'!$A$1:$F$64</definedName>
    <definedName name="Z_49B64248_30F9_46D2_A9F4_36D89630158D_.wvu.PrintArea" localSheetId="34" hidden="1">'250251'!$A$1:$M$65</definedName>
    <definedName name="Z_49B64248_30F9_46D2_A9F4_36D89630158D_.wvu.PrintArea" localSheetId="37" hidden="1">'254'!$A$1:$E$199</definedName>
    <definedName name="Z_49B64248_30F9_46D2_A9F4_36D89630158D_.wvu.PrintArea" localSheetId="46" hidden="1">'278'!$A$1:$F$62</definedName>
    <definedName name="Z_49B64248_30F9_46D2_A9F4_36D89630158D_.wvu.PrintArea" localSheetId="51" hidden="1">'326327'!$A$1:$P$58</definedName>
    <definedName name="Z_49B64248_30F9_46D2_A9F4_36D89630158D_.wvu.PrintArea" localSheetId="52" hidden="1">'328330'!$A$1:$S$57</definedName>
    <definedName name="Z_49B64248_30F9_46D2_A9F4_36D89630158D_.wvu.PrintArea" localSheetId="53" hidden="1">'332'!$A$1:$H$58</definedName>
    <definedName name="Z_49B64248_30F9_46D2_A9F4_36D89630158D_.wvu.PrintArea" localSheetId="54" hidden="1">'335'!$A$1:$F$64</definedName>
    <definedName name="Z_49B64248_30F9_46D2_A9F4_36D89630158D_.wvu.PrintArea" localSheetId="57" hidden="1">'340'!$A$1:$E$68</definedName>
    <definedName name="Z_49B64248_30F9_46D2_A9F4_36D89630158D_.wvu.PrintArea" localSheetId="59" hidden="1">'352353'!$A$1:$L$67</definedName>
    <definedName name="Z_49B64248_30F9_46D2_A9F4_36D89630158D_.wvu.PrintArea" localSheetId="74" hidden="1">BOOK!$A$1:$G$607</definedName>
    <definedName name="Z_49B64248_30F9_46D2_A9F4_36D89630158D_.wvu.PrintArea" localSheetId="1" hidden="1">'Data Sheet'!$A$1:$D$70</definedName>
    <definedName name="Z_49B64248_30F9_46D2_A9F4_36D89630158D_.wvu.PrintArea" localSheetId="0" hidden="1">README!$A$1:$F$55</definedName>
    <definedName name="Z_49B64248_30F9_46D2_A9F4_36D89630158D_.wvu.PrintArea" localSheetId="5" hidden="1">Table!$A$1:$E$177</definedName>
    <definedName name="Z_4AE1E835_A004_41CE_8576_E42DEB829644_.wvu.PrintArea" localSheetId="24" hidden="1">'218'!$A$1:$G$133</definedName>
    <definedName name="Z_613A73D1_ED13_41BC_B183_6F740B4BAFC9_.wvu.PrintArea" localSheetId="15" hidden="1">'120121'!$A$1:$E$130</definedName>
    <definedName name="Z_613A73D1_ED13_41BC_B183_6F740B4BAFC9_.wvu.PrintArea" localSheetId="21" hidden="1">'214'!$A$1:$E$64</definedName>
    <definedName name="Z_613A73D1_ED13_41BC_B183_6F740B4BAFC9_.wvu.PrintArea" localSheetId="22" hidden="1">'216'!$A$1:$G$305</definedName>
    <definedName name="Z_613A73D1_ED13_41BC_B183_6F740B4BAFC9_.wvu.PrintArea" localSheetId="24" hidden="1">'218'!$A$1:$G$133</definedName>
    <definedName name="Z_613A73D1_ED13_41BC_B183_6F740B4BAFC9_.wvu.PrintArea" localSheetId="29" hidden="1">'228229'!$A$1:$O$65</definedName>
    <definedName name="Z_613A73D1_ED13_41BC_B183_6F740B4BAFC9_.wvu.PrintArea" localSheetId="30" hidden="1">'230'!$A$1:$G$67</definedName>
    <definedName name="Z_613A73D1_ED13_41BC_B183_6F740B4BAFC9_.wvu.PrintArea" localSheetId="34" hidden="1">'250251'!$A$1:$M$66</definedName>
    <definedName name="Z_613A73D1_ED13_41BC_B183_6F740B4BAFC9_.wvu.PrintArea" localSheetId="43" hidden="1">'272273'!$A$1:$M$56</definedName>
    <definedName name="Z_613A73D1_ED13_41BC_B183_6F740B4BAFC9_.wvu.PrintArea" localSheetId="44" hidden="1">'274275'!$A$1:$N$60</definedName>
    <definedName name="Z_613A73D1_ED13_41BC_B183_6F740B4BAFC9_.wvu.PrintArea" localSheetId="46" hidden="1">'278'!$A$1:$F$62</definedName>
    <definedName name="Z_613A73D1_ED13_41BC_B183_6F740B4BAFC9_.wvu.PrintArea" localSheetId="48" hidden="1">'304'!$A$1:$N$66</definedName>
    <definedName name="Z_613A73D1_ED13_41BC_B183_6F740B4BAFC9_.wvu.PrintArea" localSheetId="49" hidden="1">'310311'!$A$1:$O$58</definedName>
    <definedName name="Z_613A73D1_ED13_41BC_B183_6F740B4BAFC9_.wvu.PrintArea" localSheetId="51" hidden="1">'326327'!$A$1:$P$123</definedName>
    <definedName name="Z_613A73D1_ED13_41BC_B183_6F740B4BAFC9_.wvu.PrintArea" localSheetId="52" hidden="1">'328330'!$A$1:$S$57</definedName>
    <definedName name="Z_613A73D1_ED13_41BC_B183_6F740B4BAFC9_.wvu.PrintArea" localSheetId="53" hidden="1">'332'!$A$1:$I$58</definedName>
    <definedName name="Z_613A73D1_ED13_41BC_B183_6F740B4BAFC9_.wvu.PrintArea" localSheetId="55" hidden="1">'336'!$A$1:$G$58</definedName>
    <definedName name="Z_613A73D1_ED13_41BC_B183_6F740B4BAFC9_.wvu.PrintArea" localSheetId="63" hidden="1">'402403'!$A$1:$R$72</definedName>
    <definedName name="Z_613A73D1_ED13_41BC_B183_6F740B4BAFC9_.wvu.PrintArea" localSheetId="64" hidden="1">'406407'!$A$1:$N$67</definedName>
    <definedName name="Z_613A73D1_ED13_41BC_B183_6F740B4BAFC9_.wvu.PrintArea" localSheetId="66" hidden="1">'410411'!$A$1:$P$66</definedName>
    <definedName name="Z_613A73D1_ED13_41BC_B183_6F740B4BAFC9_.wvu.PrintArea" localSheetId="67" hidden="1">'422423'!$A$1:$S$65</definedName>
    <definedName name="Z_613A73D1_ED13_41BC_B183_6F740B4BAFC9_.wvu.PrintArea" localSheetId="73" hidden="1">'450'!$A$1:$G$66</definedName>
    <definedName name="Z_613A73D1_ED13_41BC_B183_6F740B4BAFC9_.wvu.PrintArea" localSheetId="74" hidden="1">BOOK!$A$1:$G$607</definedName>
    <definedName name="Z_6972FD2D_1C11_49E2_936D_D053FB86EE49_.wvu.Cols" localSheetId="33" hidden="1">'234'!$D:$D</definedName>
    <definedName name="Z_6972FD2D_1C11_49E2_936D_D053FB86EE49_.wvu.PrintArea" localSheetId="24" hidden="1">'218'!$A$1:$G$133</definedName>
    <definedName name="Z_6972FD2D_1C11_49E2_936D_D053FB86EE49_.wvu.PrintArea" localSheetId="34" hidden="1">'250251'!$A$1:$M$67</definedName>
    <definedName name="Z_6972FD2D_1C11_49E2_936D_D053FB86EE49_.wvu.PrintArea" localSheetId="38" hidden="1">'256257'!$A$1:$L$133</definedName>
    <definedName name="Z_909B62D3_37B4_48E7_A28D_FCCB057513A6_.wvu.PrintArea" localSheetId="24" hidden="1">'218'!$A$1:$G$133</definedName>
    <definedName name="Z_909B62D3_37B4_48E7_A28D_FCCB057513A6_.wvu.PrintArea" localSheetId="52" hidden="1">'328330'!$A$1:$S$213</definedName>
    <definedName name="Z_9A3FFF2B_6404_4DF1_A691_3B3D111BF416_.wvu.PrintArea" localSheetId="24" hidden="1">'218'!$A$1:$G$133</definedName>
    <definedName name="Z_AD2DEECA_73A1_433A_8496_725ED72ABD3B_.wvu.PrintArea" localSheetId="24" hidden="1">'218'!$A$1:$G$133</definedName>
    <definedName name="Z_AD2DEECA_73A1_433A_8496_725ED72ABD3B_.wvu.PrintArea" localSheetId="52" hidden="1">'328330'!$A$1:$S$213</definedName>
    <definedName name="Z_AF5B460E_BE98_4D6A_BC4D_FB7F586FE8C3_.wvu.PrintArea" localSheetId="24" hidden="1">'218'!$A$1:$G$133</definedName>
    <definedName name="Z_C7E3EE00_B00F_419E_8611_266863084489_.wvu.Cols" localSheetId="28" hidden="1">'227'!$D:$D</definedName>
    <definedName name="Z_C7E3EE00_B00F_419E_8611_266863084489_.wvu.PrintArea" localSheetId="7" hidden="1">'102'!$A$1:$H$51</definedName>
    <definedName name="Z_C7E3EE00_B00F_419E_8611_266863084489_.wvu.PrintArea" localSheetId="10" hidden="1">'106107'!$A$1:$F$115</definedName>
    <definedName name="Z_C7E3EE00_B00F_419E_8611_266863084489_.wvu.PrintArea" localSheetId="11" hidden="1">'108109'!$A$1:$H$216</definedName>
    <definedName name="Z_C7E3EE00_B00F_419E_8611_266863084489_.wvu.PrintArea" localSheetId="15" hidden="1">'120121'!$A$1:$E$131</definedName>
    <definedName name="Z_C7E3EE00_B00F_419E_8611_266863084489_.wvu.PrintArea" localSheetId="21" hidden="1">'214'!$A$1:$E$64</definedName>
    <definedName name="Z_C7E3EE00_B00F_419E_8611_266863084489_.wvu.PrintArea" localSheetId="22" hidden="1">'216'!$A$1:$G$60</definedName>
    <definedName name="Z_C7E3EE00_B00F_419E_8611_266863084489_.wvu.PrintArea" localSheetId="23" hidden="1">'217'!$A$1:$F$70</definedName>
    <definedName name="Z_C7E3EE00_B00F_419E_8611_266863084489_.wvu.PrintArea" localSheetId="24" hidden="1">'218'!$A$1:$G$71</definedName>
    <definedName name="Z_C7E3EE00_B00F_419E_8611_266863084489_.wvu.PrintArea" localSheetId="25" hidden="1">'219'!$A$1:$H$55</definedName>
    <definedName name="Z_C7E3EE00_B00F_419E_8611_266863084489_.wvu.PrintArea" localSheetId="26" hidden="1">'221'!$A$1:$G$130</definedName>
    <definedName name="Z_C7E3EE00_B00F_419E_8611_266863084489_.wvu.PrintArea" localSheetId="27" hidden="1">'224225'!$A$1:$M$64</definedName>
    <definedName name="Z_C7E3EE00_B00F_419E_8611_266863084489_.wvu.PrintArea" localSheetId="28" hidden="1">'227'!$A$1:$F$62</definedName>
    <definedName name="Z_C7E3EE00_B00F_419E_8611_266863084489_.wvu.PrintArea" localSheetId="29" hidden="1">'228229'!$A$1:$O$66</definedName>
    <definedName name="Z_C7E3EE00_B00F_419E_8611_266863084489_.wvu.PrintArea" localSheetId="30" hidden="1">'230'!$A$1:$G$66</definedName>
    <definedName name="Z_C7E3EE00_B00F_419E_8611_266863084489_.wvu.PrintArea" localSheetId="31" hidden="1">'232'!$A$1:$F$61</definedName>
    <definedName name="Z_C7E3EE00_B00F_419E_8611_266863084489_.wvu.PrintArea" localSheetId="32" hidden="1">'233'!$A$1:$G$66</definedName>
    <definedName name="Z_C7E3EE00_B00F_419E_8611_266863084489_.wvu.PrintArea" localSheetId="33" hidden="1">'234'!$A$1:$F$64</definedName>
    <definedName name="Z_C7E3EE00_B00F_419E_8611_266863084489_.wvu.PrintArea" localSheetId="34" hidden="1">'250251'!$A$1:$M$65</definedName>
    <definedName name="Z_C7E3EE00_B00F_419E_8611_266863084489_.wvu.PrintArea" localSheetId="37" hidden="1">'254'!$A$1:$E$199</definedName>
    <definedName name="Z_C7E3EE00_B00F_419E_8611_266863084489_.wvu.PrintArea" localSheetId="46" hidden="1">'278'!$A$1:$F$62</definedName>
    <definedName name="Z_C7E3EE00_B00F_419E_8611_266863084489_.wvu.PrintArea" localSheetId="51" hidden="1">'326327'!$A$1:$P$58</definedName>
    <definedName name="Z_C7E3EE00_B00F_419E_8611_266863084489_.wvu.PrintArea" localSheetId="52" hidden="1">'328330'!$A$1:$S$57</definedName>
    <definedName name="Z_C7E3EE00_B00F_419E_8611_266863084489_.wvu.PrintArea" localSheetId="53" hidden="1">'332'!$A$1:$H$58</definedName>
    <definedName name="Z_C7E3EE00_B00F_419E_8611_266863084489_.wvu.PrintArea" localSheetId="54" hidden="1">'335'!$A$1:$F$64</definedName>
    <definedName name="Z_C7E3EE00_B00F_419E_8611_266863084489_.wvu.PrintArea" localSheetId="57" hidden="1">'340'!$A$1:$E$68</definedName>
    <definedName name="Z_C7E3EE00_B00F_419E_8611_266863084489_.wvu.PrintArea" localSheetId="59" hidden="1">'352353'!$A$1:$L$67</definedName>
    <definedName name="Z_C7E3EE00_B00F_419E_8611_266863084489_.wvu.PrintArea" localSheetId="74" hidden="1">BOOK!$A$1:$G$607</definedName>
    <definedName name="Z_C7E3EE00_B00F_419E_8611_266863084489_.wvu.PrintArea" localSheetId="1" hidden="1">'Data Sheet'!$A$1:$D$70</definedName>
    <definedName name="Z_C7E3EE00_B00F_419E_8611_266863084489_.wvu.PrintArea" localSheetId="0" hidden="1">README!$A$1:$F$55</definedName>
    <definedName name="Z_C7E3EE00_B00F_419E_8611_266863084489_.wvu.PrintArea" localSheetId="5" hidden="1">Table!$A$1:$E$177</definedName>
    <definedName name="Z_EB23B504_8D38_44C1_A572_0BC0016A4154_.wvu.PrintArea" localSheetId="24" hidden="1">'218'!$A$1:$G$133</definedName>
    <definedName name="Z_F164CA47_D0CA_4087_947A_F5047D94B8B7_.wvu.PrintArea" localSheetId="24" hidden="1">'218'!$A$1:$G$133</definedName>
  </definedNames>
  <calcPr calcId="145621"/>
  <customWorkbookViews>
    <customWorkbookView name="Sandra Brady - Personal View" guid="{15E51391-F6F3-48E9-B40F-0D0FA5B2E445}" mergeInterval="0" personalView="1" maximized="1" windowWidth="1280" windowHeight="799" activeSheetId="61"/>
    <customWorkbookView name="Anthony Giammatteo - Personal View" guid="{3A144620-83F7-4F5B-821B-3720DAB5A017}" mergeInterval="0" personalView="1" maximized="1" windowWidth="1280" windowHeight="926" activeSheetId="63"/>
    <customWorkbookView name="Cosmo Policriti - Personal View" guid="{4AE1E835-A004-41CE-8576-E42DEB829644}" mergeInterval="0" personalView="1" maximized="1" windowWidth="1280" windowHeight="838" activeSheetId="34"/>
    <customWorkbookView name="Joseph DallVechia - Personal View" guid="{F164CA47-D0CA-4087-947A-F5047D94B8B7}" mergeInterval="0" personalView="1" maximized="1" windowWidth="1280" windowHeight="775" activeSheetId="16"/>
    <customWorkbookView name=" rwatkins - Personal View" guid="{BD2EE8C8-7F57-4FE0-A338-C6EB2215B0F1}" mergeInterval="0" personalView="1" maximized="1" windowWidth="1280" windowHeight="764" activeSheetId="47"/>
    <customWorkbookView name="mgardner - Personal View" guid="{C7E3EE00-B00F-419E-8611-266863084489}" mergeInterval="0" personalView="1" maximized="1" windowWidth="1280" windowHeight="811" activeSheetId="15"/>
    <customWorkbookView name=" abanks - Personal View" guid="{3477AA39-47F3-4DEE-B5AC-34FD34A7C506}" mergeInterval="0" personalView="1" maximized="1" windowWidth="1080" windowHeight="789" activeSheetId="29"/>
    <customWorkbookView name=" jtompkins - Personal View" guid="{49B64248-30F9-46D2-A9F4-36D89630158D}" mergeInterval="0" personalView="1" maximized="1" windowWidth="1270" windowHeight="829" activeSheetId="4"/>
    <customWorkbookView name="  - Personal View" guid="{9460FF40-1E23-4EAD-9F2E-3CC0E3823200}" mergeInterval="0" personalView="1" maximized="1" windowWidth="1142" windowHeight="643" activeSheetId="54"/>
    <customWorkbookView name="Krista Raiche - Personal View" guid="{EB23B504-8D38-44C1-A572-0BC0016A4154}" mergeInterval="0" personalView="1" maximized="1" windowWidth="1280" windowHeight="799" activeSheetId="28"/>
    <customWorkbookView name="Ronald Watkins - Personal View" guid="{33F19BEF-14FD-48AD-9437-DC9391C2FB5D}" mergeInterval="0" personalView="1" maximized="1" windowWidth="1280" windowHeight="838" activeSheetId="60"/>
    <customWorkbookView name="Antonette Banks - Personal View" guid="{3572A64A-10E1-48A8-88DB-C6FDE35A45D9}" mergeInterval="0" personalView="1" maximized="1" windowWidth="1009" windowHeight="295" activeSheetId="12"/>
    <customWorkbookView name="Crystal Oakes - Personal View" guid="{9A3FFF2B-6404-4DF1-A691-3B3D111BF416}" mergeInterval="0" personalView="1" maximized="1" windowWidth="1280" windowHeight="799" activeSheetId="42"/>
    <customWorkbookView name="Bev Massarelli - Personal View" guid="{6972FD2D-1C11-49E2-936D-D053FB86EE49}" mergeInterval="0" personalView="1" maximized="1" windowWidth="1280" windowHeight="799" activeSheetId="55"/>
    <customWorkbookView name="Leonard Shustack - Personal View" guid="{909B62D3-37B4-48E7-A28D-FCCB057513A6}" mergeInterval="0" personalView="1" maximized="1" windowWidth="1280" windowHeight="804" activeSheetId="41"/>
    <customWorkbookView name="Karin Eckman - Personal View" guid="{AF5B460E-BE98-4D6A-BC4D-FB7F586FE8C3}" mergeInterval="0" personalView="1" maximized="1" windowWidth="1280" windowHeight="838" activeSheetId="72" showComments="commIndAndComment"/>
    <customWorkbookView name="Thuy Ngo - Personal View" guid="{AD2DEECA-73A1-433A-8496-725ED72ABD3B}" mergeInterval="0" personalView="1" maximized="1" windowWidth="1280" windowHeight="759" activeSheetId="53"/>
    <customWorkbookView name="Jay Tompkins - Personal View" guid="{613A73D1-ED13-41BC-B183-6F740B4BAFC9}" mergeInterval="0" personalView="1" maximized="1" windowWidth="1280" windowHeight="751" tabRatio="830" activeSheetId="75"/>
  </customWorkbookViews>
</workbook>
</file>

<file path=xl/calcChain.xml><?xml version="1.0" encoding="utf-8"?>
<calcChain xmlns="http://schemas.openxmlformats.org/spreadsheetml/2006/main">
  <c r="F199" i="40" l="1"/>
  <c r="E199" i="40"/>
  <c r="A199" i="40"/>
  <c r="C231" i="75" l="1"/>
  <c r="C75" i="75"/>
  <c r="E37" i="65" l="1"/>
  <c r="C17" i="75" l="1"/>
  <c r="O20" i="69" l="1"/>
  <c r="G96" i="41" l="1"/>
  <c r="G94" i="41"/>
  <c r="G92" i="41"/>
  <c r="G79" i="41"/>
  <c r="G78" i="41"/>
  <c r="N48" i="50" l="1"/>
  <c r="H120" i="12" l="1"/>
  <c r="G120" i="12"/>
  <c r="B119" i="12"/>
  <c r="G47" i="43" l="1"/>
  <c r="F123" i="55" l="1"/>
  <c r="E123" i="55"/>
  <c r="F121" i="55"/>
  <c r="E121" i="55"/>
  <c r="F83" i="55"/>
  <c r="E83" i="55"/>
  <c r="E186" i="58" l="1"/>
  <c r="E127" i="58"/>
  <c r="E64" i="58"/>
  <c r="E41" i="58"/>
  <c r="E43" i="46" l="1"/>
  <c r="F43" i="46"/>
  <c r="G43" i="46"/>
  <c r="H43" i="46"/>
  <c r="J43" i="46"/>
  <c r="L43" i="46"/>
  <c r="M43" i="46"/>
  <c r="D43" i="46"/>
  <c r="E32" i="46"/>
  <c r="F32" i="46"/>
  <c r="G32" i="46"/>
  <c r="H32" i="46"/>
  <c r="J32" i="46"/>
  <c r="L32" i="46"/>
  <c r="D32" i="46"/>
  <c r="E25" i="46"/>
  <c r="F25" i="46"/>
  <c r="G25" i="46"/>
  <c r="H25" i="46"/>
  <c r="J25" i="46"/>
  <c r="L25" i="46"/>
  <c r="E31" i="46"/>
  <c r="F31" i="46"/>
  <c r="G31" i="46"/>
  <c r="H31" i="46"/>
  <c r="D25" i="46"/>
  <c r="E17" i="46"/>
  <c r="F17" i="46"/>
  <c r="G17" i="46"/>
  <c r="H17" i="46"/>
  <c r="J17" i="46"/>
  <c r="L17" i="46"/>
  <c r="D17" i="46"/>
  <c r="E187" i="46"/>
  <c r="F187" i="46"/>
  <c r="G187" i="46"/>
  <c r="H187" i="46"/>
  <c r="I187" i="46"/>
  <c r="J187" i="46"/>
  <c r="K187" i="46"/>
  <c r="L187" i="46"/>
  <c r="M187" i="46"/>
  <c r="D187" i="46"/>
  <c r="M100" i="46"/>
  <c r="M101" i="46"/>
  <c r="M102" i="46"/>
  <c r="M125" i="46" s="1"/>
  <c r="M103" i="46"/>
  <c r="M104" i="46"/>
  <c r="M105" i="46"/>
  <c r="M106" i="46"/>
  <c r="M107" i="46"/>
  <c r="M108" i="46"/>
  <c r="E125" i="46"/>
  <c r="F125" i="46"/>
  <c r="G125" i="46"/>
  <c r="H125" i="46"/>
  <c r="I125" i="46"/>
  <c r="J125" i="46"/>
  <c r="K125" i="46"/>
  <c r="L125" i="46"/>
  <c r="D125" i="46"/>
  <c r="M99" i="46"/>
  <c r="M98" i="46"/>
  <c r="M97" i="46"/>
  <c r="F201" i="34" l="1"/>
  <c r="F28" i="34" s="1"/>
  <c r="E201" i="34"/>
  <c r="E28" i="34" s="1"/>
  <c r="F172" i="34"/>
  <c r="F21" i="34" s="1"/>
  <c r="F27" i="34" s="1"/>
  <c r="E172" i="34"/>
  <c r="E21" i="34" s="1"/>
  <c r="F131" i="34"/>
  <c r="E131" i="34"/>
  <c r="A131" i="34"/>
  <c r="F108" i="34"/>
  <c r="F13" i="34" s="1"/>
  <c r="E108" i="34"/>
  <c r="E13" i="34" s="1"/>
  <c r="M19" i="49" l="1"/>
  <c r="D62" i="49"/>
  <c r="C62" i="49"/>
  <c r="E52" i="49"/>
  <c r="D52" i="49"/>
  <c r="C52" i="49"/>
  <c r="E49" i="49"/>
  <c r="D49" i="49"/>
  <c r="C49" i="49"/>
  <c r="E40" i="49"/>
  <c r="D40" i="49"/>
  <c r="C40" i="49"/>
  <c r="E36" i="49"/>
  <c r="D36" i="49"/>
  <c r="C36" i="49"/>
  <c r="E26" i="49"/>
  <c r="E61" i="49" s="1"/>
  <c r="D26" i="49"/>
  <c r="D61" i="49" s="1"/>
  <c r="C26" i="49"/>
  <c r="C61" i="49" s="1"/>
  <c r="A7" i="75" l="1"/>
  <c r="A8" i="75"/>
  <c r="C16" i="75"/>
  <c r="C30" i="75"/>
  <c r="C34" i="75"/>
  <c r="C35" i="75"/>
  <c r="C36" i="75"/>
  <c r="C37" i="75"/>
  <c r="C38" i="75"/>
  <c r="C43" i="75"/>
  <c r="C44" i="75"/>
  <c r="C45" i="75"/>
  <c r="C46" i="75"/>
  <c r="C47" i="75"/>
  <c r="C48" i="75"/>
  <c r="C49" i="75"/>
  <c r="C50" i="75"/>
  <c r="C51" i="75"/>
  <c r="C52" i="75"/>
  <c r="C53" i="75"/>
  <c r="C54" i="75"/>
  <c r="C55" i="75"/>
  <c r="C56" i="75"/>
  <c r="C57" i="75"/>
  <c r="C58" i="75"/>
  <c r="C59" i="75"/>
  <c r="C60" i="75"/>
  <c r="C568" i="75" s="1"/>
  <c r="C64" i="75"/>
  <c r="C65" i="75"/>
  <c r="C66" i="75"/>
  <c r="C67" i="75"/>
  <c r="C73" i="75" s="1"/>
  <c r="C68" i="75"/>
  <c r="C69" i="75"/>
  <c r="C70" i="75"/>
  <c r="C71" i="75"/>
  <c r="C72" i="75"/>
  <c r="C84" i="75"/>
  <c r="C86" i="75"/>
  <c r="C87" i="75"/>
  <c r="C88" i="75"/>
  <c r="C89" i="75"/>
  <c r="C90" i="75"/>
  <c r="C91" i="75"/>
  <c r="C92" i="75"/>
  <c r="C93" i="75"/>
  <c r="C94" i="75"/>
  <c r="C95" i="75"/>
  <c r="C96" i="75"/>
  <c r="C97" i="75"/>
  <c r="C578" i="75" s="1"/>
  <c r="C100" i="75"/>
  <c r="C101" i="75"/>
  <c r="C102" i="75"/>
  <c r="C103" i="75"/>
  <c r="C106" i="75" s="1"/>
  <c r="C574" i="75" s="1"/>
  <c r="C104" i="75"/>
  <c r="C105" i="75"/>
  <c r="C109" i="75"/>
  <c r="C110" i="75"/>
  <c r="C111" i="75"/>
  <c r="C112" i="75"/>
  <c r="C113" i="75"/>
  <c r="C114" i="75"/>
  <c r="C115" i="75"/>
  <c r="C116" i="75"/>
  <c r="C117" i="75"/>
  <c r="C118" i="75"/>
  <c r="C119" i="75"/>
  <c r="C120" i="75"/>
  <c r="C121" i="75"/>
  <c r="C124" i="75"/>
  <c r="C126" i="75"/>
  <c r="C127" i="75"/>
  <c r="C132" i="75"/>
  <c r="C133" i="75"/>
  <c r="C136" i="75" s="1"/>
  <c r="C134" i="75"/>
  <c r="C135" i="75"/>
  <c r="C146" i="75"/>
  <c r="C148" i="75"/>
  <c r="C150" i="75"/>
  <c r="C151" i="75"/>
  <c r="C152" i="75"/>
  <c r="C153" i="75"/>
  <c r="C154" i="75"/>
  <c r="C155" i="75"/>
  <c r="C156" i="75"/>
  <c r="C157" i="75"/>
  <c r="C158" i="75"/>
  <c r="C159" i="75"/>
  <c r="C161" i="75" s="1"/>
  <c r="C162" i="75" s="1"/>
  <c r="C160" i="75"/>
  <c r="C166" i="75"/>
  <c r="C169" i="75"/>
  <c r="C171" i="75"/>
  <c r="C172" i="75"/>
  <c r="C173" i="75"/>
  <c r="C174" i="75"/>
  <c r="C175" i="75"/>
  <c r="C176" i="75"/>
  <c r="C177" i="75"/>
  <c r="C178" i="75"/>
  <c r="C179" i="75"/>
  <c r="C180" i="75"/>
  <c r="C181" i="75"/>
  <c r="C200" i="75"/>
  <c r="C202" i="75"/>
  <c r="C203" i="75"/>
  <c r="C204" i="75"/>
  <c r="C205" i="75"/>
  <c r="C206" i="75"/>
  <c r="C207" i="75"/>
  <c r="C208" i="75"/>
  <c r="C209" i="75"/>
  <c r="C213" i="75"/>
  <c r="C216" i="75" s="1"/>
  <c r="C605" i="75" s="1"/>
  <c r="C214" i="75"/>
  <c r="C215" i="75"/>
  <c r="C219" i="75"/>
  <c r="C220" i="75"/>
  <c r="C221" i="75"/>
  <c r="C225" i="75"/>
  <c r="C226" i="75"/>
  <c r="C227" i="75"/>
  <c r="C228" i="75"/>
  <c r="C229" i="75"/>
  <c r="C234" i="75"/>
  <c r="C235" i="75"/>
  <c r="C237" i="75" s="1"/>
  <c r="C236" i="75"/>
  <c r="C246" i="75"/>
  <c r="C247" i="75"/>
  <c r="C267" i="75"/>
  <c r="C269" i="75"/>
  <c r="C272" i="75"/>
  <c r="C282" i="75" s="1"/>
  <c r="C590" i="75" s="1"/>
  <c r="C273" i="75"/>
  <c r="C274" i="75"/>
  <c r="C275" i="75"/>
  <c r="C276" i="75"/>
  <c r="C277" i="75"/>
  <c r="C278" i="75"/>
  <c r="C279" i="75"/>
  <c r="C280" i="75"/>
  <c r="C281" i="75"/>
  <c r="C286" i="75"/>
  <c r="C287" i="75"/>
  <c r="C288" i="75"/>
  <c r="C291" i="75"/>
  <c r="C292" i="75"/>
  <c r="C293" i="75"/>
  <c r="C294" i="75"/>
  <c r="C295" i="75"/>
  <c r="C301" i="75"/>
  <c r="C302" i="75"/>
  <c r="C303" i="75"/>
  <c r="C304" i="75"/>
  <c r="C309" i="75" s="1"/>
  <c r="C305" i="75"/>
  <c r="C306" i="75"/>
  <c r="C313" i="75"/>
  <c r="C323" i="75"/>
  <c r="C325" i="75"/>
  <c r="C354" i="75" s="1"/>
  <c r="C326" i="75"/>
  <c r="C327" i="75"/>
  <c r="C328" i="75"/>
  <c r="C329" i="75"/>
  <c r="C330" i="75"/>
  <c r="C335" i="75"/>
  <c r="C355" i="75" s="1"/>
  <c r="C336" i="75"/>
  <c r="C337" i="75"/>
  <c r="C338" i="75"/>
  <c r="C339" i="75"/>
  <c r="C341" i="75" s="1"/>
  <c r="C340" i="75"/>
  <c r="C344" i="75"/>
  <c r="C345" i="75"/>
  <c r="C360" i="75" s="1"/>
  <c r="C346" i="75"/>
  <c r="C347" i="75"/>
  <c r="C349" i="75"/>
  <c r="C361" i="75"/>
  <c r="C364" i="75"/>
  <c r="C365" i="75"/>
  <c r="C366" i="75"/>
  <c r="C370" i="75"/>
  <c r="C378" i="75"/>
  <c r="C388" i="75"/>
  <c r="C404" i="75"/>
  <c r="C406" i="75"/>
  <c r="C460" i="75"/>
  <c r="C462" i="75"/>
  <c r="C463" i="75"/>
  <c r="C464" i="75"/>
  <c r="C465" i="75"/>
  <c r="C466" i="75"/>
  <c r="C467" i="75"/>
  <c r="C473" i="75"/>
  <c r="C478" i="75"/>
  <c r="C480" i="75"/>
  <c r="C481" i="75"/>
  <c r="C485" i="75"/>
  <c r="C486" i="75"/>
  <c r="C487" i="75"/>
  <c r="C488" i="75"/>
  <c r="C490" i="75" s="1"/>
  <c r="C402" i="75" s="1"/>
  <c r="C489" i="75"/>
  <c r="C496" i="75"/>
  <c r="C506" i="75"/>
  <c r="C519" i="75"/>
  <c r="C520" i="75"/>
  <c r="C525" i="75"/>
  <c r="C526" i="75"/>
  <c r="C527" i="75"/>
  <c r="C528" i="75"/>
  <c r="C567" i="75"/>
  <c r="C570" i="75"/>
  <c r="C538" i="75" s="1"/>
  <c r="C576" i="75"/>
  <c r="C598" i="75"/>
  <c r="C602" i="75"/>
  <c r="C603" i="75"/>
  <c r="C606" i="75"/>
  <c r="A2" i="74"/>
  <c r="F3" i="74"/>
  <c r="G3" i="74"/>
  <c r="A71" i="74"/>
  <c r="G71" i="74"/>
  <c r="A2" i="73"/>
  <c r="E3" i="73"/>
  <c r="F3" i="73"/>
  <c r="E37" i="73"/>
  <c r="F37" i="73"/>
  <c r="A2" i="72"/>
  <c r="F3" i="72"/>
  <c r="G3" i="72"/>
  <c r="C63" i="72"/>
  <c r="D63" i="72"/>
  <c r="E63" i="72"/>
  <c r="F63" i="72"/>
  <c r="G63" i="72"/>
  <c r="A2" i="71"/>
  <c r="E3" i="71"/>
  <c r="F3" i="71"/>
  <c r="D25" i="71"/>
  <c r="E25" i="71"/>
  <c r="F25" i="71"/>
  <c r="F31" i="71" s="1"/>
  <c r="D30" i="71"/>
  <c r="D31" i="71" s="1"/>
  <c r="E30" i="71"/>
  <c r="F30" i="71"/>
  <c r="E31" i="71"/>
  <c r="D38" i="71"/>
  <c r="E38" i="71"/>
  <c r="F38" i="71"/>
  <c r="A2" i="70"/>
  <c r="J2" i="70"/>
  <c r="F3" i="70"/>
  <c r="G3" i="70"/>
  <c r="P3" i="70"/>
  <c r="Q3" i="70"/>
  <c r="P60" i="70"/>
  <c r="Q60" i="70"/>
  <c r="A68" i="70"/>
  <c r="F68" i="70"/>
  <c r="G68" i="70"/>
  <c r="J68" i="70"/>
  <c r="P68" i="70"/>
  <c r="Q68" i="70"/>
  <c r="A2" i="69"/>
  <c r="J2" i="69"/>
  <c r="G3" i="69"/>
  <c r="H3" i="69"/>
  <c r="P3" i="69"/>
  <c r="Q3"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D61" i="69"/>
  <c r="F61" i="69"/>
  <c r="G61" i="69"/>
  <c r="H61" i="69"/>
  <c r="N61" i="69"/>
  <c r="O61" i="69"/>
  <c r="P61" i="69"/>
  <c r="A2" i="68"/>
  <c r="K2" i="68"/>
  <c r="H3" i="68"/>
  <c r="I3" i="68"/>
  <c r="Q3" i="68"/>
  <c r="R3" i="68"/>
  <c r="N27" i="68"/>
  <c r="R27" i="68"/>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G62" i="68"/>
  <c r="H62" i="68"/>
  <c r="I62" i="68"/>
  <c r="L62" i="68"/>
  <c r="M62" i="68"/>
  <c r="O62" i="68"/>
  <c r="P62" i="68"/>
  <c r="Q62" i="68"/>
  <c r="R62" i="68"/>
  <c r="A69" i="68"/>
  <c r="G69" i="68"/>
  <c r="H69" i="68"/>
  <c r="K69" i="68"/>
  <c r="Q69" i="68"/>
  <c r="R69" i="68"/>
  <c r="N77" i="68"/>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N123" i="68"/>
  <c r="R123" i="68"/>
  <c r="N124" i="68"/>
  <c r="R124" i="68"/>
  <c r="N125" i="68"/>
  <c r="R125" i="68"/>
  <c r="N126" i="68"/>
  <c r="R126" i="68"/>
  <c r="N127" i="68"/>
  <c r="R127" i="68"/>
  <c r="N128" i="68"/>
  <c r="R128" i="68"/>
  <c r="G129" i="68"/>
  <c r="H129" i="68"/>
  <c r="I129" i="68"/>
  <c r="L129" i="68"/>
  <c r="M129" i="68"/>
  <c r="O129" i="68"/>
  <c r="P129" i="68"/>
  <c r="Q129" i="68"/>
  <c r="R129" i="68"/>
  <c r="A2" i="67"/>
  <c r="J2" i="67"/>
  <c r="G3" i="67"/>
  <c r="H3" i="67"/>
  <c r="N3" i="67"/>
  <c r="O3" i="67"/>
  <c r="A70" i="67"/>
  <c r="G70" i="67"/>
  <c r="H70" i="67"/>
  <c r="J70" i="67"/>
  <c r="N70" i="67"/>
  <c r="O70" i="67"/>
  <c r="A2" i="66"/>
  <c r="H2" i="66"/>
  <c r="E3" i="66"/>
  <c r="F3" i="66"/>
  <c r="L3" i="66"/>
  <c r="M3" i="66"/>
  <c r="A2" i="65"/>
  <c r="H2" i="65"/>
  <c r="E3" i="65"/>
  <c r="F3" i="65"/>
  <c r="L3" i="65"/>
  <c r="M3" i="65"/>
  <c r="C37" i="65"/>
  <c r="H37" i="65"/>
  <c r="J37" i="65"/>
  <c r="L37" i="65"/>
  <c r="C51" i="65"/>
  <c r="E51" i="65"/>
  <c r="H51" i="65"/>
  <c r="J51" i="65"/>
  <c r="L51" i="65"/>
  <c r="A72" i="65"/>
  <c r="E72" i="65"/>
  <c r="F72" i="65"/>
  <c r="H72" i="65"/>
  <c r="L72" i="65"/>
  <c r="M72" i="65"/>
  <c r="C107" i="65"/>
  <c r="E107" i="65"/>
  <c r="H107" i="65"/>
  <c r="J107" i="65"/>
  <c r="L107" i="65"/>
  <c r="C121" i="65"/>
  <c r="E121" i="65"/>
  <c r="H121" i="65"/>
  <c r="J121" i="65"/>
  <c r="L121" i="65"/>
  <c r="A2" i="64"/>
  <c r="I2" i="64"/>
  <c r="E3" i="64"/>
  <c r="G3" i="64"/>
  <c r="N3" i="64"/>
  <c r="P3" i="64"/>
  <c r="D37" i="64"/>
  <c r="G37" i="64"/>
  <c r="J37" i="64"/>
  <c r="M37" i="64"/>
  <c r="P37" i="64"/>
  <c r="D54" i="64"/>
  <c r="G54" i="64"/>
  <c r="J54" i="64"/>
  <c r="M54" i="64"/>
  <c r="P54" i="64"/>
  <c r="A74" i="64"/>
  <c r="E74" i="64"/>
  <c r="G74" i="64"/>
  <c r="I74" i="64"/>
  <c r="N74" i="64"/>
  <c r="P74" i="64"/>
  <c r="A2" i="63"/>
  <c r="G3" i="63"/>
  <c r="H3" i="63"/>
  <c r="D20" i="63"/>
  <c r="H23" i="63"/>
  <c r="D25" i="63"/>
  <c r="D33" i="63" s="1"/>
  <c r="D30" i="63"/>
  <c r="C62" i="63"/>
  <c r="D62" i="63"/>
  <c r="A2" i="62"/>
  <c r="F3" i="62"/>
  <c r="G3" i="62"/>
  <c r="C24" i="62"/>
  <c r="D24" i="62"/>
  <c r="E24" i="62"/>
  <c r="F24" i="62"/>
  <c r="F42" i="62" s="1"/>
  <c r="G24" i="62"/>
  <c r="C40" i="62"/>
  <c r="D40" i="62"/>
  <c r="E40" i="62"/>
  <c r="F40" i="62"/>
  <c r="G40" i="62"/>
  <c r="C42" i="62"/>
  <c r="D42" i="62"/>
  <c r="G42" i="62"/>
  <c r="E62" i="62"/>
  <c r="A68" i="62"/>
  <c r="F69" i="62"/>
  <c r="G69" i="62"/>
  <c r="E82" i="62"/>
  <c r="E89" i="62"/>
  <c r="E96" i="62"/>
  <c r="A122" i="62"/>
  <c r="F123" i="62"/>
  <c r="G123" i="62"/>
  <c r="C145" i="62"/>
  <c r="D145" i="62"/>
  <c r="E145" i="62"/>
  <c r="C153" i="62"/>
  <c r="D153" i="62"/>
  <c r="E153" i="62"/>
  <c r="E168" i="62" s="1"/>
  <c r="E170" i="62" s="1"/>
  <c r="C166" i="62"/>
  <c r="C168" i="62" s="1"/>
  <c r="D166" i="62"/>
  <c r="E166" i="62"/>
  <c r="D168" i="62"/>
  <c r="D170" i="62" s="1"/>
  <c r="C170" i="62"/>
  <c r="A2" i="61"/>
  <c r="E3" i="61"/>
  <c r="F3" i="61"/>
  <c r="D24" i="61"/>
  <c r="D30" i="61"/>
  <c r="D32" i="61"/>
  <c r="D33" i="61"/>
  <c r="D34" i="61"/>
  <c r="D35" i="61"/>
  <c r="D36" i="61"/>
  <c r="D37" i="61"/>
  <c r="D38" i="61"/>
  <c r="D52" i="61"/>
  <c r="D61" i="61"/>
  <c r="A65" i="61"/>
  <c r="E66" i="61"/>
  <c r="F66" i="61"/>
  <c r="D74" i="61"/>
  <c r="D76" i="61"/>
  <c r="D77" i="61"/>
  <c r="D79" i="61"/>
  <c r="D80" i="61"/>
  <c r="D81" i="61"/>
  <c r="D82" i="61"/>
  <c r="D83" i="61"/>
  <c r="D84" i="61"/>
  <c r="D85" i="61"/>
  <c r="D86" i="61"/>
  <c r="F86" i="61" s="1"/>
  <c r="F87" i="61"/>
  <c r="F88" i="61"/>
  <c r="E89" i="61"/>
  <c r="F92" i="61"/>
  <c r="F93" i="61"/>
  <c r="D94" i="61"/>
  <c r="E94" i="61"/>
  <c r="E95" i="61" s="1"/>
  <c r="D95" i="61"/>
  <c r="F97" i="61"/>
  <c r="F98" i="61"/>
  <c r="F99" i="61"/>
  <c r="D100" i="61"/>
  <c r="E100" i="61"/>
  <c r="F102" i="61"/>
  <c r="F103" i="61"/>
  <c r="D104" i="61"/>
  <c r="D122" i="61" s="1"/>
  <c r="E104" i="61"/>
  <c r="E122" i="61" s="1"/>
  <c r="F105" i="61"/>
  <c r="D106" i="61"/>
  <c r="F106" i="61" s="1"/>
  <c r="F107" i="61"/>
  <c r="F108" i="61"/>
  <c r="F109" i="61"/>
  <c r="F110" i="61"/>
  <c r="F111" i="61"/>
  <c r="F112" i="61"/>
  <c r="F113" i="61"/>
  <c r="F114" i="61"/>
  <c r="F115" i="61"/>
  <c r="F116" i="61"/>
  <c r="F117" i="61"/>
  <c r="F118" i="61"/>
  <c r="F119" i="61"/>
  <c r="F120" i="61"/>
  <c r="F121" i="61"/>
  <c r="A2" i="60"/>
  <c r="F2" i="60"/>
  <c r="D3" i="60"/>
  <c r="E3" i="60"/>
  <c r="J3" i="60"/>
  <c r="K3"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G64" i="60"/>
  <c r="H64" i="60"/>
  <c r="K64" i="60"/>
  <c r="A69" i="60"/>
  <c r="D69" i="60"/>
  <c r="E69" i="60"/>
  <c r="F69" i="60"/>
  <c r="J69" i="60"/>
  <c r="K69" i="60"/>
  <c r="J75" i="60"/>
  <c r="J76" i="60"/>
  <c r="J77" i="60"/>
  <c r="J78" i="60"/>
  <c r="J79" i="60"/>
  <c r="J80" i="60"/>
  <c r="J81" i="60"/>
  <c r="J82" i="60"/>
  <c r="J83" i="60"/>
  <c r="J84" i="60"/>
  <c r="J85" i="60"/>
  <c r="J86" i="60"/>
  <c r="J87" i="60"/>
  <c r="J88" i="60"/>
  <c r="J89" i="60"/>
  <c r="J90" i="60"/>
  <c r="J91" i="60"/>
  <c r="J92" i="60"/>
  <c r="J93" i="60"/>
  <c r="J94" i="60"/>
  <c r="J95" i="60"/>
  <c r="J96" i="60"/>
  <c r="J97" i="60"/>
  <c r="J98" i="60"/>
  <c r="J99" i="60"/>
  <c r="J100" i="60"/>
  <c r="J101" i="60"/>
  <c r="J102" i="60"/>
  <c r="J103" i="60"/>
  <c r="J104" i="60"/>
  <c r="J106" i="60"/>
  <c r="J108" i="60"/>
  <c r="J109" i="60"/>
  <c r="K109" i="60"/>
  <c r="J110" i="60"/>
  <c r="J111" i="60"/>
  <c r="J112" i="60"/>
  <c r="J113" i="60"/>
  <c r="J114" i="60"/>
  <c r="J115" i="60"/>
  <c r="J116" i="60"/>
  <c r="J117" i="60"/>
  <c r="J118" i="60"/>
  <c r="J119" i="60"/>
  <c r="J120" i="60"/>
  <c r="J121" i="60"/>
  <c r="J122" i="60"/>
  <c r="J123" i="60"/>
  <c r="J124" i="60"/>
  <c r="J125" i="60"/>
  <c r="J126" i="60"/>
  <c r="J127" i="60"/>
  <c r="J128" i="60"/>
  <c r="G129" i="60"/>
  <c r="H129" i="60"/>
  <c r="K129" i="60"/>
  <c r="A132" i="60"/>
  <c r="D132" i="60"/>
  <c r="E132" i="60"/>
  <c r="F132" i="60"/>
  <c r="J132" i="60"/>
  <c r="K132"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3" i="60"/>
  <c r="J175" i="60"/>
  <c r="J176" i="60"/>
  <c r="K176" i="60"/>
  <c r="J177" i="60"/>
  <c r="J178" i="60"/>
  <c r="J179" i="60"/>
  <c r="J180" i="60"/>
  <c r="J181" i="60"/>
  <c r="J182" i="60"/>
  <c r="J183" i="60"/>
  <c r="J184" i="60"/>
  <c r="J185" i="60"/>
  <c r="J186" i="60"/>
  <c r="J187" i="60"/>
  <c r="J188" i="60"/>
  <c r="J189" i="60"/>
  <c r="J190" i="60"/>
  <c r="J191" i="60"/>
  <c r="G192" i="60"/>
  <c r="H192" i="60"/>
  <c r="K192" i="60"/>
  <c r="A2" i="59"/>
  <c r="G2" i="59"/>
  <c r="E3" i="59"/>
  <c r="F3" i="59"/>
  <c r="L3" i="59"/>
  <c r="M3" i="59"/>
  <c r="C63" i="59"/>
  <c r="D63" i="59"/>
  <c r="E63" i="59"/>
  <c r="F63" i="59"/>
  <c r="I63" i="59"/>
  <c r="J63" i="59"/>
  <c r="L63" i="59"/>
  <c r="M63" i="59"/>
  <c r="G64" i="59"/>
  <c r="A2" i="58"/>
  <c r="D3" i="58"/>
  <c r="E3" i="58"/>
  <c r="E33" i="58"/>
  <c r="A70" i="58"/>
  <c r="D70" i="58"/>
  <c r="E70" i="58"/>
  <c r="E82" i="58"/>
  <c r="E90" i="58"/>
  <c r="A128" i="58"/>
  <c r="A130" i="58"/>
  <c r="D130" i="58"/>
  <c r="E130" i="58"/>
  <c r="E150" i="58"/>
  <c r="E161" i="58"/>
  <c r="A188" i="58"/>
  <c r="A2" i="57"/>
  <c r="F3" i="57"/>
  <c r="G3" i="57"/>
  <c r="A2" i="56"/>
  <c r="F3" i="56"/>
  <c r="G3" i="56"/>
  <c r="G31" i="56"/>
  <c r="G32" i="56"/>
  <c r="G33" i="56"/>
  <c r="G34" i="56"/>
  <c r="G35" i="56"/>
  <c r="G36" i="56"/>
  <c r="G37" i="56"/>
  <c r="G38" i="56"/>
  <c r="G39" i="56"/>
  <c r="G40" i="56"/>
  <c r="D41" i="56"/>
  <c r="E41" i="56"/>
  <c r="F41" i="56"/>
  <c r="G41" i="56"/>
  <c r="A2" i="55"/>
  <c r="E3" i="55"/>
  <c r="F3" i="55"/>
  <c r="A17" i="55"/>
  <c r="A18" i="55" s="1"/>
  <c r="A19" i="55" s="1"/>
  <c r="A20" i="55"/>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7" i="55" s="1"/>
  <c r="A98" i="55" s="1"/>
  <c r="A99" i="55" s="1"/>
  <c r="A100" i="55" s="1"/>
  <c r="F34" i="55"/>
  <c r="F51" i="55"/>
  <c r="F60" i="55"/>
  <c r="A69" i="55"/>
  <c r="E69" i="55"/>
  <c r="F69" i="55"/>
  <c r="A126" i="55"/>
  <c r="A2" i="54"/>
  <c r="F3" i="54"/>
  <c r="G3" i="54"/>
  <c r="H33" i="54"/>
  <c r="H34" i="54"/>
  <c r="H35" i="54"/>
  <c r="H36" i="54"/>
  <c r="H37" i="54"/>
  <c r="H38" i="54"/>
  <c r="H39" i="54"/>
  <c r="H40" i="54"/>
  <c r="H41" i="54"/>
  <c r="H42" i="54"/>
  <c r="H43" i="54"/>
  <c r="H44" i="54"/>
  <c r="H45" i="54"/>
  <c r="H46" i="54"/>
  <c r="H47" i="54"/>
  <c r="C48" i="54"/>
  <c r="D48" i="54"/>
  <c r="E48" i="54"/>
  <c r="F48" i="54"/>
  <c r="G48" i="54"/>
  <c r="A61" i="54"/>
  <c r="F61" i="54"/>
  <c r="G6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09" i="54"/>
  <c r="H110" i="54"/>
  <c r="H111" i="54"/>
  <c r="H112" i="54"/>
  <c r="H113" i="54"/>
  <c r="H114" i="54"/>
  <c r="H115" i="54"/>
  <c r="H116" i="54"/>
  <c r="H117" i="54"/>
  <c r="H118" i="54"/>
  <c r="H119" i="54"/>
  <c r="C120" i="54"/>
  <c r="D120" i="54"/>
  <c r="E120" i="54"/>
  <c r="F120" i="54"/>
  <c r="G120" i="54"/>
  <c r="A121" i="54"/>
  <c r="A2" i="53"/>
  <c r="F2" i="53"/>
  <c r="N2" i="53"/>
  <c r="D3" i="53"/>
  <c r="E3" i="53"/>
  <c r="J3" i="53"/>
  <c r="L3" i="53"/>
  <c r="Q3" i="53"/>
  <c r="R3" i="53"/>
  <c r="R27" i="53"/>
  <c r="R28" i="53"/>
  <c r="R29" i="53"/>
  <c r="R30" i="53"/>
  <c r="R31" i="53"/>
  <c r="R32" i="53"/>
  <c r="R33" i="53"/>
  <c r="R34" i="53"/>
  <c r="R35" i="53"/>
  <c r="R36" i="53"/>
  <c r="R37" i="53"/>
  <c r="R38" i="53"/>
  <c r="R39" i="53"/>
  <c r="R40" i="53"/>
  <c r="R41" i="53"/>
  <c r="R42" i="53"/>
  <c r="J43" i="53"/>
  <c r="K43" i="53"/>
  <c r="L43" i="53"/>
  <c r="O43" i="53"/>
  <c r="P43" i="53"/>
  <c r="Q43" i="53"/>
  <c r="F56" i="53"/>
  <c r="N56" i="53"/>
  <c r="A60" i="53"/>
  <c r="D60" i="53"/>
  <c r="E60" i="53"/>
  <c r="F60" i="53"/>
  <c r="J60" i="53"/>
  <c r="L60" i="53"/>
  <c r="N60" i="53"/>
  <c r="Q60" i="53"/>
  <c r="R60" i="53"/>
  <c r="R69" i="53"/>
  <c r="R70" i="53"/>
  <c r="R71" i="53"/>
  <c r="R72" i="53"/>
  <c r="R73" i="53"/>
  <c r="R74" i="53"/>
  <c r="R75" i="53"/>
  <c r="R76" i="53"/>
  <c r="R77" i="53"/>
  <c r="R78" i="53"/>
  <c r="R79" i="53"/>
  <c r="R80" i="53"/>
  <c r="R81" i="53"/>
  <c r="R82" i="53"/>
  <c r="R83" i="53"/>
  <c r="R84" i="53"/>
  <c r="R85" i="53"/>
  <c r="R86" i="53"/>
  <c r="R87" i="53"/>
  <c r="R88" i="53"/>
  <c r="R89" i="53"/>
  <c r="R90" i="53"/>
  <c r="R91" i="53"/>
  <c r="R92" i="53"/>
  <c r="R93" i="53"/>
  <c r="R94" i="53"/>
  <c r="R95" i="53"/>
  <c r="R96" i="53"/>
  <c r="R97" i="53"/>
  <c r="R98" i="53"/>
  <c r="R99" i="53"/>
  <c r="R100" i="53"/>
  <c r="R101" i="53"/>
  <c r="R102" i="53"/>
  <c r="R103" i="53"/>
  <c r="R104" i="53"/>
  <c r="R105" i="53"/>
  <c r="R106" i="53"/>
  <c r="R107" i="53"/>
  <c r="R108" i="53"/>
  <c r="R109" i="53"/>
  <c r="R110" i="53"/>
  <c r="R111" i="53"/>
  <c r="R112" i="53"/>
  <c r="R113" i="53"/>
  <c r="R114" i="53"/>
  <c r="R115" i="53"/>
  <c r="R116" i="53"/>
  <c r="R117" i="53"/>
  <c r="R118" i="53"/>
  <c r="R119" i="53"/>
  <c r="R120" i="53"/>
  <c r="R121" i="53"/>
  <c r="R122" i="53"/>
  <c r="R123" i="53"/>
  <c r="R124" i="53"/>
  <c r="R125" i="53"/>
  <c r="R126" i="53"/>
  <c r="R127" i="53"/>
  <c r="R128" i="53"/>
  <c r="R129" i="53"/>
  <c r="R130" i="53"/>
  <c r="R131" i="53"/>
  <c r="R132" i="53"/>
  <c r="J133" i="53"/>
  <c r="K133" i="53"/>
  <c r="L133" i="53"/>
  <c r="O133" i="53"/>
  <c r="P133" i="53"/>
  <c r="Q133" i="53"/>
  <c r="A137" i="53"/>
  <c r="D137" i="53"/>
  <c r="E137" i="53"/>
  <c r="F137" i="53"/>
  <c r="J137" i="53"/>
  <c r="L137" i="53"/>
  <c r="N137" i="53"/>
  <c r="Q137" i="53"/>
  <c r="R137" i="53"/>
  <c r="R146" i="53"/>
  <c r="R147" i="53"/>
  <c r="R148" i="53"/>
  <c r="R149" i="53"/>
  <c r="R150" i="53"/>
  <c r="R151" i="53"/>
  <c r="R152" i="53"/>
  <c r="R153" i="53"/>
  <c r="R154" i="53"/>
  <c r="R155" i="53"/>
  <c r="R156" i="53"/>
  <c r="R157" i="53"/>
  <c r="R158" i="53"/>
  <c r="R159" i="53"/>
  <c r="R160" i="53"/>
  <c r="R161" i="53"/>
  <c r="R162" i="53"/>
  <c r="R163" i="53"/>
  <c r="R164" i="53"/>
  <c r="R165" i="53"/>
  <c r="R166" i="53"/>
  <c r="R167" i="53"/>
  <c r="R168" i="53"/>
  <c r="R169" i="53"/>
  <c r="R170" i="53"/>
  <c r="R171" i="53"/>
  <c r="R172" i="53"/>
  <c r="R173" i="53"/>
  <c r="R174" i="53"/>
  <c r="R175" i="53"/>
  <c r="R176" i="53"/>
  <c r="R177" i="53"/>
  <c r="R178" i="53"/>
  <c r="R179" i="53"/>
  <c r="R180" i="53"/>
  <c r="R181" i="53"/>
  <c r="R182" i="53"/>
  <c r="R183" i="53"/>
  <c r="R184" i="53"/>
  <c r="R185" i="53"/>
  <c r="R186" i="53"/>
  <c r="R187" i="53"/>
  <c r="R188" i="53"/>
  <c r="R189" i="53"/>
  <c r="R190" i="53"/>
  <c r="R191" i="53"/>
  <c r="R192" i="53"/>
  <c r="R193" i="53"/>
  <c r="R194" i="53"/>
  <c r="R195" i="53"/>
  <c r="R196" i="53"/>
  <c r="R197" i="53"/>
  <c r="R198" i="53"/>
  <c r="R199" i="53"/>
  <c r="R200" i="53"/>
  <c r="R201" i="53"/>
  <c r="R202" i="53"/>
  <c r="R203" i="53"/>
  <c r="R204" i="53"/>
  <c r="R205" i="53"/>
  <c r="R206" i="53"/>
  <c r="R207" i="53"/>
  <c r="R208" i="53"/>
  <c r="R209" i="53"/>
  <c r="J210" i="53"/>
  <c r="K210" i="53"/>
  <c r="L210" i="53"/>
  <c r="O210" i="53"/>
  <c r="P210" i="53"/>
  <c r="Q210" i="53"/>
  <c r="A2" i="52"/>
  <c r="H2" i="52"/>
  <c r="E3" i="52"/>
  <c r="G3" i="52"/>
  <c r="N3" i="52"/>
  <c r="O3" i="52"/>
  <c r="O42" i="52"/>
  <c r="O43" i="52"/>
  <c r="O44" i="52"/>
  <c r="O45" i="52"/>
  <c r="O46" i="52"/>
  <c r="O47" i="52"/>
  <c r="O48" i="52"/>
  <c r="O49" i="52"/>
  <c r="O50" i="52"/>
  <c r="O51" i="52"/>
  <c r="O52" i="52"/>
  <c r="O53" i="52"/>
  <c r="N54" i="52"/>
  <c r="N55" i="52" s="1"/>
  <c r="I55" i="52"/>
  <c r="J55" i="52"/>
  <c r="K55" i="52"/>
  <c r="L55" i="52"/>
  <c r="M55" i="52"/>
  <c r="H57" i="52"/>
  <c r="A61" i="52"/>
  <c r="E61" i="52"/>
  <c r="G61" i="52"/>
  <c r="H61" i="52"/>
  <c r="N61" i="52"/>
  <c r="O61"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I120" i="52"/>
  <c r="I54" i="52" s="1"/>
  <c r="J120" i="52"/>
  <c r="K120" i="52"/>
  <c r="L120" i="52"/>
  <c r="M120" i="52"/>
  <c r="M54" i="52" s="1"/>
  <c r="O54" i="52" s="1"/>
  <c r="N120" i="52"/>
  <c r="A124" i="52"/>
  <c r="E124" i="52"/>
  <c r="G124" i="52"/>
  <c r="H124" i="52"/>
  <c r="N124" i="52"/>
  <c r="O124"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O167" i="52"/>
  <c r="O168" i="52"/>
  <c r="O169" i="52"/>
  <c r="O170" i="52"/>
  <c r="O171" i="52"/>
  <c r="O172" i="52"/>
  <c r="O173" i="52"/>
  <c r="O174" i="52"/>
  <c r="O175" i="52"/>
  <c r="O176" i="52"/>
  <c r="O177" i="52"/>
  <c r="O178" i="52"/>
  <c r="O179" i="52"/>
  <c r="O180" i="52"/>
  <c r="O181" i="52"/>
  <c r="O182" i="52"/>
  <c r="I183" i="52"/>
  <c r="J183" i="52"/>
  <c r="K183" i="52"/>
  <c r="L183" i="52"/>
  <c r="M183" i="52"/>
  <c r="N183" i="52"/>
  <c r="A187" i="52"/>
  <c r="E187" i="52"/>
  <c r="G187" i="52"/>
  <c r="H187" i="52"/>
  <c r="N187" i="52"/>
  <c r="O187" i="52"/>
  <c r="O197" i="52"/>
  <c r="O198" i="52"/>
  <c r="O199" i="52"/>
  <c r="O200" i="52"/>
  <c r="O201" i="52"/>
  <c r="O202" i="52"/>
  <c r="O203" i="52"/>
  <c r="O204" i="52"/>
  <c r="O205" i="52"/>
  <c r="O206" i="52"/>
  <c r="O207" i="52"/>
  <c r="O208" i="52"/>
  <c r="O209" i="52"/>
  <c r="O210" i="52"/>
  <c r="O211" i="52"/>
  <c r="O212" i="52"/>
  <c r="O213" i="52"/>
  <c r="O214" i="52"/>
  <c r="O215" i="52"/>
  <c r="O216" i="52"/>
  <c r="O217" i="52"/>
  <c r="O218" i="52"/>
  <c r="O219" i="52"/>
  <c r="O220" i="52"/>
  <c r="O221" i="52"/>
  <c r="O222" i="52"/>
  <c r="O223" i="52"/>
  <c r="O224" i="52"/>
  <c r="O225" i="52"/>
  <c r="O226" i="52"/>
  <c r="O227" i="52"/>
  <c r="O228" i="52"/>
  <c r="O229" i="52"/>
  <c r="O230" i="52"/>
  <c r="O231" i="52"/>
  <c r="O232" i="52"/>
  <c r="O233" i="52"/>
  <c r="O234" i="52"/>
  <c r="O235" i="52"/>
  <c r="O236" i="52"/>
  <c r="O237" i="52"/>
  <c r="O238" i="52"/>
  <c r="O239" i="52"/>
  <c r="O240" i="52"/>
  <c r="O241" i="52"/>
  <c r="O242" i="52"/>
  <c r="O243" i="52"/>
  <c r="O244" i="52"/>
  <c r="O245" i="52"/>
  <c r="I246" i="52"/>
  <c r="J246" i="52"/>
  <c r="K246" i="52"/>
  <c r="L246" i="52"/>
  <c r="M246" i="52"/>
  <c r="N246" i="52"/>
  <c r="A2" i="51"/>
  <c r="G2" i="51"/>
  <c r="M2" i="51"/>
  <c r="R2" i="51"/>
  <c r="E3" i="51"/>
  <c r="F3" i="51"/>
  <c r="K3" i="51"/>
  <c r="L3" i="51"/>
  <c r="P3" i="51"/>
  <c r="Q3" i="51"/>
  <c r="V3" i="51"/>
  <c r="W3" i="51"/>
  <c r="G9" i="51"/>
  <c r="G10" i="51"/>
  <c r="G11" i="51" s="1"/>
  <c r="G12" i="51" s="1"/>
  <c r="G13" i="51" s="1"/>
  <c r="G14" i="51" s="1"/>
  <c r="G15" i="51" s="1"/>
  <c r="G16" i="51" s="1"/>
  <c r="G17" i="51" s="1"/>
  <c r="G18" i="51" s="1"/>
  <c r="G19" i="51" s="1"/>
  <c r="G20" i="51" s="1"/>
  <c r="G21" i="51" s="1"/>
  <c r="G22" i="51" s="1"/>
  <c r="G23" i="51" s="1"/>
  <c r="G24" i="51" s="1"/>
  <c r="G25" i="51" s="1"/>
  <c r="G26" i="51" s="1"/>
  <c r="G27" i="51" s="1"/>
  <c r="G28" i="51" s="1"/>
  <c r="G29" i="51" s="1"/>
  <c r="G30" i="51" s="1"/>
  <c r="G31" i="51" s="1"/>
  <c r="G32" i="51" s="1"/>
  <c r="G33" i="51" s="1"/>
  <c r="G34" i="51" s="1"/>
  <c r="G35" i="51" s="1"/>
  <c r="G36" i="51" s="1"/>
  <c r="G37" i="51" s="1"/>
  <c r="G38" i="51" s="1"/>
  <c r="G39" i="51" s="1"/>
  <c r="G40" i="51" s="1"/>
  <c r="G41" i="51" s="1"/>
  <c r="G42" i="51" s="1"/>
  <c r="G43" i="51" s="1"/>
  <c r="G44" i="51" s="1"/>
  <c r="G45" i="51" s="1"/>
  <c r="G46" i="51" s="1"/>
  <c r="G47" i="51" s="1"/>
  <c r="G48" i="51" s="1"/>
  <c r="G49" i="51" s="1"/>
  <c r="G50" i="51" s="1"/>
  <c r="G51" i="51" s="1"/>
  <c r="G52" i="51" s="1"/>
  <c r="G53" i="51" s="1"/>
  <c r="G54" i="51" s="1"/>
  <c r="G55" i="51" s="1"/>
  <c r="G56" i="51" s="1"/>
  <c r="G57" i="51" s="1"/>
  <c r="G58" i="51" s="1"/>
  <c r="G59" i="51" s="1"/>
  <c r="G60" i="51" s="1"/>
  <c r="K15" i="51"/>
  <c r="L15" i="51"/>
  <c r="L16" i="51" s="1"/>
  <c r="P18" i="51"/>
  <c r="Q18" i="51"/>
  <c r="V19" i="51"/>
  <c r="V22" i="51" s="1"/>
  <c r="C379" i="75" s="1"/>
  <c r="W19" i="51"/>
  <c r="E21" i="51"/>
  <c r="E29" i="51" s="1"/>
  <c r="C369" i="75" s="1"/>
  <c r="C374" i="75" s="1"/>
  <c r="F21" i="51"/>
  <c r="W22" i="51"/>
  <c r="K24" i="51"/>
  <c r="K31" i="51" s="1"/>
  <c r="C372" i="75" s="1"/>
  <c r="L24" i="51"/>
  <c r="E28" i="51"/>
  <c r="F28" i="51"/>
  <c r="P29" i="51"/>
  <c r="Q29" i="51"/>
  <c r="K30" i="51"/>
  <c r="L30" i="51"/>
  <c r="L31" i="51" s="1"/>
  <c r="P30" i="51"/>
  <c r="C376" i="75" s="1"/>
  <c r="Q30" i="51"/>
  <c r="K36" i="51"/>
  <c r="C373" i="75" s="1"/>
  <c r="M36" i="51"/>
  <c r="P38" i="51"/>
  <c r="Q38" i="51"/>
  <c r="E41" i="51"/>
  <c r="F41" i="51"/>
  <c r="P45" i="51"/>
  <c r="Q45" i="51"/>
  <c r="E48" i="51"/>
  <c r="E49" i="51" s="1"/>
  <c r="K37" i="51" s="1"/>
  <c r="V24" i="51" s="1"/>
  <c r="C477" i="75" s="1"/>
  <c r="F48" i="51"/>
  <c r="K48" i="51"/>
  <c r="L48" i="51"/>
  <c r="F49" i="51"/>
  <c r="P52" i="51"/>
  <c r="Q52" i="51"/>
  <c r="K56" i="51"/>
  <c r="L56" i="51"/>
  <c r="K57" i="51"/>
  <c r="C375" i="75" s="1"/>
  <c r="E58" i="51"/>
  <c r="K16" i="51" s="1"/>
  <c r="C371" i="75" s="1"/>
  <c r="F58" i="51"/>
  <c r="A2" i="50"/>
  <c r="I2" i="50"/>
  <c r="F3" i="50"/>
  <c r="G3" i="50"/>
  <c r="L3" i="50"/>
  <c r="N3" i="50"/>
  <c r="N41" i="50"/>
  <c r="N42" i="50"/>
  <c r="N43" i="50"/>
  <c r="N44" i="50"/>
  <c r="N45" i="50"/>
  <c r="N46" i="50"/>
  <c r="N47" i="50"/>
  <c r="N49" i="50"/>
  <c r="N50" i="50"/>
  <c r="N51" i="50"/>
  <c r="N52" i="50"/>
  <c r="N53" i="50"/>
  <c r="N54" i="50"/>
  <c r="I55" i="50"/>
  <c r="J55" i="50"/>
  <c r="K55" i="50"/>
  <c r="M55" i="50"/>
  <c r="I57" i="50"/>
  <c r="A64" i="50"/>
  <c r="F64" i="50"/>
  <c r="G64" i="50"/>
  <c r="I64" i="50"/>
  <c r="L64" i="50"/>
  <c r="N64"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I122" i="50"/>
  <c r="J122" i="50"/>
  <c r="K122" i="50"/>
  <c r="M122" i="50"/>
  <c r="N122" i="50"/>
  <c r="A2" i="49"/>
  <c r="F3" i="49"/>
  <c r="G3" i="49"/>
  <c r="F21" i="49"/>
  <c r="G21" i="49"/>
  <c r="A22" i="49"/>
  <c r="A23" i="49" s="1"/>
  <c r="F22" i="49"/>
  <c r="G22" i="49"/>
  <c r="F23" i="49"/>
  <c r="G23" i="49"/>
  <c r="A24" i="49"/>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F24" i="49"/>
  <c r="G24" i="49"/>
  <c r="F25" i="49"/>
  <c r="G25" i="49"/>
  <c r="F26" i="49"/>
  <c r="G26" i="49"/>
  <c r="F27" i="49"/>
  <c r="G27" i="49"/>
  <c r="F28" i="49"/>
  <c r="G28" i="49"/>
  <c r="F29" i="49"/>
  <c r="G29" i="49"/>
  <c r="F30" i="49"/>
  <c r="G30" i="49"/>
  <c r="F31" i="49"/>
  <c r="G31" i="49"/>
  <c r="F32" i="49"/>
  <c r="G32" i="49"/>
  <c r="F33" i="49"/>
  <c r="G33" i="49"/>
  <c r="F34" i="49"/>
  <c r="G34" i="49"/>
  <c r="F35" i="49"/>
  <c r="G35" i="49"/>
  <c r="F36" i="49"/>
  <c r="G36" i="49"/>
  <c r="F37" i="49"/>
  <c r="G37" i="49"/>
  <c r="F38" i="49"/>
  <c r="G38" i="49"/>
  <c r="F39" i="49"/>
  <c r="G39" i="49"/>
  <c r="F40" i="49"/>
  <c r="G40" i="49"/>
  <c r="F41" i="49"/>
  <c r="G41" i="49"/>
  <c r="F42" i="49"/>
  <c r="G42" i="49"/>
  <c r="F43" i="49"/>
  <c r="G43" i="49"/>
  <c r="F44" i="49"/>
  <c r="G44" i="49"/>
  <c r="F45" i="49"/>
  <c r="G45" i="49"/>
  <c r="F46" i="49"/>
  <c r="G46" i="49"/>
  <c r="F47" i="49"/>
  <c r="G47" i="49"/>
  <c r="F48" i="49"/>
  <c r="G48" i="49"/>
  <c r="F49" i="49"/>
  <c r="G49" i="49"/>
  <c r="F50" i="49"/>
  <c r="G50" i="49"/>
  <c r="F51" i="49"/>
  <c r="G51" i="49"/>
  <c r="F52" i="49"/>
  <c r="G52" i="49"/>
  <c r="F53" i="49"/>
  <c r="G53" i="49"/>
  <c r="F54" i="49"/>
  <c r="G54" i="49"/>
  <c r="F55" i="49"/>
  <c r="G55" i="49"/>
  <c r="F56" i="49"/>
  <c r="G56" i="49"/>
  <c r="F57" i="49"/>
  <c r="G57" i="49"/>
  <c r="F58" i="49"/>
  <c r="G58" i="49"/>
  <c r="F59" i="49"/>
  <c r="G59" i="49"/>
  <c r="F60" i="49"/>
  <c r="G60" i="49"/>
  <c r="E63" i="49"/>
  <c r="G61" i="49"/>
  <c r="F62" i="49"/>
  <c r="G62" i="49"/>
  <c r="D63" i="49"/>
  <c r="A72" i="49"/>
  <c r="F72" i="49"/>
  <c r="G72" i="49"/>
  <c r="F79" i="49"/>
  <c r="G79" i="49"/>
  <c r="A80" i="49"/>
  <c r="F80" i="49"/>
  <c r="G80"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F81" i="49"/>
  <c r="G81" i="49"/>
  <c r="F82" i="49"/>
  <c r="G82" i="49"/>
  <c r="F83" i="49"/>
  <c r="G83" i="49"/>
  <c r="F84" i="49"/>
  <c r="G84" i="49"/>
  <c r="F85" i="49"/>
  <c r="G85" i="49"/>
  <c r="F86" i="49"/>
  <c r="G86" i="49"/>
  <c r="F87" i="49"/>
  <c r="G87" i="49"/>
  <c r="F88" i="49"/>
  <c r="G88" i="49"/>
  <c r="F89" i="49"/>
  <c r="G89" i="49"/>
  <c r="F90" i="49"/>
  <c r="G90" i="49"/>
  <c r="F91" i="49"/>
  <c r="G91" i="49"/>
  <c r="F92" i="49"/>
  <c r="G92" i="49"/>
  <c r="F93" i="49"/>
  <c r="G93" i="49"/>
  <c r="F94" i="49"/>
  <c r="G94" i="49"/>
  <c r="F95" i="49"/>
  <c r="G95" i="49"/>
  <c r="F96" i="49"/>
  <c r="G96" i="49"/>
  <c r="F97" i="49"/>
  <c r="G97" i="49"/>
  <c r="F98" i="49"/>
  <c r="G98" i="49"/>
  <c r="F99" i="49"/>
  <c r="G99" i="49"/>
  <c r="F100" i="49"/>
  <c r="G100" i="49"/>
  <c r="F101" i="49"/>
  <c r="G101" i="49"/>
  <c r="F102" i="49"/>
  <c r="G102" i="49"/>
  <c r="F103" i="49"/>
  <c r="G103" i="49"/>
  <c r="F104" i="49"/>
  <c r="G104" i="49"/>
  <c r="F105" i="49"/>
  <c r="G105" i="49"/>
  <c r="F106" i="49"/>
  <c r="G106" i="49"/>
  <c r="F107" i="49"/>
  <c r="G107" i="49"/>
  <c r="F108" i="49"/>
  <c r="G108" i="49"/>
  <c r="F109" i="49"/>
  <c r="G109" i="49"/>
  <c r="F110" i="49"/>
  <c r="G110" i="49"/>
  <c r="F111" i="49"/>
  <c r="G111" i="49"/>
  <c r="F112" i="49"/>
  <c r="G112" i="49"/>
  <c r="F113" i="49"/>
  <c r="G113" i="49"/>
  <c r="F114" i="49"/>
  <c r="G114" i="49"/>
  <c r="F115" i="49"/>
  <c r="G115" i="49"/>
  <c r="F116" i="49"/>
  <c r="G116" i="49"/>
  <c r="F117" i="49"/>
  <c r="G117" i="49"/>
  <c r="F118" i="49"/>
  <c r="G118" i="49"/>
  <c r="F119" i="49"/>
  <c r="G119" i="49"/>
  <c r="A120" i="49"/>
  <c r="A121" i="49" s="1"/>
  <c r="F120" i="49"/>
  <c r="G120" i="49"/>
  <c r="F121" i="49"/>
  <c r="G121" i="49"/>
  <c r="A122" i="49"/>
  <c r="A123" i="49" s="1"/>
  <c r="A124" i="49" s="1"/>
  <c r="A125" i="49" s="1"/>
  <c r="A126" i="49" s="1"/>
  <c r="A127" i="49" s="1"/>
  <c r="A128" i="49" s="1"/>
  <c r="A129" i="49" s="1"/>
  <c r="A130" i="49" s="1"/>
  <c r="A131" i="49" s="1"/>
  <c r="A132" i="49" s="1"/>
  <c r="A133" i="49" s="1"/>
  <c r="F122" i="49"/>
  <c r="G122" i="49"/>
  <c r="F123" i="49"/>
  <c r="G123" i="49"/>
  <c r="F124" i="49"/>
  <c r="G124" i="49"/>
  <c r="F125" i="49"/>
  <c r="G125" i="49"/>
  <c r="F126" i="49"/>
  <c r="G126" i="49"/>
  <c r="F127" i="49"/>
  <c r="G127" i="49"/>
  <c r="F128" i="49"/>
  <c r="G128" i="49"/>
  <c r="F129" i="49"/>
  <c r="G129" i="49"/>
  <c r="F130" i="49"/>
  <c r="G130" i="49"/>
  <c r="F131" i="49"/>
  <c r="G131" i="49"/>
  <c r="F132" i="49"/>
  <c r="G132" i="49"/>
  <c r="C133" i="49"/>
  <c r="D133" i="49"/>
  <c r="E133" i="49"/>
  <c r="A2" i="48"/>
  <c r="F2" i="48"/>
  <c r="D3" i="48"/>
  <c r="E3" i="48"/>
  <c r="H3" i="48"/>
  <c r="I3" i="48"/>
  <c r="D29" i="48"/>
  <c r="D31" i="48" s="1"/>
  <c r="D33" i="48" s="1"/>
  <c r="D46" i="48" s="1"/>
  <c r="E29" i="48"/>
  <c r="E31" i="48" s="1"/>
  <c r="E33" i="48" s="1"/>
  <c r="F29" i="48"/>
  <c r="H29" i="48"/>
  <c r="I29" i="48"/>
  <c r="I31" i="48" s="1"/>
  <c r="I33" i="48" s="1"/>
  <c r="F31" i="48"/>
  <c r="F33" i="48" s="1"/>
  <c r="G31" i="48"/>
  <c r="G33" i="48" s="1"/>
  <c r="H31" i="48"/>
  <c r="H33" i="48"/>
  <c r="D45" i="48"/>
  <c r="C331" i="75" s="1"/>
  <c r="E45" i="48"/>
  <c r="A2" i="47"/>
  <c r="E3" i="47"/>
  <c r="F3" i="47"/>
  <c r="D59" i="47"/>
  <c r="E59" i="47"/>
  <c r="F59" i="47"/>
  <c r="A67" i="47"/>
  <c r="F67" i="47"/>
  <c r="D123" i="47"/>
  <c r="E123" i="47"/>
  <c r="F123" i="47"/>
  <c r="A2" i="46"/>
  <c r="G2" i="46"/>
  <c r="E3" i="46"/>
  <c r="F3" i="46"/>
  <c r="K3" i="46"/>
  <c r="M3" i="46"/>
  <c r="M17" i="46"/>
  <c r="M23" i="46" s="1"/>
  <c r="M18" i="46"/>
  <c r="M19" i="46"/>
  <c r="M20" i="46"/>
  <c r="M21" i="46"/>
  <c r="M22" i="46"/>
  <c r="D23" i="46"/>
  <c r="E23" i="46"/>
  <c r="E33" i="46" s="1"/>
  <c r="F23" i="46"/>
  <c r="G23" i="46"/>
  <c r="G33" i="46" s="1"/>
  <c r="H23" i="46"/>
  <c r="J23" i="46"/>
  <c r="L23" i="46"/>
  <c r="M25" i="46"/>
  <c r="M26" i="46"/>
  <c r="M27" i="46"/>
  <c r="M28" i="46"/>
  <c r="M29" i="46"/>
  <c r="M30" i="46"/>
  <c r="D31" i="46"/>
  <c r="J31" i="46"/>
  <c r="L31" i="46"/>
  <c r="M32" i="46"/>
  <c r="D33" i="46"/>
  <c r="F33" i="46"/>
  <c r="H33" i="46"/>
  <c r="J33" i="46"/>
  <c r="M36" i="46"/>
  <c r="M37" i="46"/>
  <c r="M38" i="46"/>
  <c r="A66" i="46"/>
  <c r="E66" i="46"/>
  <c r="F66" i="46"/>
  <c r="G66" i="46"/>
  <c r="M66" i="46"/>
  <c r="M76" i="46"/>
  <c r="M77" i="46"/>
  <c r="M78" i="46"/>
  <c r="M79" i="46"/>
  <c r="M80" i="46"/>
  <c r="M81" i="46"/>
  <c r="M82" i="46"/>
  <c r="M83" i="46"/>
  <c r="M84" i="46"/>
  <c r="M85" i="46"/>
  <c r="M86" i="46"/>
  <c r="M87" i="46"/>
  <c r="M88" i="46"/>
  <c r="M89" i="46"/>
  <c r="M90" i="46"/>
  <c r="M91" i="46"/>
  <c r="M92" i="46"/>
  <c r="M93" i="46"/>
  <c r="M94" i="46"/>
  <c r="M95" i="46"/>
  <c r="M96" i="46"/>
  <c r="M109" i="46"/>
  <c r="M110" i="46"/>
  <c r="M111" i="46"/>
  <c r="M112" i="46"/>
  <c r="M113" i="46"/>
  <c r="M114" i="46"/>
  <c r="M115" i="46"/>
  <c r="M116" i="46"/>
  <c r="M117" i="46"/>
  <c r="M118" i="46"/>
  <c r="M119" i="46"/>
  <c r="M120" i="46"/>
  <c r="M121" i="46"/>
  <c r="M122" i="46"/>
  <c r="M123" i="46"/>
  <c r="M124" i="46"/>
  <c r="M127" i="46"/>
  <c r="M128" i="46"/>
  <c r="M129" i="46"/>
  <c r="M130" i="46"/>
  <c r="M131" i="46"/>
  <c r="M132" i="46"/>
  <c r="M133" i="46"/>
  <c r="A137" i="46"/>
  <c r="E137" i="46"/>
  <c r="F137" i="46"/>
  <c r="G137" i="46"/>
  <c r="M137"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M191" i="46"/>
  <c r="A2" i="45"/>
  <c r="G2" i="45"/>
  <c r="E3" i="45"/>
  <c r="F3" i="45"/>
  <c r="K3" i="45"/>
  <c r="M3" i="45"/>
  <c r="M19" i="45"/>
  <c r="M20" i="45"/>
  <c r="M21" i="45"/>
  <c r="D22" i="45"/>
  <c r="D26" i="45" s="1"/>
  <c r="E22" i="45"/>
  <c r="F22" i="45"/>
  <c r="F26" i="45" s="1"/>
  <c r="G22" i="45"/>
  <c r="H22" i="45"/>
  <c r="H26" i="45" s="1"/>
  <c r="J22" i="45"/>
  <c r="J26" i="45" s="1"/>
  <c r="L22" i="45"/>
  <c r="L26" i="45" s="1"/>
  <c r="M23" i="45"/>
  <c r="M24" i="45"/>
  <c r="M25" i="45"/>
  <c r="E26" i="45"/>
  <c r="G26" i="45"/>
  <c r="M29" i="45"/>
  <c r="M30" i="45"/>
  <c r="M31" i="45"/>
  <c r="A64" i="45"/>
  <c r="F64" i="45"/>
  <c r="G64" i="45"/>
  <c r="M64" i="45"/>
  <c r="A2" i="44"/>
  <c r="F2" i="44"/>
  <c r="D3" i="44"/>
  <c r="E3" i="44"/>
  <c r="J3" i="44"/>
  <c r="L3" i="44"/>
  <c r="L15" i="44"/>
  <c r="L16" i="44"/>
  <c r="L17" i="44"/>
  <c r="L20" i="44" s="1"/>
  <c r="L18" i="44"/>
  <c r="L19" i="44"/>
  <c r="C20" i="44"/>
  <c r="C29" i="44" s="1"/>
  <c r="D20" i="44"/>
  <c r="D29" i="44" s="1"/>
  <c r="E20" i="44"/>
  <c r="F20" i="44"/>
  <c r="G20" i="44"/>
  <c r="G29" i="44" s="1"/>
  <c r="I20" i="44"/>
  <c r="I29" i="44" s="1"/>
  <c r="K20" i="44"/>
  <c r="L22" i="44"/>
  <c r="L23" i="44"/>
  <c r="L27" i="44" s="1"/>
  <c r="L24" i="44"/>
  <c r="L25" i="44"/>
  <c r="L26" i="44"/>
  <c r="C27" i="44"/>
  <c r="D27" i="44"/>
  <c r="E27" i="44"/>
  <c r="E29" i="44" s="1"/>
  <c r="F27" i="44"/>
  <c r="G27" i="44"/>
  <c r="I27" i="44"/>
  <c r="K27" i="44"/>
  <c r="K29" i="44" s="1"/>
  <c r="L28" i="44"/>
  <c r="F29" i="44"/>
  <c r="L32" i="44"/>
  <c r="L33" i="44"/>
  <c r="L34" i="44"/>
  <c r="A60" i="44"/>
  <c r="D60" i="44"/>
  <c r="E60" i="44"/>
  <c r="F60" i="44"/>
  <c r="J60" i="44"/>
  <c r="L60" i="44"/>
  <c r="A2" i="43"/>
  <c r="F3" i="43"/>
  <c r="G3" i="43"/>
  <c r="G13"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8" i="43"/>
  <c r="G49" i="43"/>
  <c r="G50" i="43"/>
  <c r="G51" i="43"/>
  <c r="G52" i="43"/>
  <c r="G53" i="43"/>
  <c r="G54" i="43"/>
  <c r="G55" i="43"/>
  <c r="G56" i="43"/>
  <c r="G57" i="43"/>
  <c r="C58" i="43"/>
  <c r="F58" i="43"/>
  <c r="C59" i="43"/>
  <c r="F59" i="43"/>
  <c r="A65" i="43"/>
  <c r="F65" i="43"/>
  <c r="G65" i="43"/>
  <c r="G73" i="43"/>
  <c r="G74" i="43"/>
  <c r="G75" i="43"/>
  <c r="G76" i="43"/>
  <c r="G119" i="43" s="1"/>
  <c r="G58" i="43" s="1"/>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G102" i="43"/>
  <c r="G103" i="43"/>
  <c r="G104" i="43"/>
  <c r="G105" i="43"/>
  <c r="G106" i="43"/>
  <c r="G107" i="43"/>
  <c r="G108" i="43"/>
  <c r="G109" i="43"/>
  <c r="G110" i="43"/>
  <c r="G111" i="43"/>
  <c r="G112" i="43"/>
  <c r="G113" i="43"/>
  <c r="G114" i="43"/>
  <c r="G115" i="43"/>
  <c r="G116" i="43"/>
  <c r="G117" i="43"/>
  <c r="G118" i="43"/>
  <c r="C119" i="43"/>
  <c r="E119" i="43"/>
  <c r="E58" i="43" s="1"/>
  <c r="E59" i="43" s="1"/>
  <c r="F119" i="43"/>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H37" i="42"/>
  <c r="I39" i="42"/>
  <c r="I40" i="42"/>
  <c r="I41" i="42"/>
  <c r="I42" i="42"/>
  <c r="I43" i="42"/>
  <c r="I44" i="42"/>
  <c r="I45" i="42"/>
  <c r="I46" i="42"/>
  <c r="I47" i="42"/>
  <c r="I48" i="42"/>
  <c r="C49" i="42"/>
  <c r="E49" i="42"/>
  <c r="G49" i="42"/>
  <c r="H49" i="42"/>
  <c r="I51" i="42"/>
  <c r="I60" i="42" s="1"/>
  <c r="I52" i="42"/>
  <c r="I53" i="42"/>
  <c r="I54" i="42"/>
  <c r="I55" i="42"/>
  <c r="I56" i="42"/>
  <c r="I57" i="42"/>
  <c r="I58" i="42"/>
  <c r="I59" i="42"/>
  <c r="C60" i="42"/>
  <c r="E60" i="42"/>
  <c r="G60" i="42"/>
  <c r="H60" i="42"/>
  <c r="C61" i="42"/>
  <c r="I63" i="42"/>
  <c r="A71" i="42"/>
  <c r="I71" i="42"/>
  <c r="F72" i="42"/>
  <c r="H72" i="42"/>
  <c r="L72" i="42"/>
  <c r="M72" i="42"/>
  <c r="I84" i="42"/>
  <c r="I85" i="42"/>
  <c r="I86" i="42"/>
  <c r="I87" i="42"/>
  <c r="I88" i="42"/>
  <c r="I89" i="42"/>
  <c r="I90" i="42"/>
  <c r="I91" i="42"/>
  <c r="I92" i="42"/>
  <c r="I93" i="42"/>
  <c r="C94" i="42"/>
  <c r="C130" i="42" s="1"/>
  <c r="E94" i="42"/>
  <c r="G94" i="42"/>
  <c r="G130" i="42" s="1"/>
  <c r="H94" i="42"/>
  <c r="I94" i="42"/>
  <c r="I96" i="42"/>
  <c r="I97" i="42"/>
  <c r="I98" i="42"/>
  <c r="I99" i="42"/>
  <c r="I100" i="42"/>
  <c r="I101" i="42"/>
  <c r="I102" i="42"/>
  <c r="I103" i="42"/>
  <c r="I104" i="42"/>
  <c r="I105" i="42"/>
  <c r="C106" i="42"/>
  <c r="E106" i="42"/>
  <c r="I106" i="42" s="1"/>
  <c r="G106" i="42"/>
  <c r="H106" i="42"/>
  <c r="H130" i="42" s="1"/>
  <c r="I108" i="42"/>
  <c r="I109" i="42"/>
  <c r="I110" i="42"/>
  <c r="I111" i="42"/>
  <c r="I112" i="42"/>
  <c r="I113" i="42"/>
  <c r="I114" i="42"/>
  <c r="I115" i="42"/>
  <c r="I116" i="42"/>
  <c r="I117" i="42"/>
  <c r="C118" i="42"/>
  <c r="E118" i="42"/>
  <c r="G118" i="42"/>
  <c r="I118" i="42" s="1"/>
  <c r="H118" i="42"/>
  <c r="I120" i="42"/>
  <c r="I121" i="42"/>
  <c r="I122" i="42"/>
  <c r="I123" i="42"/>
  <c r="I124" i="42"/>
  <c r="I125" i="42"/>
  <c r="I126" i="42"/>
  <c r="I127" i="42"/>
  <c r="I128" i="42"/>
  <c r="C129" i="42"/>
  <c r="E129" i="42"/>
  <c r="G129" i="42"/>
  <c r="H129" i="42"/>
  <c r="I129" i="42"/>
  <c r="E130" i="42"/>
  <c r="I132" i="42"/>
  <c r="A2" i="41"/>
  <c r="E2" i="41"/>
  <c r="F2" i="41"/>
  <c r="H2" i="41"/>
  <c r="L2" i="41"/>
  <c r="M2" i="41"/>
  <c r="C25" i="41"/>
  <c r="D25" i="41"/>
  <c r="E25" i="41"/>
  <c r="F25" i="41"/>
  <c r="G25" i="41"/>
  <c r="H25" i="41"/>
  <c r="I25" i="41"/>
  <c r="J25" i="41"/>
  <c r="K25" i="41"/>
  <c r="L25" i="41"/>
  <c r="M25" i="41"/>
  <c r="C40" i="41"/>
  <c r="D40" i="41"/>
  <c r="E40" i="41"/>
  <c r="F40" i="41"/>
  <c r="G40" i="41"/>
  <c r="H40" i="41"/>
  <c r="I40" i="41"/>
  <c r="J40" i="41"/>
  <c r="K40" i="41"/>
  <c r="L40" i="41"/>
  <c r="M40" i="41"/>
  <c r="C49" i="41"/>
  <c r="D49" i="41"/>
  <c r="E49" i="41"/>
  <c r="F49" i="41"/>
  <c r="G49" i="41"/>
  <c r="H49" i="41"/>
  <c r="I49" i="41"/>
  <c r="J49" i="41"/>
  <c r="K49" i="41"/>
  <c r="L49" i="41"/>
  <c r="M49" i="41"/>
  <c r="G64" i="41"/>
  <c r="H66" i="41"/>
  <c r="A69" i="41"/>
  <c r="E70" i="41"/>
  <c r="F70" i="41"/>
  <c r="C82" i="41"/>
  <c r="D82" i="41"/>
  <c r="E82" i="41"/>
  <c r="F82" i="41"/>
  <c r="F121" i="41" s="1"/>
  <c r="G82" i="41"/>
  <c r="C97" i="41"/>
  <c r="D97" i="41"/>
  <c r="E97" i="41"/>
  <c r="F97" i="41"/>
  <c r="G97" i="41"/>
  <c r="C106" i="41"/>
  <c r="D106" i="41"/>
  <c r="E106" i="41"/>
  <c r="F106" i="41"/>
  <c r="G106" i="41"/>
  <c r="C121" i="41"/>
  <c r="E121" i="41"/>
  <c r="G121" i="41"/>
  <c r="A123" i="41"/>
  <c r="A2" i="40"/>
  <c r="E3" i="40"/>
  <c r="F3" i="40"/>
  <c r="F47" i="40"/>
  <c r="A71" i="40"/>
  <c r="E71" i="40"/>
  <c r="F71" i="40"/>
  <c r="A134" i="40"/>
  <c r="E134" i="40"/>
  <c r="F134" i="40"/>
  <c r="A2" i="39"/>
  <c r="F2" i="39"/>
  <c r="D3" i="39"/>
  <c r="E3" i="39"/>
  <c r="I3" i="39"/>
  <c r="J3" i="39"/>
  <c r="D49" i="39"/>
  <c r="E49" i="39"/>
  <c r="J49" i="39"/>
  <c r="K49" i="39"/>
  <c r="D57" i="39"/>
  <c r="E57" i="39"/>
  <c r="J57" i="39"/>
  <c r="K57" i="39"/>
  <c r="D60" i="39"/>
  <c r="J60" i="39"/>
  <c r="J62" i="39"/>
  <c r="F64" i="39"/>
  <c r="A72" i="39"/>
  <c r="D72" i="39"/>
  <c r="E72" i="39"/>
  <c r="F72" i="39"/>
  <c r="I72" i="39"/>
  <c r="J72" i="39"/>
  <c r="F74" i="39"/>
  <c r="D90" i="39"/>
  <c r="E90" i="39"/>
  <c r="E60" i="39" s="1"/>
  <c r="J90" i="39"/>
  <c r="K90" i="39"/>
  <c r="K60" i="39" s="1"/>
  <c r="D127" i="39"/>
  <c r="D62" i="39" s="1"/>
  <c r="E127" i="39"/>
  <c r="J127" i="39"/>
  <c r="K127" i="39"/>
  <c r="A131" i="39"/>
  <c r="F131" i="39"/>
  <c r="A133" i="39"/>
  <c r="D133" i="39"/>
  <c r="E133" i="39"/>
  <c r="F133" i="39"/>
  <c r="I133" i="39"/>
  <c r="J133" i="39"/>
  <c r="F135" i="39"/>
  <c r="D151" i="39"/>
  <c r="E151" i="39"/>
  <c r="J151" i="39"/>
  <c r="K151" i="39"/>
  <c r="D188" i="39"/>
  <c r="E188" i="39"/>
  <c r="J188" i="39"/>
  <c r="K188" i="39"/>
  <c r="A192" i="39"/>
  <c r="F192" i="39"/>
  <c r="A2" i="38"/>
  <c r="D3" i="38"/>
  <c r="E3" i="38"/>
  <c r="E33" i="38"/>
  <c r="E64" i="38"/>
  <c r="A75" i="38"/>
  <c r="D75" i="38"/>
  <c r="E75" i="38"/>
  <c r="E102" i="38"/>
  <c r="E130" i="38"/>
  <c r="A137" i="38"/>
  <c r="A2" i="37"/>
  <c r="E3" i="37"/>
  <c r="F3" i="37"/>
  <c r="F31" i="37"/>
  <c r="F40" i="37"/>
  <c r="F49" i="37"/>
  <c r="F58" i="37"/>
  <c r="A2" i="36"/>
  <c r="D3" i="36"/>
  <c r="E3" i="36"/>
  <c r="D21" i="36"/>
  <c r="E21" i="36"/>
  <c r="E61" i="36" s="1"/>
  <c r="D28" i="36"/>
  <c r="D61" i="36" s="1"/>
  <c r="E28" i="36"/>
  <c r="D35" i="36"/>
  <c r="E35" i="36"/>
  <c r="D42" i="36"/>
  <c r="E42" i="36"/>
  <c r="D51" i="36"/>
  <c r="E51" i="36"/>
  <c r="D60" i="36"/>
  <c r="E60" i="36"/>
  <c r="A2" i="35"/>
  <c r="F2" i="35"/>
  <c r="D3" i="35"/>
  <c r="E3" i="35"/>
  <c r="J3" i="35"/>
  <c r="L3" i="35"/>
  <c r="C40" i="35"/>
  <c r="G40" i="35"/>
  <c r="C594" i="75" s="1"/>
  <c r="H40" i="35"/>
  <c r="I40" i="35"/>
  <c r="J40" i="35"/>
  <c r="K40" i="35"/>
  <c r="L40" i="35"/>
  <c r="C61" i="35"/>
  <c r="G61" i="35"/>
  <c r="H61" i="35"/>
  <c r="I61" i="35"/>
  <c r="J61" i="35"/>
  <c r="K61" i="35"/>
  <c r="L61" i="35"/>
  <c r="F64" i="35"/>
  <c r="A2" i="34"/>
  <c r="E3" i="34"/>
  <c r="F3" i="34"/>
  <c r="A13" i="34"/>
  <c r="A14" i="34" s="1"/>
  <c r="A15" i="34" s="1"/>
  <c r="A16" i="34" s="1"/>
  <c r="A17" i="34" s="1"/>
  <c r="A18" i="34" s="1"/>
  <c r="A19" i="34" s="1"/>
  <c r="A20" i="34" s="1"/>
  <c r="A21" i="34" s="1"/>
  <c r="A22" i="34" s="1"/>
  <c r="A23" i="34" s="1"/>
  <c r="A24" i="34" s="1"/>
  <c r="A25" i="34" s="1"/>
  <c r="A26" i="34" s="1"/>
  <c r="A27" i="34" s="1"/>
  <c r="A28" i="34" s="1"/>
  <c r="A29" i="34" s="1"/>
  <c r="E19" i="34"/>
  <c r="F19" i="34"/>
  <c r="E27" i="34"/>
  <c r="A68" i="34"/>
  <c r="E68" i="34"/>
  <c r="F68" i="34"/>
  <c r="A2" i="33"/>
  <c r="F3" i="33"/>
  <c r="G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D59" i="33"/>
  <c r="G61" i="33"/>
  <c r="C63" i="33"/>
  <c r="D63" i="33"/>
  <c r="F63" i="33"/>
  <c r="A69" i="33"/>
  <c r="F69" i="33"/>
  <c r="G69"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C126" i="33"/>
  <c r="C59" i="33" s="1"/>
  <c r="D126" i="33"/>
  <c r="F126" i="33"/>
  <c r="F59" i="33" s="1"/>
  <c r="A2" i="32"/>
  <c r="E3" i="32"/>
  <c r="F3" i="32"/>
  <c r="C57" i="32"/>
  <c r="F57" i="32"/>
  <c r="A65" i="32"/>
  <c r="E65" i="32"/>
  <c r="F65" i="32"/>
  <c r="C116" i="32"/>
  <c r="C56" i="32" s="1"/>
  <c r="E116" i="32"/>
  <c r="E56" i="32" s="1"/>
  <c r="E58" i="32" s="1"/>
  <c r="F116" i="32"/>
  <c r="F56" i="32" s="1"/>
  <c r="F58" i="32" s="1"/>
  <c r="A120" i="32"/>
  <c r="E120" i="32"/>
  <c r="F120" i="32"/>
  <c r="C171" i="32"/>
  <c r="E171" i="32"/>
  <c r="E57" i="32" s="1"/>
  <c r="F171" i="32"/>
  <c r="A2" i="31"/>
  <c r="E3" i="31"/>
  <c r="G3" i="31"/>
  <c r="C29" i="31"/>
  <c r="D29" i="31"/>
  <c r="F29" i="31"/>
  <c r="G29" i="31"/>
  <c r="C64" i="31"/>
  <c r="D64" i="31"/>
  <c r="F64" i="31"/>
  <c r="G64" i="31"/>
  <c r="A2" i="30"/>
  <c r="G2" i="30"/>
  <c r="E3" i="30"/>
  <c r="F3" i="30"/>
  <c r="L3" i="30"/>
  <c r="M3" i="30"/>
  <c r="A2" i="29"/>
  <c r="E3" i="29"/>
  <c r="F3" i="29"/>
  <c r="C27" i="29"/>
  <c r="C37" i="29" s="1"/>
  <c r="E27" i="29"/>
  <c r="E37" i="29" s="1"/>
  <c r="F47" i="29"/>
  <c r="A2" i="28"/>
  <c r="G2" i="28"/>
  <c r="E3" i="28"/>
  <c r="F3" i="28"/>
  <c r="K3" i="28"/>
  <c r="L3" i="28"/>
  <c r="F62" i="28"/>
  <c r="H62" i="28"/>
  <c r="J62" i="28"/>
  <c r="K62" i="28"/>
  <c r="L62" i="28"/>
  <c r="A66" i="28"/>
  <c r="F66" i="28"/>
  <c r="G66" i="28"/>
  <c r="L66" i="28"/>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B2" i="26"/>
  <c r="F3" i="26"/>
  <c r="G3" i="26"/>
  <c r="E22" i="26"/>
  <c r="E25" i="26"/>
  <c r="E26" i="26"/>
  <c r="E27" i="26"/>
  <c r="E28" i="26"/>
  <c r="E29" i="26"/>
  <c r="E30" i="26"/>
  <c r="F31" i="26"/>
  <c r="G31" i="26"/>
  <c r="H31" i="26"/>
  <c r="H41" i="26" s="1"/>
  <c r="E34" i="26"/>
  <c r="E35" i="26"/>
  <c r="E36" i="26"/>
  <c r="E37" i="26"/>
  <c r="F37" i="26"/>
  <c r="G37" i="26"/>
  <c r="G41" i="26" s="1"/>
  <c r="H37" i="26"/>
  <c r="E39" i="26"/>
  <c r="E40" i="26"/>
  <c r="E44" i="26"/>
  <c r="E45" i="26"/>
  <c r="E46" i="26"/>
  <c r="E47" i="26"/>
  <c r="E48" i="26"/>
  <c r="E49" i="26"/>
  <c r="E50" i="26"/>
  <c r="E51" i="26"/>
  <c r="E52" i="26"/>
  <c r="F52" i="26"/>
  <c r="G52" i="26"/>
  <c r="H52" i="26"/>
  <c r="A59" i="26"/>
  <c r="F59" i="26"/>
  <c r="G59" i="26"/>
  <c r="G73" i="26"/>
  <c r="A2" i="25"/>
  <c r="F3" i="25"/>
  <c r="G3" i="25"/>
  <c r="E56" i="25"/>
  <c r="A73" i="25"/>
  <c r="F73" i="25"/>
  <c r="G73" i="25"/>
  <c r="A2" i="24"/>
  <c r="E3" i="24"/>
  <c r="F3" i="24"/>
  <c r="F27" i="24"/>
  <c r="F28" i="24"/>
  <c r="F29" i="24"/>
  <c r="F46" i="24"/>
  <c r="F47" i="24"/>
  <c r="F48" i="24"/>
  <c r="F59" i="24"/>
  <c r="F60" i="24"/>
  <c r="F61" i="24"/>
  <c r="B2" i="23"/>
  <c r="F3" i="23"/>
  <c r="G3" i="23"/>
  <c r="G33" i="23"/>
  <c r="G57" i="23" s="1"/>
  <c r="G45" i="23"/>
  <c r="G56" i="23"/>
  <c r="B62" i="23"/>
  <c r="F62" i="23"/>
  <c r="G62" i="23"/>
  <c r="B123" i="23"/>
  <c r="F123" i="23"/>
  <c r="G123" i="23"/>
  <c r="B184" i="23"/>
  <c r="F184" i="23"/>
  <c r="G184" i="23"/>
  <c r="B245" i="23"/>
  <c r="F245" i="23"/>
  <c r="G245" i="23"/>
  <c r="A2" i="22"/>
  <c r="D3" i="22"/>
  <c r="E3" i="22"/>
  <c r="E61" i="22"/>
  <c r="A2" i="21"/>
  <c r="D3" i="21"/>
  <c r="F3" i="21"/>
  <c r="F59" i="21"/>
  <c r="A2" i="20"/>
  <c r="F2" i="20"/>
  <c r="D3" i="20"/>
  <c r="E3" i="20"/>
  <c r="H3" i="20"/>
  <c r="I3" i="20"/>
  <c r="I27" i="20"/>
  <c r="I28" i="20"/>
  <c r="I29" i="20"/>
  <c r="I30" i="20" s="1"/>
  <c r="C510" i="75" s="1"/>
  <c r="D30" i="20"/>
  <c r="E30" i="20"/>
  <c r="F30" i="20"/>
  <c r="G30" i="20"/>
  <c r="H30" i="20"/>
  <c r="I33" i="20"/>
  <c r="I34" i="20"/>
  <c r="I35" i="20"/>
  <c r="I36" i="20"/>
  <c r="I37" i="20"/>
  <c r="I38" i="20"/>
  <c r="I39" i="20"/>
  <c r="D40" i="20"/>
  <c r="E40" i="20"/>
  <c r="F40" i="20"/>
  <c r="F78" i="20" s="1"/>
  <c r="F120" i="20" s="1"/>
  <c r="F124" i="20" s="1"/>
  <c r="G40" i="20"/>
  <c r="G78" i="20" s="1"/>
  <c r="G120" i="20" s="1"/>
  <c r="G124" i="20" s="1"/>
  <c r="H40" i="20"/>
  <c r="I42" i="20"/>
  <c r="I43" i="20"/>
  <c r="I44" i="20"/>
  <c r="I45" i="20"/>
  <c r="I46" i="20"/>
  <c r="I47" i="20"/>
  <c r="D48" i="20"/>
  <c r="E48" i="20"/>
  <c r="F48" i="20"/>
  <c r="G48" i="20"/>
  <c r="H48" i="20"/>
  <c r="H78" i="20" s="1"/>
  <c r="H120" i="20" s="1"/>
  <c r="H124" i="20" s="1"/>
  <c r="I50" i="20"/>
  <c r="I51" i="20"/>
  <c r="I52" i="20"/>
  <c r="I57" i="20" s="1"/>
  <c r="C514" i="75" s="1"/>
  <c r="I53" i="20"/>
  <c r="I54" i="20"/>
  <c r="I55" i="20"/>
  <c r="I56" i="20"/>
  <c r="D57" i="20"/>
  <c r="E57" i="20"/>
  <c r="E78" i="20" s="1"/>
  <c r="F57" i="20"/>
  <c r="G57" i="20"/>
  <c r="H57" i="20"/>
  <c r="I59" i="20"/>
  <c r="I60" i="20"/>
  <c r="I61" i="20"/>
  <c r="I62" i="20"/>
  <c r="I63" i="20"/>
  <c r="I64" i="20"/>
  <c r="A70" i="20"/>
  <c r="F70" i="20"/>
  <c r="D71" i="20"/>
  <c r="E71" i="20"/>
  <c r="H71" i="20"/>
  <c r="I71" i="20"/>
  <c r="I76" i="20"/>
  <c r="I77" i="20" s="1"/>
  <c r="C515" i="75" s="1"/>
  <c r="D77" i="20"/>
  <c r="E77" i="20"/>
  <c r="F77" i="20"/>
  <c r="G77" i="20"/>
  <c r="H77" i="20"/>
  <c r="D78" i="20"/>
  <c r="D120" i="20" s="1"/>
  <c r="D124" i="20" s="1"/>
  <c r="I80" i="20"/>
  <c r="I89" i="20" s="1"/>
  <c r="C516" i="75" s="1"/>
  <c r="I81" i="20"/>
  <c r="I82" i="20"/>
  <c r="I83" i="20"/>
  <c r="I84" i="20"/>
  <c r="I85" i="20"/>
  <c r="I86" i="20"/>
  <c r="I87" i="20"/>
  <c r="I88" i="20"/>
  <c r="D89" i="20"/>
  <c r="E89" i="20"/>
  <c r="F89" i="20"/>
  <c r="G89" i="20"/>
  <c r="H89" i="20"/>
  <c r="I91" i="20"/>
  <c r="I92" i="20"/>
  <c r="I105" i="20" s="1"/>
  <c r="C517" i="75" s="1"/>
  <c r="I93" i="20"/>
  <c r="I94" i="20"/>
  <c r="I95" i="20"/>
  <c r="I96" i="20"/>
  <c r="I97" i="20"/>
  <c r="I98" i="20"/>
  <c r="I99" i="20"/>
  <c r="I100" i="20"/>
  <c r="I101" i="20"/>
  <c r="I102" i="20"/>
  <c r="I103" i="20"/>
  <c r="I104" i="20"/>
  <c r="D105" i="20"/>
  <c r="E105" i="20"/>
  <c r="F105" i="20"/>
  <c r="G105" i="20"/>
  <c r="H105" i="20"/>
  <c r="I107" i="20"/>
  <c r="I108" i="20"/>
  <c r="I117" i="20" s="1"/>
  <c r="I119" i="20" s="1"/>
  <c r="C518" i="75" s="1"/>
  <c r="I109" i="20"/>
  <c r="I110" i="20"/>
  <c r="I111" i="20"/>
  <c r="I112" i="20"/>
  <c r="I113" i="20"/>
  <c r="I114" i="20"/>
  <c r="I115" i="20"/>
  <c r="I116" i="20"/>
  <c r="D117" i="20"/>
  <c r="E117" i="20"/>
  <c r="E119" i="20" s="1"/>
  <c r="F117" i="20"/>
  <c r="G117" i="20"/>
  <c r="G119" i="20" s="1"/>
  <c r="H117" i="20"/>
  <c r="I118" i="20"/>
  <c r="D119" i="20"/>
  <c r="F119" i="20"/>
  <c r="H119" i="20"/>
  <c r="I123" i="20"/>
  <c r="B2" i="19"/>
  <c r="F2" i="19"/>
  <c r="D3" i="19"/>
  <c r="E3" i="19"/>
  <c r="H3" i="19"/>
  <c r="I3" i="19"/>
  <c r="H16" i="19"/>
  <c r="H17" i="19"/>
  <c r="H21" i="19" s="1"/>
  <c r="C521" i="75" s="1"/>
  <c r="H18" i="19"/>
  <c r="H19" i="19"/>
  <c r="H20" i="19"/>
  <c r="D21" i="19"/>
  <c r="D29" i="19" s="1"/>
  <c r="H23" i="19"/>
  <c r="H25" i="19" s="1"/>
  <c r="H24" i="19"/>
  <c r="D25" i="19"/>
  <c r="H26" i="19"/>
  <c r="H27" i="19"/>
  <c r="H28" i="19"/>
  <c r="H34" i="19"/>
  <c r="H35" i="19"/>
  <c r="H36" i="19"/>
  <c r="H37" i="19"/>
  <c r="H38" i="19" s="1"/>
  <c r="D38" i="19"/>
  <c r="B2" i="18"/>
  <c r="F2" i="18"/>
  <c r="D3" i="18"/>
  <c r="E3" i="18"/>
  <c r="I3" i="18"/>
  <c r="J3" i="18"/>
  <c r="D11" i="18"/>
  <c r="D12" i="18"/>
  <c r="D13" i="18"/>
  <c r="D14" i="18"/>
  <c r="D16" i="18" s="1"/>
  <c r="D21" i="18" s="1"/>
  <c r="D15" i="18"/>
  <c r="E16" i="18"/>
  <c r="F16" i="18"/>
  <c r="F21" i="18" s="1"/>
  <c r="G16" i="18"/>
  <c r="H16" i="18"/>
  <c r="H21" i="18" s="1"/>
  <c r="I16" i="18"/>
  <c r="J16" i="18"/>
  <c r="J21" i="18" s="1"/>
  <c r="D17" i="18"/>
  <c r="D18" i="18"/>
  <c r="D19" i="18"/>
  <c r="D20" i="18"/>
  <c r="E21" i="18"/>
  <c r="G21" i="18"/>
  <c r="I21" i="18"/>
  <c r="I23" i="18" s="1"/>
  <c r="G23" i="18"/>
  <c r="D27" i="18"/>
  <c r="D28" i="18"/>
  <c r="D29" i="18"/>
  <c r="D31" i="18" s="1"/>
  <c r="D42" i="18" s="1"/>
  <c r="D22" i="18" s="1"/>
  <c r="D30" i="18"/>
  <c r="E31" i="18"/>
  <c r="F31" i="18"/>
  <c r="F42" i="18" s="1"/>
  <c r="F22" i="18" s="1"/>
  <c r="C22" i="75" s="1"/>
  <c r="G31" i="18"/>
  <c r="H31" i="18"/>
  <c r="H42" i="18" s="1"/>
  <c r="H22" i="18" s="1"/>
  <c r="I31" i="18"/>
  <c r="J31" i="18"/>
  <c r="J42" i="18" s="1"/>
  <c r="J22" i="18" s="1"/>
  <c r="D33" i="18"/>
  <c r="D34" i="18"/>
  <c r="D35" i="18" s="1"/>
  <c r="E35" i="18"/>
  <c r="F35" i="18"/>
  <c r="G35" i="18"/>
  <c r="H35" i="18"/>
  <c r="I35" i="18"/>
  <c r="J35" i="18"/>
  <c r="D37" i="18"/>
  <c r="D38" i="18"/>
  <c r="D39" i="18"/>
  <c r="E39" i="18"/>
  <c r="F39" i="18"/>
  <c r="G39" i="18"/>
  <c r="H39" i="18"/>
  <c r="I39" i="18"/>
  <c r="J39" i="18"/>
  <c r="D40" i="18"/>
  <c r="D41" i="18"/>
  <c r="E42" i="18"/>
  <c r="G42" i="18"/>
  <c r="G22" i="18" s="1"/>
  <c r="I42" i="18"/>
  <c r="I22" i="18" s="1"/>
  <c r="B2" i="17"/>
  <c r="G3" i="17"/>
  <c r="H3" i="17"/>
  <c r="B63" i="17"/>
  <c r="G64" i="17"/>
  <c r="H64" i="17"/>
  <c r="B2" i="16"/>
  <c r="D3" i="16"/>
  <c r="E3" i="16"/>
  <c r="E39" i="16"/>
  <c r="E51" i="16"/>
  <c r="C285" i="75" s="1"/>
  <c r="B68" i="16"/>
  <c r="D69" i="16"/>
  <c r="E69" i="16"/>
  <c r="E95" i="16"/>
  <c r="E108" i="16"/>
  <c r="E121" i="16"/>
  <c r="B2" i="15"/>
  <c r="F3" i="15"/>
  <c r="G3" i="15"/>
  <c r="G31" i="15"/>
  <c r="G37" i="15"/>
  <c r="G44" i="15"/>
  <c r="C248" i="75" s="1"/>
  <c r="G51" i="15"/>
  <c r="C249" i="75" s="1"/>
  <c r="G58" i="15"/>
  <c r="C250" i="75" s="1"/>
  <c r="C586" i="75" s="1"/>
  <c r="B66" i="15"/>
  <c r="F67" i="15"/>
  <c r="G67" i="15"/>
  <c r="G82" i="15"/>
  <c r="G92" i="15"/>
  <c r="C256" i="75" s="1"/>
  <c r="G101" i="15"/>
  <c r="B2" i="14"/>
  <c r="I2" i="14"/>
  <c r="P2" i="14"/>
  <c r="X2" i="14"/>
  <c r="G3" i="14"/>
  <c r="H3" i="14"/>
  <c r="M3" i="14"/>
  <c r="N3" i="14"/>
  <c r="U3" i="14"/>
  <c r="V3" i="14"/>
  <c r="AC3" i="14"/>
  <c r="AD3" i="14"/>
  <c r="AC22" i="14"/>
  <c r="AD22" i="14"/>
  <c r="G23" i="14"/>
  <c r="H23" i="14"/>
  <c r="G25" i="14"/>
  <c r="H25" i="14"/>
  <c r="G26" i="14"/>
  <c r="H26" i="14"/>
  <c r="G27" i="14"/>
  <c r="H27" i="14"/>
  <c r="AC27" i="14"/>
  <c r="AC37" i="14" s="1"/>
  <c r="AD27" i="14"/>
  <c r="G28" i="14"/>
  <c r="H28" i="14"/>
  <c r="G29" i="14"/>
  <c r="H29" i="14"/>
  <c r="G31" i="14"/>
  <c r="H31" i="14"/>
  <c r="G32" i="14"/>
  <c r="H32" i="14"/>
  <c r="G33" i="14"/>
  <c r="H33" i="14"/>
  <c r="G34" i="14"/>
  <c r="H34" i="14"/>
  <c r="G35" i="14"/>
  <c r="H35" i="14"/>
  <c r="G36" i="14"/>
  <c r="H36" i="14"/>
  <c r="AC36" i="14"/>
  <c r="AD36" i="14"/>
  <c r="G37" i="14"/>
  <c r="H37" i="14"/>
  <c r="AD37" i="14"/>
  <c r="G38" i="14"/>
  <c r="H38" i="14"/>
  <c r="G39" i="14"/>
  <c r="H39" i="14"/>
  <c r="H45" i="14" s="1"/>
  <c r="H47" i="14" s="1"/>
  <c r="AD8" i="14" s="1"/>
  <c r="AD48" i="14" s="1"/>
  <c r="AD55" i="14" s="1"/>
  <c r="G40" i="14"/>
  <c r="H40" i="14"/>
  <c r="G41" i="14"/>
  <c r="H41" i="14"/>
  <c r="G42" i="14"/>
  <c r="H42" i="14"/>
  <c r="G43" i="14"/>
  <c r="H43" i="14"/>
  <c r="G44" i="14"/>
  <c r="H44" i="14"/>
  <c r="I45" i="14"/>
  <c r="I47" i="14" s="1"/>
  <c r="J45" i="14"/>
  <c r="K45" i="14"/>
  <c r="L45" i="14"/>
  <c r="M45" i="14"/>
  <c r="M47" i="14" s="1"/>
  <c r="N45" i="14"/>
  <c r="Q45" i="14"/>
  <c r="R45" i="14"/>
  <c r="S45" i="14"/>
  <c r="S47" i="14" s="1"/>
  <c r="T45" i="14"/>
  <c r="U45" i="14"/>
  <c r="U47" i="14" s="1"/>
  <c r="V45" i="14"/>
  <c r="V47" i="14" s="1"/>
  <c r="J47" i="14"/>
  <c r="K47" i="14"/>
  <c r="L47" i="14"/>
  <c r="N47" i="14"/>
  <c r="Q47" i="14"/>
  <c r="R47" i="14"/>
  <c r="T47" i="14"/>
  <c r="AC47" i="14"/>
  <c r="AD47" i="14"/>
  <c r="AC52" i="14"/>
  <c r="AD52" i="14"/>
  <c r="AC54" i="14"/>
  <c r="AD54" i="14"/>
  <c r="B2" i="13"/>
  <c r="G3" i="13"/>
  <c r="H3" i="13"/>
  <c r="G11" i="13"/>
  <c r="H11" i="13"/>
  <c r="C29" i="75" s="1"/>
  <c r="G13" i="13"/>
  <c r="G16" i="13"/>
  <c r="G17" i="13" s="1"/>
  <c r="G90" i="13" s="1"/>
  <c r="H16" i="13"/>
  <c r="G29" i="13"/>
  <c r="H29" i="13"/>
  <c r="C40" i="75" s="1"/>
  <c r="G60" i="13"/>
  <c r="H60" i="13"/>
  <c r="B67" i="13"/>
  <c r="G68" i="13"/>
  <c r="H68" i="13"/>
  <c r="G88" i="13"/>
  <c r="H88" i="13"/>
  <c r="B127" i="13"/>
  <c r="G128" i="13"/>
  <c r="H128" i="13"/>
  <c r="G146" i="13"/>
  <c r="G217" i="13" s="1"/>
  <c r="H146" i="13"/>
  <c r="G154" i="13"/>
  <c r="H154" i="13"/>
  <c r="G159" i="13"/>
  <c r="G162" i="13" s="1"/>
  <c r="H162" i="13"/>
  <c r="G178" i="13"/>
  <c r="H178" i="13"/>
  <c r="B188" i="13"/>
  <c r="G189" i="13"/>
  <c r="H189" i="13"/>
  <c r="H198" i="13"/>
  <c r="H201" i="13"/>
  <c r="C128" i="75" s="1"/>
  <c r="G202" i="13"/>
  <c r="B2" i="12"/>
  <c r="G3" i="12"/>
  <c r="H3" i="12"/>
  <c r="B54" i="12"/>
  <c r="G55" i="12"/>
  <c r="H55" i="12"/>
  <c r="B168" i="12"/>
  <c r="G169" i="12"/>
  <c r="H169" i="12"/>
  <c r="A217" i="12"/>
  <c r="B2" i="11"/>
  <c r="E3" i="11"/>
  <c r="F3" i="11"/>
  <c r="B60" i="11"/>
  <c r="E61" i="11"/>
  <c r="F61" i="11"/>
  <c r="B120" i="11"/>
  <c r="E120" i="11"/>
  <c r="F120" i="11"/>
  <c r="A1" i="10"/>
  <c r="F1" i="10"/>
  <c r="G1" i="10"/>
  <c r="O1" i="10"/>
  <c r="B2" i="9"/>
  <c r="E3" i="9"/>
  <c r="F3" i="9"/>
  <c r="B63" i="9"/>
  <c r="E64" i="9"/>
  <c r="F64" i="9"/>
  <c r="B2" i="8"/>
  <c r="G3" i="8"/>
  <c r="H3" i="8"/>
  <c r="B2" i="7"/>
  <c r="G3" i="7"/>
  <c r="H3" i="7"/>
  <c r="B2" i="6"/>
  <c r="D3" i="6"/>
  <c r="E3" i="6"/>
  <c r="B64" i="6"/>
  <c r="D64" i="6"/>
  <c r="E64" i="6"/>
  <c r="B123" i="6"/>
  <c r="D123" i="6"/>
  <c r="E123" i="6"/>
  <c r="B13" i="3"/>
  <c r="B17" i="3"/>
  <c r="B19" i="3"/>
  <c r="A6" i="2"/>
  <c r="A46" i="2"/>
  <c r="B25" i="3" s="1"/>
  <c r="A50" i="2"/>
  <c r="A54" i="2"/>
  <c r="A58" i="2"/>
  <c r="A62" i="2"/>
  <c r="F63" i="37" l="1"/>
  <c r="Q61" i="69"/>
  <c r="F104" i="61"/>
  <c r="F122" i="61" s="1"/>
  <c r="F100" i="61"/>
  <c r="E123" i="61"/>
  <c r="M64" i="41"/>
  <c r="K64" i="41"/>
  <c r="J64" i="41"/>
  <c r="I64" i="41"/>
  <c r="F64" i="41"/>
  <c r="E64" i="41"/>
  <c r="C64" i="41"/>
  <c r="E46" i="48"/>
  <c r="R43" i="53"/>
  <c r="N55" i="50"/>
  <c r="F61" i="55"/>
  <c r="A101" i="55"/>
  <c r="A102" i="55" s="1"/>
  <c r="A103" i="55" s="1"/>
  <c r="A104" i="55" s="1"/>
  <c r="A105" i="55" s="1"/>
  <c r="A106" i="55" s="1"/>
  <c r="A107" i="55" s="1"/>
  <c r="A108" i="55" s="1"/>
  <c r="A109" i="55" s="1"/>
  <c r="A110" i="55" s="1"/>
  <c r="A111" i="55" s="1"/>
  <c r="A112" i="55" s="1"/>
  <c r="A114" i="55" s="1"/>
  <c r="A115" i="55" s="1"/>
  <c r="A116" i="55" s="1"/>
  <c r="A117" i="55" s="1"/>
  <c r="A118" i="55" s="1"/>
  <c r="A119" i="55" s="1"/>
  <c r="L33" i="46"/>
  <c r="M31" i="46"/>
  <c r="M33" i="46" s="1"/>
  <c r="M22" i="45"/>
  <c r="M26" i="45" s="1"/>
  <c r="E29" i="34"/>
  <c r="F29" i="34"/>
  <c r="F40" i="24"/>
  <c r="G59" i="43"/>
  <c r="G45" i="14"/>
  <c r="G47" i="14" s="1"/>
  <c r="AC8" i="14" s="1"/>
  <c r="AC48" i="14" s="1"/>
  <c r="AC55" i="14" s="1"/>
  <c r="C189" i="75"/>
  <c r="C191" i="75" s="1"/>
  <c r="D23" i="18"/>
  <c r="C561" i="75"/>
  <c r="C532" i="75"/>
  <c r="E22" i="18"/>
  <c r="C18" i="75" s="1"/>
  <c r="C26" i="75" s="1"/>
  <c r="I48" i="20"/>
  <c r="C513" i="75" s="1"/>
  <c r="F53" i="24"/>
  <c r="F41" i="26"/>
  <c r="E41" i="26" s="1"/>
  <c r="E31" i="26"/>
  <c r="G61" i="27"/>
  <c r="C58" i="32"/>
  <c r="E62" i="39"/>
  <c r="L64" i="41"/>
  <c r="H64" i="41"/>
  <c r="D64" i="41"/>
  <c r="A52" i="2"/>
  <c r="A60" i="2"/>
  <c r="A56" i="2"/>
  <c r="A1" i="5" s="1"/>
  <c r="A64" i="2"/>
  <c r="A1" i="4" s="1"/>
  <c r="E124" i="16"/>
  <c r="E128" i="16" s="1"/>
  <c r="C592" i="75"/>
  <c r="C297" i="75"/>
  <c r="C311" i="75" s="1"/>
  <c r="C315" i="75" s="1"/>
  <c r="H23" i="18"/>
  <c r="E120" i="20"/>
  <c r="E124" i="20" s="1"/>
  <c r="F66" i="24"/>
  <c r="G126" i="33"/>
  <c r="G59" i="33" s="1"/>
  <c r="G63" i="33"/>
  <c r="D121" i="41"/>
  <c r="I49" i="42"/>
  <c r="E61" i="42"/>
  <c r="I25" i="42"/>
  <c r="C422" i="75"/>
  <c r="C251" i="75"/>
  <c r="C252" i="75" s="1"/>
  <c r="G60" i="15"/>
  <c r="G93" i="15" s="1"/>
  <c r="C19" i="75"/>
  <c r="F55" i="25"/>
  <c r="F53" i="25"/>
  <c r="K62" i="39"/>
  <c r="I130" i="42"/>
  <c r="I37" i="42"/>
  <c r="G61" i="42"/>
  <c r="C125" i="75"/>
  <c r="H202" i="13"/>
  <c r="H217" i="13" s="1"/>
  <c r="J23" i="18"/>
  <c r="C21" i="75"/>
  <c r="C23" i="75" s="1"/>
  <c r="F23" i="18"/>
  <c r="H29" i="19"/>
  <c r="I40" i="20"/>
  <c r="F54" i="25"/>
  <c r="H61" i="42"/>
  <c r="L29" i="44"/>
  <c r="C555" i="75"/>
  <c r="O246" i="52"/>
  <c r="O55" i="52"/>
  <c r="J129" i="60"/>
  <c r="C392" i="75"/>
  <c r="C446" i="75" s="1"/>
  <c r="C494" i="75"/>
  <c r="C572" i="75"/>
  <c r="C559" i="75"/>
  <c r="C39" i="75"/>
  <c r="C31" i="75"/>
  <c r="C63" i="49"/>
  <c r="F63" i="49" s="1"/>
  <c r="F61" i="49"/>
  <c r="L57" i="51"/>
  <c r="O183" i="52"/>
  <c r="H120" i="54"/>
  <c r="H48" i="54"/>
  <c r="J192" i="60"/>
  <c r="C356" i="75"/>
  <c r="F133" i="49"/>
  <c r="G63" i="49"/>
  <c r="R133" i="53"/>
  <c r="J64" i="60"/>
  <c r="C254" i="75"/>
  <c r="C258" i="75" s="1"/>
  <c r="C230" i="75"/>
  <c r="C584" i="75" s="1"/>
  <c r="H13" i="13"/>
  <c r="H17" i="13" s="1"/>
  <c r="H90" i="13" s="1"/>
  <c r="G133" i="49"/>
  <c r="N62" i="68"/>
  <c r="C424" i="75"/>
  <c r="C444" i="75"/>
  <c r="C332" i="75"/>
  <c r="C390" i="75" s="1"/>
  <c r="D39" i="61"/>
  <c r="E42" i="62"/>
  <c r="C469" i="75"/>
  <c r="C396" i="75" s="1"/>
  <c r="C493" i="75"/>
  <c r="C495" i="75" s="1"/>
  <c r="C497" i="75" s="1"/>
  <c r="C182" i="75"/>
  <c r="C183" i="75" s="1"/>
  <c r="C187" i="75" s="1"/>
  <c r="C580" i="75"/>
  <c r="C377" i="75"/>
  <c r="C380" i="75" s="1"/>
  <c r="F29" i="51"/>
  <c r="L37" i="51" s="1"/>
  <c r="W24" i="51" s="1"/>
  <c r="O120" i="52"/>
  <c r="R210" i="53"/>
  <c r="F94" i="61"/>
  <c r="F95" i="61" s="1"/>
  <c r="N129" i="68"/>
  <c r="C359" i="75"/>
  <c r="C348" i="75"/>
  <c r="C350" i="75" s="1"/>
  <c r="C210" i="75"/>
  <c r="F67" i="24" l="1"/>
  <c r="C544" i="75"/>
  <c r="C540" i="75"/>
  <c r="C545" i="75"/>
  <c r="C546" i="75"/>
  <c r="C410" i="75"/>
  <c r="C426" i="75"/>
  <c r="E23" i="18"/>
  <c r="F56" i="25"/>
  <c r="I61" i="42"/>
  <c r="F39" i="61"/>
  <c r="D89" i="61"/>
  <c r="D123" i="61" s="1"/>
  <c r="C25" i="75"/>
  <c r="C27" i="75" s="1"/>
  <c r="C543" i="75"/>
  <c r="C442" i="75"/>
  <c r="C222" i="75"/>
  <c r="C604" i="75"/>
  <c r="C416" i="75"/>
  <c r="C436" i="75"/>
  <c r="C601" i="75"/>
  <c r="C512" i="75"/>
  <c r="C523" i="75" s="1"/>
  <c r="C530" i="75" s="1"/>
  <c r="C534" i="75" s="1"/>
  <c r="I78" i="20"/>
  <c r="I120" i="20" s="1"/>
  <c r="I124" i="20" s="1"/>
  <c r="C596" i="75"/>
  <c r="C563" i="75" s="1"/>
  <c r="C129" i="75"/>
  <c r="C138" i="75" s="1"/>
  <c r="C472" i="75" l="1"/>
  <c r="C474" i="75" s="1"/>
  <c r="F89" i="61"/>
  <c r="F123" i="61" s="1"/>
  <c r="C239" i="75"/>
  <c r="C588" i="75"/>
  <c r="C607" i="75"/>
  <c r="C582" i="75" s="1"/>
  <c r="C548" i="75" s="1"/>
  <c r="C557" i="75" l="1"/>
  <c r="C552" i="75"/>
  <c r="C550" i="75"/>
  <c r="C398" i="75"/>
  <c r="C479" i="75"/>
  <c r="C482" i="75" s="1"/>
  <c r="C400" i="75" s="1"/>
  <c r="C440" i="75" l="1"/>
  <c r="C420" i="75"/>
  <c r="C418" i="75"/>
  <c r="C438" i="75"/>
  <c r="C408" i="75"/>
  <c r="C428" i="75" l="1"/>
  <c r="C430" i="75" s="1"/>
  <c r="C448" i="75"/>
  <c r="C450" i="75" s="1"/>
</calcChain>
</file>

<file path=xl/comments1.xml><?xml version="1.0" encoding="utf-8"?>
<comments xmlns="http://schemas.openxmlformats.org/spreadsheetml/2006/main">
  <authors>
    <author xml:space="preserve"> abanks</author>
  </authors>
  <commentList>
    <comment ref="H198" authorId="0">
      <text>
        <r>
          <rPr>
            <sz val="9"/>
            <color indexed="81"/>
            <rFont val="Tahoma"/>
            <family val="2"/>
          </rPr>
          <t xml:space="preserve">Includes ARO
</t>
        </r>
      </text>
    </comment>
  </commentList>
</comments>
</file>

<file path=xl/sharedStrings.xml><?xml version="1.0" encoding="utf-8"?>
<sst xmlns="http://schemas.openxmlformats.org/spreadsheetml/2006/main" count="11206" uniqueCount="5618">
  <si>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</si>
  <si>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</si>
  <si>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</si>
  <si>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</si>
  <si>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</si>
  <si>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</si>
  <si>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</si>
  <si>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</si>
  <si>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</si>
  <si>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</si>
  <si>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</si>
  <si>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</si>
  <si>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</si>
  <si>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</si>
  <si>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</si>
  <si>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</si>
  <si>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</si>
  <si>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</si>
  <si>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</si>
  <si>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</si>
  <si>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</si>
  <si>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</si>
  <si>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</si>
  <si>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</si>
  <si>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</si>
  <si>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</si>
  <si>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</si>
  <si>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</si>
  <si>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</si>
  <si>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</si>
  <si>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</si>
  <si>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</si>
  <si>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</si>
  <si>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</si>
  <si>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</si>
  <si>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</si>
  <si>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</si>
  <si>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</si>
  <si>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</si>
  <si>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</si>
  <si>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</si>
  <si>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</si>
  <si>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</si>
  <si>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</si>
  <si>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</si>
  <si>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</si>
  <si>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</si>
  <si>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</si>
  <si>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Pg 120, L 14. 15 (b)</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</si>
  <si>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</si>
  <si>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</si>
  <si>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</si>
  <si>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</si>
  <si>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</si>
  <si>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</si>
  <si>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</si>
  <si>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</si>
  <si>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</si>
  <si>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</si>
  <si>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</si>
  <si>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</si>
  <si>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</si>
  <si>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</si>
  <si>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</si>
  <si>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</si>
  <si>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</si>
  <si>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</si>
  <si>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</si>
  <si>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</si>
  <si>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</si>
  <si>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</si>
  <si>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</si>
  <si>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</si>
  <si>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</si>
  <si>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</si>
  <si>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</si>
  <si>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</si>
  <si>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</si>
  <si>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</si>
  <si>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</si>
  <si>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</si>
  <si>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</si>
  <si>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</si>
  <si>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</si>
  <si>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</si>
  <si>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</si>
  <si>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</si>
  <si>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</si>
  <si>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</si>
  <si>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</si>
  <si>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</si>
  <si>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</si>
  <si>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</si>
  <si>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</si>
  <si>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FERC FORM NO. 1 (REV. 12-95)</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</si>
  <si>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</si>
  <si>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</si>
  <si>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</si>
  <si>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</si>
  <si>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</si>
  <si>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</si>
  <si>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</si>
  <si>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</si>
  <si>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</si>
  <si>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</si>
  <si>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</si>
  <si>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</si>
  <si>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</si>
  <si>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</si>
  <si>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</si>
  <si>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</si>
  <si>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</si>
  <si>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</si>
  <si>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</si>
  <si>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</si>
  <si>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</si>
  <si>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</si>
  <si>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</si>
  <si>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 xml:space="preserve">  7.  Include on line 35 the cost of energy used in</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</si>
  <si>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</si>
  <si>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</si>
  <si>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</si>
  <si>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</si>
  <si>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</si>
  <si>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particulars (details) of the change.  State the reason for any charge-off during the year and specify the amount charged.</t>
  </si>
  <si>
    <t>2.  If any change occurred during the year in the balance with respect to any class or series of stock, attach a statement giving</t>
  </si>
  <si>
    <t>Page 255</t>
  </si>
  <si>
    <t>Next Page is 255</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</si>
  <si>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</si>
  <si>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</si>
  <si>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</si>
  <si>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</si>
  <si>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</si>
  <si>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</si>
  <si>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</si>
  <si>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</si>
  <si>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</si>
  <si>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</si>
  <si>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</si>
  <si>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</si>
  <si>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</si>
  <si>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</si>
  <si>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</si>
  <si>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</si>
  <si>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</si>
  <si>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</si>
  <si>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</si>
  <si>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</si>
  <si>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</si>
  <si>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FERC FORM NO. 1 (ED. 12-89)</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</si>
  <si>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</si>
  <si>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</si>
  <si>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</si>
  <si>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</si>
  <si>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</si>
  <si>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</si>
  <si>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</si>
  <si>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</si>
  <si>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</si>
  <si>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</si>
  <si>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</si>
  <si>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</si>
  <si>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</si>
  <si>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</si>
  <si>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(3)  Sanitary waste disposal equipment</t>
  </si>
  <si>
    <t xml:space="preserve">  2.  Report the differences in cost of facilities installed for</t>
  </si>
  <si>
    <t xml:space="preserve">          (4)  Oil interceptors</t>
  </si>
  <si>
    <t xml:space="preserve">  environmental considerations over the cost of alternative</t>
  </si>
  <si>
    <t xml:space="preserve">          (5)  Sediment control facilities</t>
  </si>
  <si>
    <t xml:space="preserve">  facilities which would otherwise be used without environmental</t>
  </si>
  <si>
    <t xml:space="preserve">          (6)  Monitoring equipment</t>
  </si>
  <si>
    <t xml:space="preserve">  considerations.  Use the best engineering design achievable</t>
  </si>
  <si>
    <t xml:space="preserve">          (7)  Other.</t>
  </si>
  <si>
    <t xml:space="preserve">  to provide power to operate associated environmental protection</t>
  </si>
  <si>
    <t xml:space="preserve">          (2)  Fish and wildlife plants included in</t>
  </si>
  <si>
    <t xml:space="preserve">  facilities.  These costs may be estimations on a percentage of</t>
  </si>
  <si>
    <t xml:space="preserve">                 Accounts 330, 331, 332, and 335.</t>
  </si>
  <si>
    <t xml:space="preserve">  plant basis.  Explain such estimations in a footnote.</t>
  </si>
  <si>
    <t xml:space="preserve">          (3)  Parks and related facilities</t>
  </si>
  <si>
    <t xml:space="preserve">  4.  Report all costs under the major classifications provided</t>
  </si>
  <si>
    <t xml:space="preserve">  below and include, as a minimum, the items listed hereunder:</t>
  </si>
  <si>
    <t>5.  In those instances when costs are composites of</t>
  </si>
  <si>
    <t xml:space="preserve">     A.  Air pollution control facilities:</t>
  </si>
  <si>
    <t>both actual supportable costs and estimates of costs,</t>
  </si>
  <si>
    <t xml:space="preserve">          (1)  Scrubbers, precipitators, tall smokestacks, etc.</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</si>
  <si>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</si>
  <si>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</si>
  <si>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</si>
  <si>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</si>
  <si>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</si>
  <si>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</si>
  <si>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</si>
  <si>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</si>
  <si>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          (4)  Monitoring equipment</t>
  </si>
  <si>
    <t xml:space="preserve">  January 1, 1969, so long as it is readily determinable that such</t>
  </si>
  <si>
    <t xml:space="preserve">          (5)  Other.</t>
  </si>
  <si>
    <t xml:space="preserve">  facilities were constructed or modified for environmental rather</t>
  </si>
  <si>
    <t xml:space="preserve">     E.  Esthetic costs:</t>
  </si>
  <si>
    <t xml:space="preserve">  than operational purposes.  Also report similar expenditures for</t>
  </si>
  <si>
    <t xml:space="preserve">          (1)  Architectural costs</t>
  </si>
  <si>
    <t xml:space="preserve">  environmental plant included in construction work in progress.</t>
  </si>
  <si>
    <t xml:space="preserve">          (2)  Towers</t>
  </si>
  <si>
    <t xml:space="preserve">Please use the appropriate accounts under the heading "Other Noncurrent Liabilities" for accounts that the PSC </t>
  </si>
  <si>
    <t>classifies as "Operating Reserves".</t>
  </si>
  <si>
    <t>Page 113</t>
  </si>
  <si>
    <t>(1)  [  ]   An Original</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</si>
  <si>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</si>
  <si>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</si>
  <si>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</si>
  <si>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</si>
  <si>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</si>
  <si>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</si>
  <si>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</si>
  <si>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</si>
  <si>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</si>
  <si>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</si>
  <si>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</si>
  <si>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</si>
  <si>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</si>
  <si>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</si>
  <si>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</si>
  <si>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</si>
  <si>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</si>
  <si>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</si>
  <si>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</si>
  <si>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</si>
  <si>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</si>
  <si>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</si>
  <si>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</si>
  <si>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</si>
  <si>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</si>
  <si>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</si>
  <si>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</si>
  <si>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</si>
  <si>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</si>
  <si>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</si>
  <si>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</si>
  <si>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</si>
  <si>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</si>
  <si>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</si>
  <si>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</si>
  <si>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</si>
  <si>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</si>
  <si>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</si>
  <si>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</si>
  <si>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</si>
  <si>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</si>
  <si>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</si>
  <si>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</si>
  <si>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</si>
  <si>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</si>
  <si>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</si>
  <si>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</si>
  <si>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</si>
  <si>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</si>
  <si>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</si>
  <si>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</si>
  <si>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</si>
  <si>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</si>
  <si>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</si>
  <si>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</si>
  <si>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</si>
  <si>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</si>
  <si>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</si>
  <si>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</si>
  <si>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</si>
  <si>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</si>
  <si>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</si>
  <si>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</si>
  <si>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</si>
  <si>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</si>
  <si>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</si>
  <si>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</si>
  <si>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</si>
  <si>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</si>
  <si>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</si>
  <si>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</si>
  <si>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6. SALES EXPENSES</t>
  </si>
  <si>
    <t>(532) Maintenance of Miscellaneous Nuclear Plant</t>
  </si>
  <si>
    <t>(567)</t>
  </si>
  <si>
    <t xml:space="preserve">  TOTAL Maintenance (Enter Total of lines 35 thru 39)</t>
  </si>
  <si>
    <t>TOTAL Operation (Enter total of lines 83 thru 90)</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</si>
  <si>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</si>
  <si>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</si>
  <si>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</si>
  <si>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</si>
  <si>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</si>
  <si>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</si>
  <si>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</si>
  <si>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</si>
  <si>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</si>
  <si>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</si>
  <si>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</si>
  <si>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 xml:space="preserve"> TOTAL Sales Expenses (Enter Total of lines 144 thru 147)</t>
  </si>
  <si>
    <t>(536) Water for Power</t>
  </si>
  <si>
    <t>(571)</t>
  </si>
  <si>
    <t>Maintenance of Overhead Lines</t>
  </si>
  <si>
    <t>7. ADMINISTRATIVE AND GENERAL EXPENSES</t>
  </si>
  <si>
    <t>In column (a) report each company or public authority that provided transmission service.  Provide the full name of the company; abbreviate</t>
  </si>
  <si>
    <t>regulations of governmental bodies.  Base the price of</t>
  </si>
  <si>
    <t xml:space="preserve">  that allocations and/or estimates of costs be made, state</t>
  </si>
  <si>
    <t>replacement power purchased on the average system</t>
  </si>
  <si>
    <t xml:space="preserve">  the basis or method used.</t>
  </si>
  <si>
    <t>specify in column (f) the actual costs that are included</t>
  </si>
  <si>
    <t xml:space="preserve">          (2)  Changes necessary to accommodate use of</t>
  </si>
  <si>
    <t>in column (e).</t>
  </si>
  <si>
    <t xml:space="preserve">                 environmentally clean fuels such as low ash</t>
  </si>
  <si>
    <t xml:space="preserve">  Estimate the cost of facilities when the original cost is not</t>
  </si>
  <si>
    <t xml:space="preserve">          (3)  Underground lines</t>
  </si>
  <si>
    <t xml:space="preserve">  available or facilities are jointly owned with another utility,</t>
  </si>
  <si>
    <t xml:space="preserve">          (4)  Landscaping</t>
  </si>
  <si>
    <t xml:space="preserve">  provided the respondent explains the basis of such estimations.</t>
  </si>
  <si>
    <t xml:space="preserve">     Examples of these costs would include a portion of the costs</t>
  </si>
  <si>
    <t xml:space="preserve">     F.  Additional plant capacity necessary due to</t>
  </si>
  <si>
    <t xml:space="preserve">  of tall smokestacks, underground lines, and landscaped</t>
  </si>
  <si>
    <t xml:space="preserve">          restricted output from existing facilities, or</t>
  </si>
  <si>
    <t xml:space="preserve">  substations.  Explain such costs in a footnote.</t>
  </si>
  <si>
    <t xml:space="preserve">          addition of pollution control facilities.</t>
  </si>
  <si>
    <t xml:space="preserve">  3.  In the cost of facilities reported on this page, include</t>
  </si>
  <si>
    <t xml:space="preserve">     G.  Miscellaneous:</t>
  </si>
  <si>
    <t xml:space="preserve">  an estimated portion of the cost of plant that is or will be used</t>
  </si>
  <si>
    <t xml:space="preserve">          (1)  Preparation of environmental reports</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</si>
  <si>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</si>
  <si>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</si>
  <si>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</si>
  <si>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</si>
  <si>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</si>
  <si>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</si>
  <si>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from settlement of any rate proceeding affecting revenues received or costs incurred for power or gas purrevenues received or costs incurred for power or gas purchases, and a summary of the adjustments made to balance sheet, income, and expense accounts.</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</si>
  <si>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</si>
  <si>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</si>
  <si>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</si>
  <si>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of meters, in addition to the number of flat rate accounts; except that</t>
  </si>
  <si>
    <t>derived from previously reported figures,</t>
  </si>
  <si>
    <t>used by the respondent if such basis of classification</t>
  </si>
  <si>
    <t>6.  For lines 2, 4, 5, and 6, see page 304 for amounts</t>
  </si>
  <si>
    <t>where separate meter readings are added for billing purposes, one</t>
  </si>
  <si>
    <t>explain any inconsistencies in a footnote.</t>
  </si>
  <si>
    <t>is not generally greater than 1000 Kw of demand.  (See</t>
  </si>
  <si>
    <t>relating to unbilled revenue by accounts.</t>
  </si>
  <si>
    <t xml:space="preserve">customer should be counted for each group of meters added.  The </t>
  </si>
  <si>
    <t>Account 442 of the Uniform System of Accounts.  Explain</t>
  </si>
  <si>
    <t>7.  Include unmetered sales.  Provide details of such sales</t>
  </si>
  <si>
    <t>average number of customers means the average</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</si>
  <si>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</si>
  <si>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</si>
  <si>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</si>
  <si>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</si>
  <si>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</si>
  <si>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</si>
  <si>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</si>
  <si>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</si>
  <si>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</si>
  <si>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</si>
  <si>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</si>
  <si>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</si>
  <si>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</si>
  <si>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</si>
  <si>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 xml:space="preserve">  Small (or Commercial) (See Instr. 4)</t>
  </si>
  <si>
    <t xml:space="preserve">  Large (or Industrial) (See Instr. 4)</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</si>
  <si>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</si>
  <si>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</si>
  <si>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</si>
  <si>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</si>
  <si>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</si>
  <si>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</si>
  <si>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</si>
  <si>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</si>
  <si>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</si>
  <si>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</si>
  <si>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</si>
  <si>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</si>
  <si>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</si>
  <si>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</si>
  <si>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</si>
  <si>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</si>
  <si>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</si>
  <si>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</si>
  <si>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</si>
  <si>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</si>
  <si>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Net Income (Line 72(c)  on page 117)</t>
  </si>
  <si>
    <t>8.  For each amount comprising the reported balance and changes in Account 102, state the property purchased or sold, name of vendor</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</si>
  <si>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</si>
  <si>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</si>
  <si>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</si>
  <si>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</si>
  <si>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</si>
  <si>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</si>
  <si>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</si>
  <si>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</si>
  <si>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</si>
  <si>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</si>
  <si>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</si>
  <si>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</si>
  <si>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</si>
  <si>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</si>
  <si>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</si>
  <si>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</si>
  <si>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</si>
  <si>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</si>
  <si>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</si>
  <si>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</si>
  <si>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</si>
  <si>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</si>
  <si>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</si>
  <si>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</si>
  <si>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</si>
  <si>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</si>
  <si>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</si>
  <si>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  Turbogenerator Units</t>
  </si>
  <si>
    <t>(314)</t>
  </si>
  <si>
    <t>(315)  Accessory Electric Equipment</t>
  </si>
  <si>
    <t>(315)</t>
  </si>
  <si>
    <t>(316)  Misc. Power Plant Equipment</t>
  </si>
  <si>
    <t>(316)</t>
  </si>
  <si>
    <t xml:space="preserve">  TOTAL Steam Production Plant (Enter Total of lines 8 thru 14)</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</si>
  <si>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</si>
  <si>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</si>
  <si>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</si>
  <si>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</si>
  <si>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</si>
  <si>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</si>
  <si>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</si>
  <si>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</si>
  <si>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</si>
  <si>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</si>
  <si>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</si>
  <si>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</si>
  <si>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</si>
  <si>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TOTAL Nuclear Production Plant (Enter Total of lines 17 thru 22)</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</si>
  <si>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</si>
  <si>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</si>
  <si>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</si>
  <si>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</si>
  <si>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</si>
  <si>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</si>
  <si>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</si>
  <si>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</si>
  <si>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</si>
  <si>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</si>
  <si>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 xml:space="preserve">   TOTAL General Plant (Enter Total of lines 81 and 82)</t>
  </si>
  <si>
    <t xml:space="preserve">      TOTAL (Accounts 101 and 106) (lines 5,15,23,32,41,53,69,83)</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</si>
  <si>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</si>
  <si>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</si>
  <si>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</si>
  <si>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</si>
  <si>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</si>
  <si>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</si>
  <si>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</si>
  <si>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</si>
  <si>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</si>
  <si>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</si>
  <si>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</si>
  <si>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</si>
  <si>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</si>
  <si>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</si>
  <si>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</si>
  <si>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</si>
  <si>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</si>
  <si>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</si>
  <si>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</si>
  <si>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</si>
  <si>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</si>
  <si>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Cash Provided by Outside Sources (Total of lines 61 thru 69)</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</si>
  <si>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</si>
  <si>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</si>
  <si>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</si>
  <si>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</si>
  <si>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</si>
  <si>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</si>
  <si>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(Total of lines 70 thru 81)</t>
  </si>
  <si>
    <t xml:space="preserve">   Net Increase (Decrease) in Cash and Cash Equivalents</t>
  </si>
  <si>
    <t xml:space="preserve">          (Total of lines 22, 57 and 83)</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</si>
  <si>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</si>
  <si>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</si>
  <si>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</si>
  <si>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</si>
  <si>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</si>
  <si>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</si>
  <si>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Amortization of (Specify)</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</si>
  <si>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</si>
  <si>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</si>
  <si>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</si>
  <si>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</si>
  <si>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</si>
  <si>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</si>
  <si>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</si>
  <si>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</si>
  <si>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</si>
  <si>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</si>
  <si>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</si>
  <si>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</si>
  <si>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</si>
  <si>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</si>
  <si>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</si>
  <si>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</si>
  <si>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</si>
  <si>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</si>
  <si>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</si>
  <si>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</si>
  <si>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</si>
  <si>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</si>
  <si>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</si>
  <si>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</si>
  <si>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</si>
  <si>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</si>
  <si>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</si>
  <si>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</si>
  <si>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</si>
  <si>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</si>
  <si>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</si>
  <si>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</si>
  <si>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</si>
  <si>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</si>
  <si>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</si>
  <si>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</si>
  <si>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</si>
  <si>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</si>
  <si>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</si>
  <si>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</si>
  <si>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</si>
  <si>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</si>
  <si>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</si>
  <si>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</si>
  <si>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</si>
  <si>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</si>
  <si>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</si>
  <si>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</si>
  <si>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</si>
  <si>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</si>
  <si>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</si>
  <si>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</si>
  <si>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</si>
  <si>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</si>
  <si>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</si>
  <si>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</si>
  <si>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</si>
  <si>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</si>
  <si>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</si>
  <si>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</si>
  <si>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Kind of Tax</t>
  </si>
  <si>
    <t>Taxes Accrued</t>
  </si>
  <si>
    <t>(Include in</t>
  </si>
  <si>
    <t>Taxes Charged</t>
  </si>
  <si>
    <t>Taxes Paid</t>
  </si>
  <si>
    <t>(Taxes Accrued</t>
  </si>
  <si>
    <t>Other Utility Depts.</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</si>
  <si>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</si>
  <si>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</si>
  <si>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</si>
  <si>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</si>
  <si>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</si>
  <si>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</si>
  <si>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</si>
  <si>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</si>
  <si>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</si>
  <si>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</si>
  <si>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</si>
  <si>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</si>
  <si>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</si>
  <si>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</si>
  <si>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</si>
  <si>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</si>
  <si>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</si>
  <si>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</si>
  <si>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</si>
  <si>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</si>
  <si>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</si>
  <si>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</si>
  <si>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</si>
  <si>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</si>
  <si>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</si>
  <si>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</si>
  <si>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</si>
  <si>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</si>
  <si>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</si>
  <si>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</si>
  <si>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</si>
  <si>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</si>
  <si>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</si>
  <si>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</si>
  <si>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</si>
  <si>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</si>
  <si>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110-113</t>
  </si>
  <si>
    <t>12-94</t>
  </si>
  <si>
    <t>Statement of Income for the Year</t>
  </si>
  <si>
    <t>114-117</t>
  </si>
  <si>
    <t>Statement of Retained Earnings for the Year</t>
  </si>
  <si>
    <t>118-119</t>
  </si>
  <si>
    <t>Statement of Cash Flows</t>
  </si>
  <si>
    <t>120-121</t>
  </si>
  <si>
    <t>Notes to the Financial Statements</t>
  </si>
  <si>
    <t>122-123</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</si>
  <si>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</si>
  <si>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</si>
  <si>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</si>
  <si>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</si>
  <si>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</si>
  <si>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</si>
  <si>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</si>
  <si>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</si>
  <si>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</si>
  <si>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</si>
  <si>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</si>
  <si>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</si>
  <si>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</si>
  <si>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</si>
  <si>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</si>
  <si>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</si>
  <si>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</si>
  <si>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</si>
  <si>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</si>
  <si>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</si>
  <si>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</si>
  <si>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</si>
  <si>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</si>
  <si>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</si>
  <si>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</si>
  <si>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</si>
  <si>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</si>
  <si>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</si>
  <si>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</si>
  <si>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</si>
  <si>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</si>
  <si>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</si>
  <si>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</si>
  <si>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</si>
  <si>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</si>
  <si>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</si>
  <si>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</si>
  <si>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</si>
  <si>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</si>
  <si>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</si>
  <si>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3.  Minor items ( 5% of the Balance at End of Year for account 182.3 or amounts less than $50,000, whichever is less)</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</si>
  <si>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</si>
  <si>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</si>
  <si>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</si>
  <si>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</si>
  <si>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</si>
  <si>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</si>
  <si>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</si>
  <si>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</si>
  <si>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</si>
  <si>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</si>
  <si>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</si>
  <si>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</si>
  <si>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</si>
  <si>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</si>
  <si>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</si>
  <si>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3.  Minor items ( 1% of the Balance at End of Year for Account 186 or amounts less than $50,000, whichever is less)</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</si>
  <si>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</si>
  <si>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</si>
  <si>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</si>
  <si>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</si>
  <si>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</si>
  <si>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</si>
  <si>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</si>
  <si>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</si>
  <si>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</si>
  <si>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</si>
  <si>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</si>
  <si>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FERC FORM NO.1  (ED.  12-94 )</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</si>
  <si>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</si>
  <si>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</si>
  <si>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</si>
  <si>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</si>
  <si>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</si>
  <si>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</si>
  <si>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</si>
  <si>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</si>
  <si>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</si>
  <si>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</si>
  <si>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</si>
  <si>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</si>
  <si>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</si>
  <si>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</si>
  <si>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</si>
  <si>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</si>
  <si>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</si>
  <si>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</si>
  <si>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</si>
  <si>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</si>
  <si>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</si>
  <si>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</si>
  <si>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</si>
  <si>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</si>
  <si>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</si>
  <si>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</si>
  <si>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</si>
  <si>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</si>
  <si>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</si>
  <si>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</si>
  <si>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</si>
  <si>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</si>
  <si>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</si>
  <si>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</si>
  <si>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</si>
  <si>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</si>
  <si>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</si>
  <si>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</si>
  <si>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</si>
  <si>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</si>
  <si>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</si>
  <si>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</si>
  <si>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</si>
  <si>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</si>
  <si>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 xml:space="preserve"> (Enter total of  lines 165 and 167)</t>
  </si>
  <si>
    <t>(511) Maintenance of Structures</t>
  </si>
  <si>
    <t>TOTAL Operation (Enter total of lines 62 thru 66)</t>
  </si>
  <si>
    <t>(594) Maintenance of Underground Lines</t>
  </si>
  <si>
    <t xml:space="preserve"> TOTAL Electric Operation and Maintenance Expenses </t>
  </si>
  <si>
    <t>(512) Maintenance of Boiler Plant</t>
  </si>
  <si>
    <t>(595) Maintenance of Line Transformers</t>
  </si>
  <si>
    <t xml:space="preserve"> (Enter total of lines 80, 100, 126, 134, 141, 148 and 168)</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</si>
  <si>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</si>
  <si>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</si>
  <si>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</si>
  <si>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</si>
  <si>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</si>
  <si>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</si>
  <si>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</si>
  <si>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</si>
  <si>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</si>
  <si>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</si>
  <si>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</si>
  <si>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</si>
  <si>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</si>
  <si>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TOTAL Maintenance (Enter Total of lines 116 thru 124)</t>
  </si>
  <si>
    <t>5.  Classify Account 106 according to prescribed accounts, on an estimated basis if necessary, and include the entries in column (c).</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</si>
  <si>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</si>
  <si>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</si>
  <si>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</si>
  <si>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</si>
  <si>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</si>
  <si>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</si>
  <si>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</si>
  <si>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</si>
  <si>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</si>
  <si>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</si>
  <si>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</si>
  <si>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</si>
  <si>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</si>
  <si>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</si>
  <si>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</si>
  <si>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</si>
  <si>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</si>
  <si>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</si>
  <si>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</si>
  <si>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</si>
  <si>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</si>
  <si>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</si>
  <si>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</si>
  <si>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</si>
  <si>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TOTAL Transmission Plant (Enter Total of lines 44 thru 52)</t>
  </si>
  <si>
    <t xml:space="preserve">          4. DISTRIBUTION PLANT</t>
  </si>
  <si>
    <t>(360) Land and Land Rights</t>
  </si>
  <si>
    <t>(360)</t>
  </si>
  <si>
    <t>(361) Structures and Improvements</t>
  </si>
  <si>
    <t>(361)</t>
  </si>
  <si>
    <t>(362) Station Equipment</t>
  </si>
  <si>
    <t>(362)</t>
  </si>
  <si>
    <t>(363) Storage Battery Equipment</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</si>
  <si>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</si>
  <si>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</si>
  <si>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</si>
  <si>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</si>
  <si>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</si>
  <si>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</si>
  <si>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</si>
  <si>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</si>
  <si>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</si>
  <si>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</si>
  <si>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</si>
  <si>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</si>
  <si>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</si>
  <si>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</si>
  <si>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</si>
  <si>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</si>
  <si>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</si>
  <si>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</si>
  <si>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</si>
  <si>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</si>
  <si>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</si>
  <si>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 xml:space="preserve">  TOTAL Distribution Plant (Enter Total of lines 55 thru 68)</t>
  </si>
  <si>
    <t xml:space="preserve">          5. GENERAL PLANT</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</si>
  <si>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</si>
  <si>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</si>
  <si>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</si>
  <si>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</si>
  <si>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</si>
  <si>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</si>
  <si>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</si>
  <si>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</si>
  <si>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</si>
  <si>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</si>
  <si>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</si>
  <si>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</si>
  <si>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</si>
  <si>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</si>
  <si>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</si>
  <si>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</si>
  <si>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</si>
  <si>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</si>
  <si>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</si>
  <si>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</si>
  <si>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</si>
  <si>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</si>
  <si>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</si>
  <si>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</si>
  <si>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</si>
  <si>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</si>
  <si>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</si>
  <si>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</si>
  <si>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</si>
  <si>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</si>
  <si>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</si>
  <si>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</si>
  <si>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</si>
  <si>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</si>
  <si>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</si>
  <si>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</si>
  <si>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</si>
  <si>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</si>
  <si>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</si>
  <si>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</si>
  <si>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</si>
  <si>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</si>
  <si>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</si>
  <si>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</si>
  <si>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</si>
  <si>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Pg 117, L 37 (c)</t>
  </si>
  <si>
    <t>Gain on Disposition of Property</t>
  </si>
  <si>
    <t>Pg 117, L 38 (c)</t>
  </si>
  <si>
    <t xml:space="preserve">          Total Other Income</t>
  </si>
  <si>
    <t>OTHER INCOME DEDUCTIONS</t>
  </si>
  <si>
    <t>Loss on Disposition of Property</t>
  </si>
  <si>
    <t>Pg 117, L 41 (c)</t>
  </si>
  <si>
    <t>Miscellaneous Amortization</t>
  </si>
  <si>
    <t>Pg 117, L 42 (c)</t>
  </si>
  <si>
    <t>Miscellaneous Income Deductions</t>
  </si>
  <si>
    <t>Pg 117, L 43 (c)</t>
  </si>
  <si>
    <t xml:space="preserve">          Total Other Income Deductions</t>
  </si>
  <si>
    <t>TAXES-OTHER INCOME AND DEDUCTIONS</t>
  </si>
  <si>
    <t>Taxes Other than Income Taxes</t>
  </si>
  <si>
    <t>Pg 117, L 46 (c)</t>
  </si>
  <si>
    <t>Income Taxes</t>
  </si>
  <si>
    <t>Pg 117, L 47=&gt;49-50+51-52 (c)</t>
  </si>
  <si>
    <t xml:space="preserve">          Total Taxes-Other Income &amp; Deductions</t>
  </si>
  <si>
    <t xml:space="preserve">          Net Other Income and Deductions</t>
  </si>
  <si>
    <t>INTEREST CHARGES</t>
  </si>
  <si>
    <t>Interest on Long-term Debt</t>
  </si>
  <si>
    <t>Pg 117, L 56 (c)</t>
  </si>
  <si>
    <t>Amortization of Debt Discount and Expense</t>
  </si>
  <si>
    <t>Pg 117, L 57+58-60 (c)</t>
  </si>
  <si>
    <t>Amortization of Premium on Debt-Credit</t>
  </si>
  <si>
    <t>Pg 117, L 59 (c)</t>
  </si>
  <si>
    <t>Interest on Debt to Associated Company</t>
  </si>
  <si>
    <t>Pg 117, L 61 (c)</t>
  </si>
  <si>
    <t>Other Interest Expense</t>
  </si>
  <si>
    <t>Pg 117, L 62-63 (c)</t>
  </si>
  <si>
    <t xml:space="preserve">          Total Interest Charges</t>
  </si>
  <si>
    <t xml:space="preserve">               Income Before Extraordinary Items</t>
  </si>
  <si>
    <t>EXTRAORDINARY ITEMS</t>
  </si>
  <si>
    <t>Extraordinary Income</t>
  </si>
  <si>
    <t>Pg 117, L 67 (c)</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</si>
  <si>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</si>
  <si>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</si>
  <si>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</si>
  <si>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</si>
  <si>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</si>
  <si>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</si>
  <si>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</si>
  <si>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</si>
  <si>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</si>
  <si>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</si>
  <si>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</si>
  <si>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</si>
  <si>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</si>
  <si>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</si>
  <si>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</si>
  <si>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</si>
  <si>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</si>
  <si>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</si>
  <si>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</si>
  <si>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</si>
  <si>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</si>
  <si>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</si>
  <si>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</si>
  <si>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</si>
  <si>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</si>
  <si>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Pg 321, L 79 (b)</t>
  </si>
  <si>
    <t xml:space="preserve">     Total Power Production Expense</t>
  </si>
  <si>
    <t>Transmission Expense</t>
  </si>
  <si>
    <t>Pg 321, L 100 (b)</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</si>
  <si>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</si>
  <si>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</si>
  <si>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</si>
  <si>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</si>
  <si>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</si>
  <si>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</si>
  <si>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</si>
  <si>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</si>
  <si>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</si>
  <si>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6.  Show in column (f) reclassifications or transfers within utility plant accounts.  Include also in column (f) the additions or reductions of </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</si>
  <si>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</si>
  <si>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</si>
  <si>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</si>
  <si>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</si>
  <si>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4.  Enclose in parentheses credit adjustments of plant accounts to indicate the negative effect of such accounts.</t>
  </si>
  <si>
    <t>7.  For Account 399, state the nature and use of plant included in this account and if substantial in amount submit a supplementary</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</si>
  <si>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</si>
  <si>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</si>
  <si>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</si>
  <si>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</si>
  <si>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</si>
  <si>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</si>
  <si>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</si>
  <si>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</si>
  <si>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</si>
  <si>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</si>
  <si>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</si>
  <si>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</si>
  <si>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</si>
  <si>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</si>
  <si>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</si>
  <si>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</si>
  <si>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</si>
  <si>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Pg 300, L 2 (b)</t>
  </si>
  <si>
    <t>Commercial</t>
  </si>
  <si>
    <t>Pg 300, L 4 (b)</t>
  </si>
  <si>
    <t>Industrial</t>
  </si>
  <si>
    <t>Pg 300, L 5 (b)</t>
  </si>
  <si>
    <t>Other Ultimate Customers</t>
  </si>
  <si>
    <t>Pg 300, L 6=&gt;9 (b)</t>
  </si>
  <si>
    <t xml:space="preserve">          Total Revenues-Ultimate Customers</t>
  </si>
  <si>
    <t>Resales</t>
  </si>
  <si>
    <t>Pg 300, L 11 (b)</t>
  </si>
  <si>
    <t>Other  Operating Revenues</t>
  </si>
  <si>
    <t>Pg 300, L 26-13 (b)</t>
  </si>
  <si>
    <t xml:space="preserve">          Total Electric Operating Revenues</t>
  </si>
  <si>
    <t>Formula should = Pg 300, L 27 (b)</t>
  </si>
  <si>
    <t>KWH SALES (THOUSANDS)</t>
  </si>
  <si>
    <t>Pg 301, L 2 (d)</t>
  </si>
  <si>
    <t>Pg 301, L 4 (d)</t>
  </si>
  <si>
    <t>Pg 301, L 5 (d)</t>
  </si>
  <si>
    <t>Pg 301, L 6=&gt;9 (d)</t>
  </si>
  <si>
    <t xml:space="preserve">          Total Sales-Ultimate Customers</t>
  </si>
  <si>
    <t>Pg 301, L 11 (d)</t>
  </si>
  <si>
    <t xml:space="preserve">          Total Kilowatt-Hour Sales</t>
  </si>
  <si>
    <t>Formula should = Pg 301, L 14 (d)</t>
  </si>
  <si>
    <t>AVERAGE ELECTRIC CUSTOMERS PER MONTH</t>
  </si>
  <si>
    <t>Pg 301, L 2 (f)</t>
  </si>
  <si>
    <t>Pg 301, L 4 (f)</t>
  </si>
  <si>
    <t>Pg 301, L 5 (f)</t>
  </si>
  <si>
    <t>Pg 301, L 6=&gt;9 (f)</t>
  </si>
  <si>
    <t xml:space="preserve">          Total Ultimate Customers</t>
  </si>
  <si>
    <t>Pg 301, L 11 (f)</t>
  </si>
  <si>
    <t xml:space="preserve">          Total Customers</t>
  </si>
  <si>
    <t>Formula should = Pg 301, L 14 (f)</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</si>
  <si>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</si>
  <si>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</si>
  <si>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</si>
  <si>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</si>
  <si>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</si>
  <si>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</si>
  <si>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</si>
  <si>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</si>
  <si>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</si>
  <si>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</si>
  <si>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</si>
  <si>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</si>
  <si>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</si>
  <si>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</si>
  <si>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Pg 321, L 74 (b)</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</si>
  <si>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</si>
  <si>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</si>
  <si>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</si>
  <si>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</si>
  <si>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</si>
  <si>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</si>
  <si>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</si>
  <si>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</si>
  <si>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</si>
  <si>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</si>
  <si>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</si>
  <si>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</si>
  <si>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</si>
  <si>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</si>
  <si>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</si>
  <si>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</si>
  <si>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</si>
  <si>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</si>
  <si>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</si>
  <si>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</si>
  <si>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</si>
  <si>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</si>
  <si>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</si>
  <si>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</si>
  <si>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</si>
  <si>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</si>
  <si>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</si>
  <si>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</si>
  <si>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</si>
  <si>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</si>
  <si>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</si>
  <si>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</si>
  <si>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</si>
  <si>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</si>
  <si>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</si>
  <si>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</si>
  <si>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</si>
  <si>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</si>
  <si>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</si>
  <si>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</si>
  <si>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</si>
  <si>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</si>
  <si>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 xml:space="preserve">  cannot be accurately computed, leave lines 35, 36</t>
  </si>
  <si>
    <t>sources which individually provide less than 10 percent of</t>
  </si>
  <si>
    <t xml:space="preserve">  3.  If net peak demand for 60 minutes is not available, give that</t>
  </si>
  <si>
    <t>of Accounts.  Production Expenses do not include Purchased</t>
  </si>
  <si>
    <t xml:space="preserve">  and 37 blank and describe at the bottom of the</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</si>
  <si>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</si>
  <si>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</si>
  <si>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</si>
  <si>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</si>
  <si>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</si>
  <si>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</si>
  <si>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</si>
  <si>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</si>
  <si>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</si>
  <si>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</si>
  <si>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</si>
  <si>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</si>
  <si>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</si>
  <si>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</si>
  <si>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</si>
  <si>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</si>
  <si>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</si>
  <si>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</si>
  <si>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</si>
  <si>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</si>
  <si>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</si>
  <si>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</si>
  <si>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</si>
  <si>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</si>
  <si>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</si>
  <si>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</si>
  <si>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service provider.</t>
  </si>
  <si>
    <t xml:space="preserve">Provide in column (a) subheadings and classify transmission service purchased from other utilities as: "Delivered Power to Wheeler" or </t>
  </si>
  <si>
    <t>"Received Power from Wheeler."</t>
  </si>
  <si>
    <t>Report in columns (b) and (c) the total megawatthours received and delivered by the provider of the transmission service.</t>
  </si>
  <si>
    <t>In columns (d) through (g), report expenses as shown on bills or vouchers rendered to the respondent.  In column (d), provide demand</t>
  </si>
  <si>
    <t>charges.  In column (e), provide energy charges related to the amount of energy transferred.  In column (f), provide the total of all other</t>
  </si>
  <si>
    <t>charges on bills or vouchers rendered to the respondent, including any out of period adjustments.  Explain in a footnote all components</t>
  </si>
  <si>
    <t>of the amount shown in column (f).  Report in column (g) the total charge shown on bills rendered to the respondent.  If no monetary</t>
  </si>
  <si>
    <t>settlement was made, enter zero ("0") in column (g).  Provide a footnote explaining the nature of the nonmonetary settlement, including</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</si>
  <si>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</si>
  <si>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</si>
  <si>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</si>
  <si>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</si>
  <si>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</si>
  <si>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</si>
  <si>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</si>
  <si>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</si>
  <si>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</si>
  <si>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</si>
  <si>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</si>
  <si>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</si>
  <si>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</si>
  <si>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</si>
  <si>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</si>
  <si>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</si>
  <si>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</si>
  <si>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</si>
  <si>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</si>
  <si>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</si>
  <si>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</si>
  <si>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</si>
  <si>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</si>
  <si>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</si>
  <si>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</si>
  <si>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Gas</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</si>
  <si>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</si>
  <si>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</si>
  <si>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</si>
  <si>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</si>
  <si>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</si>
  <si>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</si>
  <si>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</si>
  <si>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</si>
  <si>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</si>
  <si>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</si>
  <si>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</si>
  <si>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</si>
  <si>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</si>
  <si>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</si>
  <si>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</si>
  <si>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</si>
  <si>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</si>
  <si>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</si>
  <si>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</si>
  <si>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</si>
  <si>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</si>
  <si>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</si>
  <si>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</si>
  <si>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</si>
  <si>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</si>
  <si>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</si>
  <si>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</si>
  <si>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</si>
  <si>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</si>
  <si>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</si>
  <si>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</si>
  <si>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CAPITAL STOCK SUBSCRIBED, CAPITAL STOCK LIABILITY FOR CONVERSION,</t>
  </si>
  <si>
    <t>PREMIUM ON CAPITAL STOCK, AND INSTALLMENTS RECEIVED ON CAPITAL STOCK</t>
  </si>
  <si>
    <t>(Accounts 202 and 205, 203 and 206, 207, 212)</t>
  </si>
  <si>
    <t xml:space="preserve">applying to each class and series of capital stock.                     </t>
  </si>
  <si>
    <t xml:space="preserve">                      Name of Account and Description of Item</t>
  </si>
  <si>
    <t>Number of Shares</t>
  </si>
  <si>
    <t xml:space="preserve">                                                    (a)</t>
  </si>
  <si>
    <t>Common Stock Subscribed (Account 202)</t>
  </si>
  <si>
    <t>Preferred Stock Subscribed (Account 205)</t>
  </si>
  <si>
    <t>Common Stock Liability for Conversion (Account 203)</t>
  </si>
  <si>
    <t>Preferred Stock Liability for Conversion (Account 206)</t>
  </si>
  <si>
    <t>Premium on Capital Stock (Account 207)</t>
  </si>
  <si>
    <t>Installments Received on Capital Stock (Account 212)</t>
  </si>
  <si>
    <t xml:space="preserve">   TOTAL</t>
  </si>
  <si>
    <t>FERC  FORM   NO. 1  (ED. 12-95) NYPSC Modified-96</t>
  </si>
  <si>
    <t>Page 252</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</si>
  <si>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</si>
  <si>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</si>
  <si>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</si>
  <si>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</si>
  <si>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</si>
  <si>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</si>
  <si>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</si>
  <si>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</si>
  <si>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</si>
  <si>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</si>
  <si>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</si>
  <si>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</si>
  <si>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</si>
  <si>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</si>
  <si>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</si>
  <si>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</si>
  <si>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</si>
  <si>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</si>
  <si>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</si>
  <si>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</si>
  <si>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</si>
  <si>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</si>
  <si>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</si>
  <si>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</si>
  <si>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</si>
  <si>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</si>
  <si>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</si>
  <si>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</si>
  <si>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</si>
  <si>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</si>
  <si>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</si>
  <si>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</si>
  <si>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TOTAL Current and Accrued Assets (Enter Total of lines 24 thru 51)</t>
  </si>
  <si>
    <t>FERC FORM NO.1 (ED. 12-94)</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</si>
  <si>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</si>
  <si>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</si>
  <si>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</si>
  <si>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</si>
  <si>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</si>
  <si>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</si>
  <si>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</si>
  <si>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</si>
  <si>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</si>
  <si>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</si>
  <si>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</si>
  <si>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</si>
  <si>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</si>
  <si>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</si>
  <si>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</si>
  <si>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</si>
  <si>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</si>
  <si>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</si>
  <si>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</si>
  <si>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</si>
  <si>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</si>
  <si>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</si>
  <si>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</si>
  <si>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</si>
  <si>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</si>
  <si>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</si>
  <si>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</si>
  <si>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</si>
  <si>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</si>
  <si>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</si>
  <si>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</si>
  <si>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</si>
  <si>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</si>
  <si>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</si>
  <si>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TOTAL Deferred Debits (Enter Total of lines 54 thru 67)</t>
  </si>
  <si>
    <t xml:space="preserve">   69</t>
  </si>
  <si>
    <t>52, and 68)</t>
  </si>
  <si>
    <t>FERC FORM NO.1 (REVISED 12-93)</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</si>
  <si>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</si>
  <si>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</si>
  <si>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</si>
  <si>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</si>
  <si>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</si>
  <si>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</si>
  <si>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</si>
  <si>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</si>
  <si>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</si>
  <si>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</si>
  <si>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</si>
  <si>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</si>
  <si>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categories, such as all nonfirm transmission service, regardless of the length of the contract.  Describe the nature of the service</t>
  </si>
  <si>
    <t>Pg 323, L 169 (b)</t>
  </si>
  <si>
    <t xml:space="preserve">          TOTAL Operation (Enter Total of lines 3 thru 9)</t>
  </si>
  <si>
    <t xml:space="preserve">          TOTAL Maint. (Total of lines 12 thru 15)</t>
  </si>
  <si>
    <t>Total Operation and Maintenance</t>
  </si>
  <si>
    <t xml:space="preserve">     Production (Enter Total of lines 3 and 12)</t>
  </si>
  <si>
    <t xml:space="preserve">     Transmission (Enter Total of lines 4 and 13)</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</si>
  <si>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</si>
  <si>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</si>
  <si>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</si>
  <si>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</si>
  <si>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</si>
  <si>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</si>
  <si>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</si>
  <si>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</si>
  <si>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</si>
  <si>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</si>
  <si>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</si>
  <si>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</si>
  <si>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</si>
  <si>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</si>
  <si>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</si>
  <si>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</si>
  <si>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</si>
  <si>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</si>
  <si>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</si>
  <si>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</si>
  <si>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</si>
  <si>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</si>
  <si>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</si>
  <si>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</si>
  <si>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</si>
  <si>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</si>
  <si>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</si>
  <si>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</si>
  <si>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</si>
  <si>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</si>
  <si>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</si>
  <si>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</si>
  <si>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</si>
  <si>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</si>
  <si>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</si>
  <si>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</si>
  <si>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</si>
  <si>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</si>
  <si>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</si>
  <si>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</si>
  <si>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</si>
  <si>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</si>
  <si>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</si>
  <si>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</si>
  <si>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</si>
  <si>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</si>
  <si>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</si>
  <si>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</si>
  <si>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</si>
  <si>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</si>
  <si>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</si>
  <si>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</si>
  <si>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</si>
  <si>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</si>
  <si>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</si>
  <si>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</si>
  <si>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</si>
  <si>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</si>
  <si>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</si>
  <si>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</si>
  <si>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</si>
  <si>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</si>
  <si>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</si>
  <si>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</si>
  <si>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</si>
  <si>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</si>
  <si>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</si>
  <si>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</si>
  <si>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</si>
  <si>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</si>
  <si>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</si>
  <si>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</si>
  <si>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</si>
  <si>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</si>
  <si>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</si>
  <si>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</si>
  <si>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</si>
  <si>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</si>
  <si>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</si>
  <si>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</si>
  <si>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</si>
  <si>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</si>
  <si>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</si>
  <si>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</si>
  <si>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</si>
  <si>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</si>
  <si>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</si>
  <si>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</si>
  <si>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</si>
  <si>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 xml:space="preserve">   TOTAL Electric Plant in Service (Enter Total of lines 84 thru 87)</t>
  </si>
  <si>
    <t xml:space="preserve"> FERC FORM NO. 1 (REV. 12-94)                                                                            </t>
  </si>
  <si>
    <t xml:space="preserve">FERC FORM NO. 1 (REV. 12-88)                                                                            </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</si>
  <si>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</si>
  <si>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</si>
  <si>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</si>
  <si>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</si>
  <si>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</si>
  <si>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</si>
  <si>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</si>
  <si>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</si>
  <si>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</si>
  <si>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</si>
  <si>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</si>
  <si>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</si>
  <si>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</si>
  <si>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</si>
  <si>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</si>
  <si>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</si>
  <si>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</si>
  <si>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</si>
  <si>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</si>
  <si>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</si>
  <si>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</si>
  <si>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</si>
  <si>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</si>
  <si>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</si>
  <si>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</si>
  <si>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</si>
  <si>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</si>
  <si>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</si>
  <si>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</si>
  <si>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</si>
  <si>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</si>
  <si>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</si>
  <si>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</si>
  <si>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</si>
  <si>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</si>
  <si>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</si>
  <si>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</si>
  <si>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</si>
  <si>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</si>
  <si>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</si>
  <si>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</si>
  <si>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</si>
  <si>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</si>
  <si>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</si>
  <si>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</si>
  <si>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</si>
  <si>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</si>
  <si>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</si>
  <si>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</si>
  <si>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</si>
  <si>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</si>
  <si>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</si>
  <si>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3. Minor projects (5% of the Balance End of the Year for Account 107 or $100,000, whichever is less) may be grouped.</t>
  </si>
  <si>
    <t>Construction Work in</t>
  </si>
  <si>
    <t xml:space="preserve"> Description of Each Project for Electric, Gas and Common, respectively</t>
  </si>
  <si>
    <t>Progress-Electric/Gas (Account 107)</t>
  </si>
  <si>
    <t xml:space="preserve">                                                                    (a)</t>
  </si>
  <si>
    <t>From Insert Page</t>
  </si>
  <si>
    <t>Subtotal</t>
  </si>
  <si>
    <t>FERC FORM NO.1 (ED. 12- 87) NYPSC Modified-96</t>
  </si>
  <si>
    <t>Page 216</t>
  </si>
  <si>
    <t>If applicable, see insert page below</t>
  </si>
  <si>
    <t>Page 216-A</t>
  </si>
  <si>
    <t>Page 216-B</t>
  </si>
  <si>
    <t>Page 216-C</t>
  </si>
  <si>
    <t>Page 216-D</t>
  </si>
  <si>
    <t>September</t>
  </si>
  <si>
    <t>October</t>
  </si>
  <si>
    <t>November</t>
  </si>
  <si>
    <t>December</t>
  </si>
  <si>
    <t>FERC FORM NO. 1 (REVISED 12-90)</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</si>
  <si>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</si>
  <si>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</si>
  <si>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</si>
  <si>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</si>
  <si>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</si>
  <si>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</si>
  <si>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</si>
  <si>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</si>
  <si>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</si>
  <si>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</si>
  <si>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</si>
  <si>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</si>
  <si>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</si>
  <si>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</si>
  <si>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</si>
  <si>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</si>
  <si>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</si>
  <si>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</si>
  <si>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</si>
  <si>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</si>
  <si>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</si>
  <si>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</si>
  <si>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</si>
  <si>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</si>
  <si>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</si>
  <si>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</si>
  <si>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</si>
  <si>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</si>
  <si>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</si>
  <si>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</si>
  <si>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</si>
  <si>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</si>
  <si>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</si>
  <si>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</si>
  <si>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</si>
  <si>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</si>
  <si>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</si>
  <si>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</si>
  <si>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</si>
  <si>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</si>
  <si>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</si>
  <si>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</si>
  <si>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</si>
  <si>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</si>
  <si>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 xml:space="preserve">  on line 24 "Electric Expenses," and Maintenance Account Nos. 553 and 554 on line</t>
  </si>
  <si>
    <t>attributed to research and development; (b) types of cost units used for the</t>
  </si>
  <si>
    <t xml:space="preserve">  4.  If net peak demand for 60 minutes is not available, give data which</t>
  </si>
  <si>
    <t>to expense accounts 501 and 547 (line 41) as shown on</t>
  </si>
  <si>
    <t xml:space="preserve">  31 "Maintenance of Electric Plant."  Indicate plants designed for peak load service.</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</si>
  <si>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</si>
  <si>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</si>
  <si>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</si>
  <si>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</si>
  <si>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</si>
  <si>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</si>
  <si>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</si>
  <si>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</si>
  <si>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</si>
  <si>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</si>
  <si>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</si>
  <si>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</si>
  <si>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</si>
  <si>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</si>
  <si>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</si>
  <si>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</si>
  <si>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</si>
  <si>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</si>
  <si>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</si>
  <si>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</si>
  <si>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</si>
  <si>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</si>
  <si>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</si>
  <si>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</si>
  <si>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</si>
  <si>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</si>
  <si>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</si>
  <si>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</si>
  <si>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</si>
  <si>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</si>
  <si>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</si>
  <si>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</si>
  <si>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</si>
  <si>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Cost per KW of Installed Capacity (Line 5)</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</si>
  <si>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</si>
  <si>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</si>
  <si>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</si>
  <si>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</si>
  <si>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</si>
  <si>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</si>
  <si>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</si>
  <si>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</si>
  <si>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</si>
  <si>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</si>
  <si>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</si>
  <si>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204-207</t>
  </si>
  <si>
    <t>12-95</t>
  </si>
  <si>
    <t>Electric Plant Leased to Others</t>
  </si>
  <si>
    <t>213</t>
  </si>
  <si>
    <t>Electric Plant Held for Future Use</t>
  </si>
  <si>
    <t>214</t>
  </si>
  <si>
    <t>Construction Work in Progress</t>
  </si>
  <si>
    <t>216</t>
  </si>
  <si>
    <t>Construction Overheads</t>
  </si>
  <si>
    <t>217</t>
  </si>
  <si>
    <t>General Description of Construction Overheads Procedures</t>
  </si>
  <si>
    <t>218</t>
  </si>
  <si>
    <t>12-88</t>
  </si>
  <si>
    <t>Accumulated Provision for Depreciation of Electric Plant</t>
  </si>
  <si>
    <t>219</t>
  </si>
  <si>
    <t>Non-Utility Property</t>
  </si>
  <si>
    <t>221</t>
  </si>
  <si>
    <t>Investment in Subsidiary Companies</t>
  </si>
  <si>
    <t>224-225</t>
  </si>
  <si>
    <t>Material &amp; Supplies</t>
  </si>
  <si>
    <t>227</t>
  </si>
  <si>
    <t>Allowances</t>
  </si>
  <si>
    <t>228-229</t>
  </si>
  <si>
    <t>Extraordinary Property Losses</t>
  </si>
  <si>
    <t>230</t>
  </si>
  <si>
    <t>12-93</t>
  </si>
  <si>
    <t>Unrecovered Plant and Regulatory Study Costs</t>
  </si>
  <si>
    <t>Other Regulatory Assets</t>
  </si>
  <si>
    <t>232</t>
  </si>
  <si>
    <t>Miscellaneous Deferred Debits</t>
  </si>
  <si>
    <t>233</t>
  </si>
  <si>
    <t>Accumulated Deferred Income Taxes (Account 190)</t>
  </si>
  <si>
    <t>234</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</si>
  <si>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</si>
  <si>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</si>
  <si>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</si>
  <si>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</si>
  <si>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</si>
  <si>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</si>
  <si>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</si>
  <si>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</si>
  <si>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</si>
  <si>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</si>
  <si>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</si>
  <si>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</si>
  <si>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</si>
  <si>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</si>
  <si>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</si>
  <si>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</si>
  <si>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</si>
  <si>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</si>
  <si>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</si>
  <si>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</si>
  <si>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</si>
  <si>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</si>
  <si>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</si>
  <si>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</si>
  <si>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</si>
  <si>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</si>
  <si>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429</t>
  </si>
  <si>
    <t>Environmental Protection Facilities</t>
  </si>
  <si>
    <t>430</t>
  </si>
  <si>
    <t>Environmental Protection Expenses</t>
  </si>
  <si>
    <t>431</t>
  </si>
  <si>
    <t>Footnote Data</t>
  </si>
  <si>
    <t>450</t>
  </si>
  <si>
    <t>Stockholders' Reports          Check appropriate box:</t>
  </si>
  <si>
    <t>Two copies will be submitted</t>
  </si>
  <si>
    <t>No annual report to stockholders is submitted</t>
  </si>
  <si>
    <t>PSC Supplemental Filing</t>
  </si>
  <si>
    <t>1-94</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</si>
  <si>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</si>
  <si>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</si>
  <si>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</si>
  <si>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</si>
  <si>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</si>
  <si>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</si>
  <si>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</si>
  <si>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</si>
  <si>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</si>
  <si>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</si>
  <si>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</si>
  <si>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</si>
  <si>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</si>
  <si>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</si>
  <si>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</si>
  <si>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</si>
  <si>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</si>
  <si>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</si>
  <si>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</si>
  <si>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</si>
  <si>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</si>
  <si>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6.  Report construction work in progress relating to</t>
  </si>
  <si>
    <t>environmental facilities at line 9.</t>
  </si>
  <si>
    <t>Classification of Cost</t>
  </si>
  <si>
    <t>at End</t>
  </si>
  <si>
    <t>Actual</t>
  </si>
  <si>
    <t xml:space="preserve">  Air Pollution Control Facilities</t>
  </si>
  <si>
    <t xml:space="preserve">  Water Pollution Control Facilities</t>
  </si>
  <si>
    <t xml:space="preserve">  Solid Waste Disposal Costs</t>
  </si>
  <si>
    <t xml:space="preserve">  Noise Abatement Equipment</t>
  </si>
  <si>
    <t xml:space="preserve">  Esthetic Costs</t>
  </si>
  <si>
    <t xml:space="preserve">  Additional Plant Capacity</t>
  </si>
  <si>
    <t xml:space="preserve">       (Enter Total of lines 11 thru 13)</t>
  </si>
  <si>
    <t xml:space="preserve">  Other Dr. or Cr. Items (Describe):</t>
  </si>
  <si>
    <t xml:space="preserve">   Balance End of Year (Enter Total of</t>
  </si>
  <si>
    <t xml:space="preserve">       lines 1, 9, 14, 15, and 16)</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</si>
  <si>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</si>
  <si>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</si>
  <si>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</si>
  <si>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</si>
  <si>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</si>
  <si>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</si>
  <si>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</si>
  <si>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</si>
  <si>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</si>
  <si>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 xml:space="preserve">   TOTAL (Enter Total of lines 18 thru 25)</t>
  </si>
  <si>
    <t>FERC FORM NO.   (ED. 12-88)</t>
  </si>
  <si>
    <t>Next Page is 221</t>
  </si>
  <si>
    <t>Page 219</t>
  </si>
  <si>
    <t>FOOTNOTES</t>
  </si>
  <si>
    <t xml:space="preserve">  This Report Is:</t>
  </si>
  <si>
    <t xml:space="preserve">  Date of Report</t>
  </si>
  <si>
    <t xml:space="preserve">  (1)  [  ] An Original</t>
  </si>
  <si>
    <t xml:space="preserve">  (2)  [  ] A Resubmission</t>
  </si>
  <si>
    <t>NONUTILITY PROPERTY (Account 121)</t>
  </si>
  <si>
    <t>commitment for service is less than one year.</t>
  </si>
  <si>
    <t>Demandreported in column (h) must be in megawatts.  Footnote any demand not stated on a megawatts basis and explain.</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</si>
  <si>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</si>
  <si>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</si>
  <si>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</si>
  <si>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</si>
  <si>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</si>
  <si>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</si>
  <si>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</si>
  <si>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</si>
  <si>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</si>
  <si>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</si>
  <si>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</si>
  <si>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</si>
  <si>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</si>
  <si>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</si>
  <si>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</si>
  <si>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</si>
  <si>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</si>
  <si>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</si>
  <si>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</si>
  <si>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</si>
  <si>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</si>
  <si>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</si>
  <si>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</si>
  <si>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</si>
  <si>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</si>
  <si>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</si>
  <si>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</si>
  <si>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</si>
  <si>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</si>
  <si>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</si>
  <si>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</si>
  <si>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</si>
  <si>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</si>
  <si>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</si>
  <si>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</si>
  <si>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</si>
  <si>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</si>
  <si>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</si>
  <si>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</si>
  <si>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</si>
  <si>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</si>
  <si>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</si>
  <si>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</si>
  <si>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</si>
  <si>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</si>
  <si>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</si>
  <si>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</si>
  <si>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</si>
  <si>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</si>
  <si>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</si>
  <si>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 xml:space="preserve">                line 2 less 23)  (Carry forward to page 117, line 25)</t>
  </si>
  <si>
    <t>FERC FORM NO.1 (REV. 12-96)</t>
  </si>
  <si>
    <t>FERC FORM NO.1 (REVISED 12-96)</t>
  </si>
  <si>
    <t>FERC FORM NO. 1 (REVISED 12-96)</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</si>
  <si>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</si>
  <si>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</si>
  <si>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</si>
  <si>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</si>
  <si>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</si>
  <si>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</si>
  <si>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</si>
  <si>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</si>
  <si>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</si>
  <si>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</si>
  <si>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</si>
  <si>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</si>
  <si>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</si>
  <si>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</si>
  <si>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</si>
  <si>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</si>
  <si>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</si>
  <si>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</si>
  <si>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</si>
  <si>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</si>
  <si>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</si>
  <si>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</si>
  <si>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</si>
  <si>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</si>
  <si>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 xml:space="preserve">      $50,000, whichever is less) may be grouped by classes.</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</si>
  <si>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</si>
  <si>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</si>
  <si>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</si>
  <si>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</si>
  <si>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</si>
  <si>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</si>
  <si>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</si>
  <si>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</si>
  <si>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</si>
  <si>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1.  Report below operating revenues for each prescribed account,</t>
  </si>
  <si>
    <t>of twelve figures at the close of each month.</t>
  </si>
  <si>
    <t>4.  Commercial and Industrial Sales, Account 442, may</t>
  </si>
  <si>
    <t>5.  See pages 108-109, Important Changes During Year, for</t>
  </si>
  <si>
    <t>and manufactured gas revenues in total.</t>
  </si>
  <si>
    <t>3.  If increases or decreases from previous</t>
  </si>
  <si>
    <t>be classified according to the basis of classification</t>
  </si>
  <si>
    <t>important new territory added and important rate increases</t>
  </si>
  <si>
    <t>2. Report number of customers, columns (f) and (g), on the basis</t>
  </si>
  <si>
    <t xml:space="preserve"> year (columns (c), (e), and (g)), are not</t>
  </si>
  <si>
    <t>(Small or Commercial, and Large or Industrial) regularly</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</si>
  <si>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</si>
  <si>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</si>
  <si>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</si>
  <si>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</si>
  <si>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</si>
  <si>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each applicable revenue account subheading.</t>
  </si>
  <si>
    <t>billed pursuant thereto.</t>
  </si>
  <si>
    <t xml:space="preserve">     3.    Where the same customers are served under more than</t>
  </si>
  <si>
    <t xml:space="preserve">       6.   Report amount of unbilled revenue as of end of year</t>
  </si>
  <si>
    <t>one rate schedule in the same revenue account classifica-</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</si>
  <si>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</si>
  <si>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</si>
  <si>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</si>
  <si>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</si>
  <si>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</si>
  <si>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</si>
  <si>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</si>
  <si>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</si>
  <si>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</si>
  <si>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</si>
  <si>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</si>
  <si>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</si>
  <si>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FERC FORM NO. 1 (ED. 12-95)</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</si>
  <si>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</si>
  <si>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</si>
  <si>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</si>
  <si>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</si>
  <si>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</si>
  <si>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</si>
  <si>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</si>
  <si>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</si>
  <si>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</si>
  <si>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</si>
  <si>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</si>
  <si>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</si>
  <si>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</si>
  <si>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</si>
  <si>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</si>
  <si>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</si>
  <si>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</si>
  <si>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</si>
  <si>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</si>
  <si>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</si>
  <si>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</si>
  <si>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</si>
  <si>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</si>
  <si>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</si>
  <si>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</si>
  <si>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</si>
  <si>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</si>
  <si>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</si>
  <si>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</si>
  <si>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</si>
  <si>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</si>
  <si>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</si>
  <si>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</si>
  <si>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</si>
  <si>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</si>
  <si>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</si>
  <si>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</si>
  <si>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</si>
  <si>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</si>
  <si>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</si>
  <si>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</si>
  <si>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</si>
  <si>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</si>
  <si>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</si>
  <si>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</si>
  <si>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</si>
  <si>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</si>
  <si>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</si>
  <si>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</si>
  <si>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</si>
  <si>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</si>
  <si>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</si>
  <si>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</si>
  <si>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</si>
  <si>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</si>
  <si>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</si>
  <si>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</si>
  <si>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</si>
  <si>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</si>
  <si>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</si>
  <si>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</si>
  <si>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</si>
  <si>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</si>
  <si>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</si>
  <si>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</si>
  <si>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</si>
  <si>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</si>
  <si>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</si>
  <si>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</si>
  <si>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</si>
  <si>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</si>
  <si>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</si>
  <si>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</si>
  <si>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</si>
  <si>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</si>
  <si>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</si>
  <si>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</si>
  <si>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</si>
  <si>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</si>
  <si>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</si>
  <si>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</si>
  <si>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</si>
  <si>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</si>
  <si>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</si>
  <si>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</si>
  <si>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</si>
  <si>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</si>
  <si>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</si>
  <si>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</si>
  <si>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</si>
  <si>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</si>
  <si>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</si>
  <si>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</si>
  <si>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</si>
  <si>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</si>
  <si>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</si>
  <si>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</si>
  <si>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</si>
  <si>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</si>
  <si>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</si>
  <si>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</si>
  <si>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</si>
  <si>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</si>
  <si>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</si>
  <si>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</si>
  <si>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</si>
  <si>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</si>
  <si>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</si>
  <si>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</si>
  <si>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</si>
  <si>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</si>
  <si>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</si>
  <si>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</si>
  <si>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</si>
  <si>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</si>
  <si>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</si>
  <si>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</si>
  <si>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</si>
  <si>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</si>
  <si>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</si>
  <si>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</si>
  <si>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</si>
  <si>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</si>
  <si>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</si>
  <si>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</si>
  <si>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</si>
  <si>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</si>
  <si>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</si>
  <si>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</si>
  <si>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</si>
  <si>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</si>
  <si>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</si>
  <si>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</si>
  <si>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</si>
  <si>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</si>
  <si>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</si>
  <si>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</si>
  <si>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</si>
  <si>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</si>
  <si>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</si>
  <si>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</si>
  <si>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</si>
  <si>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</si>
  <si>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</si>
  <si>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</si>
  <si>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</si>
  <si>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</si>
  <si>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</si>
  <si>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</si>
  <si>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</si>
  <si>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</si>
  <si>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</si>
  <si>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</si>
  <si>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</si>
  <si>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</si>
  <si>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</si>
  <si>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</si>
  <si>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</si>
  <si>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</si>
  <si>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</si>
  <si>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</si>
  <si>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</si>
  <si>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</si>
  <si>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</si>
  <si>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</si>
  <si>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</si>
  <si>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</si>
  <si>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</si>
  <si>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</si>
  <si>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</si>
  <si>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</si>
  <si>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</si>
  <si>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Capital Stock Subscribed, Capital Stock Liability for</t>
  </si>
  <si>
    <t xml:space="preserve">  Conversion, Premium on Capital Stock, and Installments</t>
  </si>
  <si>
    <t xml:space="preserve">  Received on Capital Stock</t>
  </si>
  <si>
    <t>252</t>
  </si>
  <si>
    <t>Other Paid In Capital</t>
  </si>
  <si>
    <t>253</t>
  </si>
  <si>
    <t>Discount on Capital Stock</t>
  </si>
  <si>
    <t>254</t>
  </si>
  <si>
    <t>Capital Stock Expense</t>
  </si>
  <si>
    <t>12-86</t>
  </si>
  <si>
    <t>Long-Term Debt</t>
  </si>
  <si>
    <t>256-257</t>
  </si>
  <si>
    <t>FERC FORM NO. 1 (ED. 12-96)   NYPSC MODIFIED-97</t>
  </si>
  <si>
    <t>Page 2</t>
  </si>
  <si>
    <t>LIST OF SCHEDULES (Continued)</t>
  </si>
  <si>
    <t>and Other Credits) (Continued)</t>
  </si>
  <si>
    <t>Reconciliation of Reported Net Income with Taxable Income</t>
  </si>
  <si>
    <t xml:space="preserve">  for Federal Income Taxes</t>
  </si>
  <si>
    <t>261</t>
  </si>
  <si>
    <t>Taxes Accrued, Prepaid and Charged During the Year</t>
  </si>
  <si>
    <t>262-263</t>
  </si>
  <si>
    <t>Accumulated Deferred Investment Tax Credits</t>
  </si>
  <si>
    <t>266-267</t>
  </si>
  <si>
    <t>Other Deferred Credits</t>
  </si>
  <si>
    <t>269</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</si>
  <si>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</si>
  <si>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</si>
  <si>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</si>
  <si>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</si>
  <si>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</si>
  <si>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</si>
  <si>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</si>
  <si>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</si>
  <si>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278</t>
  </si>
  <si>
    <t>Allowances Inventory</t>
  </si>
  <si>
    <t>19__</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</si>
  <si>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</si>
  <si>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</si>
  <si>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</si>
  <si>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</si>
  <si>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</si>
  <si>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</si>
  <si>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</si>
  <si>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</si>
  <si>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</si>
  <si>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</si>
  <si>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</si>
  <si>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</si>
  <si>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</si>
  <si>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</si>
  <si>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</si>
  <si>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</si>
  <si>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</si>
  <si>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</si>
  <si>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</si>
  <si>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</si>
  <si>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</si>
  <si>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</si>
  <si>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</si>
  <si>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</si>
  <si>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</si>
  <si>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</si>
  <si>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</si>
  <si>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</si>
  <si>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</si>
  <si>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</si>
  <si>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</si>
  <si>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</si>
  <si>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</si>
  <si>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  (ED. 12- 95)</t>
  </si>
  <si>
    <t>Page  228</t>
  </si>
  <si>
    <t>Page 229</t>
  </si>
  <si>
    <t xml:space="preserve">(2) ____  No. </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</si>
  <si>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</si>
  <si>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</si>
  <si>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</si>
  <si>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</si>
  <si>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</si>
  <si>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</si>
  <si>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</si>
  <si>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</si>
  <si>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</si>
  <si>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</si>
  <si>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</si>
  <si>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</si>
  <si>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</si>
  <si>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</si>
  <si>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</si>
  <si>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</si>
  <si>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</si>
  <si>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</si>
  <si>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</si>
  <si>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</si>
  <si>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</si>
  <si>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</si>
  <si>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</si>
  <si>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</si>
  <si>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</si>
  <si>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</si>
  <si>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</si>
  <si>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</si>
  <si>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</si>
  <si>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</si>
  <si>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</si>
  <si>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</si>
  <si>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</si>
  <si>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</si>
  <si>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</si>
  <si>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</si>
  <si>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</si>
  <si>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</si>
  <si>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</si>
  <si>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</si>
  <si>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</si>
  <si>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 xml:space="preserve">1. Components of Formula (Derived from actual book balances and actual cost rates):                                                                                                                                   </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</si>
  <si>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</si>
  <si>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</si>
  <si>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</si>
  <si>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</si>
  <si>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</si>
  <si>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</si>
  <si>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</si>
  <si>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</si>
  <si>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</si>
  <si>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</si>
  <si>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</si>
  <si>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</si>
  <si>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</si>
  <si>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</si>
  <si>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</si>
  <si>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</si>
  <si>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</si>
  <si>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</si>
  <si>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</si>
  <si>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</si>
  <si>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</si>
  <si>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</si>
  <si>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</si>
  <si>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</si>
  <si>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</si>
  <si>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</si>
  <si>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</si>
  <si>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</si>
  <si>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</si>
  <si>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</si>
  <si>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</si>
  <si>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</si>
  <si>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</si>
  <si>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</si>
  <si>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</si>
  <si>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</si>
  <si>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</si>
  <si>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</si>
  <si>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</si>
  <si>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</si>
  <si>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</si>
  <si>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</si>
  <si>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</si>
  <si>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</si>
  <si>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</si>
  <si>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</si>
  <si>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</si>
  <si>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</si>
  <si>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</si>
  <si>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</si>
  <si>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</si>
  <si>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</si>
  <si>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</si>
  <si>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</si>
  <si>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</si>
  <si>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</si>
  <si>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</si>
  <si>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 xml:space="preserve">     TOTAL Assets and Other Debits (Enter Total of lines 10, 11, 12, 22,</t>
  </si>
  <si>
    <t xml:space="preserve">     TOTAL Liabilities and Other Credits (Enter Total of lines 14, 22, 30, </t>
  </si>
  <si>
    <t>FERC FORM N0.1 (ED. 12-96)</t>
  </si>
  <si>
    <t>Page 122</t>
  </si>
  <si>
    <t>NOTES TO FINANCIAL STATEMENTS (Continued)</t>
  </si>
  <si>
    <t>Next Page is 200</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</si>
  <si>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</si>
  <si>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</si>
  <si>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</si>
  <si>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</si>
  <si>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</si>
  <si>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</si>
  <si>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</si>
  <si>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</si>
  <si>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</si>
  <si>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</si>
  <si>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</si>
  <si>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</si>
  <si>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</si>
  <si>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</si>
  <si>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</si>
  <si>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</si>
  <si>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</si>
  <si>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</si>
  <si>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</si>
  <si>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</si>
  <si>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</si>
  <si>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</si>
  <si>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</si>
  <si>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</si>
  <si>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</si>
  <si>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</si>
  <si>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</si>
  <si>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</si>
  <si>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</si>
  <si>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</si>
  <si>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</si>
  <si>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</si>
  <si>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</si>
  <si>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</si>
  <si>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</si>
  <si>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</si>
  <si>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</si>
  <si>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</si>
  <si>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</si>
  <si>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</si>
  <si>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</si>
  <si>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</si>
  <si>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</si>
  <si>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</si>
  <si>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</si>
  <si>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</si>
  <si>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</si>
  <si>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</si>
  <si>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</si>
  <si>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</si>
  <si>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</si>
  <si>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</si>
  <si>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</si>
  <si>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</si>
  <si>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</si>
  <si>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</si>
  <si>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</si>
  <si>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</si>
  <si>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</si>
  <si>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</si>
  <si>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</si>
  <si>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</si>
  <si>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</si>
  <si>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</si>
  <si>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</si>
  <si>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</si>
  <si>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TOTAL Other Property and Investments (Total of lines 14-17, 19-21)</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</si>
  <si>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</si>
  <si>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</si>
  <si>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</si>
  <si>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</si>
  <si>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</si>
  <si>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</si>
  <si>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</si>
  <si>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</si>
  <si>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</si>
  <si>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</si>
  <si>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</si>
  <si>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</si>
  <si>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</si>
  <si>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</si>
  <si>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</si>
  <si>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</si>
  <si>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</si>
  <si>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</si>
  <si>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</si>
  <si>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</si>
  <si>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</si>
  <si>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</si>
  <si>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</si>
  <si>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</si>
  <si>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</si>
  <si>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</si>
  <si>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</si>
  <si>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</si>
  <si>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</si>
  <si>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</si>
  <si>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Deferred Gains from Dispostion of Utility Plant</t>
  </si>
  <si>
    <t>Pg 113, L 49 (d)</t>
  </si>
  <si>
    <t>Pg 113, L 53 (d)</t>
  </si>
  <si>
    <t xml:space="preserve">          Total Deferred Credits</t>
  </si>
  <si>
    <t>OPERATING RESERVES</t>
  </si>
  <si>
    <t>Property Insurance Reserve</t>
  </si>
  <si>
    <t>Pg 112, L 25 (d)</t>
  </si>
  <si>
    <t>Injuries and Damage Reserve</t>
  </si>
  <si>
    <t>Pg 112, L 26 (d)</t>
  </si>
  <si>
    <t>Pension and Benefits Reserve</t>
  </si>
  <si>
    <t>Pg 112, L 27 (d)</t>
  </si>
  <si>
    <t>Miscellaneous Operating Reserves</t>
  </si>
  <si>
    <t>Pg 112, L 24, 28, 29 (d)</t>
  </si>
  <si>
    <t xml:space="preserve">          Total Operating Reserves</t>
  </si>
  <si>
    <t>Total Liabilities and Other Credits</t>
  </si>
  <si>
    <t>Formula should = Pg 113, L 68 (d)</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</si>
  <si>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</si>
  <si>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</si>
  <si>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</si>
  <si>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</si>
  <si>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</si>
  <si>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</si>
  <si>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</si>
  <si>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</si>
  <si>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</si>
  <si>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</si>
  <si>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</si>
  <si>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</si>
  <si>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</si>
  <si>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</si>
  <si>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</si>
  <si>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</si>
  <si>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</si>
  <si>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FERC  FORM NO. 1  (ED. 12-95)</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</si>
  <si>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</si>
  <si>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</si>
  <si>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</si>
  <si>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</si>
  <si>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</si>
  <si>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</si>
  <si>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</si>
  <si>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</si>
  <si>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</si>
  <si>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</si>
  <si>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</si>
  <si>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</si>
  <si>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</si>
  <si>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</si>
  <si>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</si>
  <si>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</si>
  <si>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</si>
  <si>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</si>
  <si>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</si>
  <si>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</si>
  <si>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</si>
  <si>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</si>
  <si>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</si>
  <si>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</si>
  <si>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</si>
  <si>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</si>
  <si>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</si>
  <si>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</si>
  <si>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</si>
  <si>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</si>
  <si>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</si>
  <si>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</si>
  <si>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Purchased</t>
  </si>
  <si>
    <t xml:space="preserve">    Received</t>
  </si>
  <si>
    <t>Delivered</t>
  </si>
  <si>
    <t xml:space="preserve"> or Settlement ($)</t>
  </si>
  <si>
    <t xml:space="preserve">           (g)</t>
  </si>
  <si>
    <t xml:space="preserve">          (h)</t>
  </si>
  <si>
    <t>FERC FORM NO.1 (REVISED 12-90) NYPSC Modified-96</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</si>
  <si>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</si>
  <si>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</si>
  <si>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</si>
  <si>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</si>
  <si>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</si>
  <si>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</si>
  <si>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</si>
  <si>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</si>
  <si>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</si>
  <si>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</si>
  <si>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</si>
  <si>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</si>
  <si>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</si>
  <si>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</si>
  <si>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</si>
  <si>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</si>
  <si>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</si>
  <si>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Pg 115, L 10+11-12  (e)</t>
  </si>
  <si>
    <t xml:space="preserve">     Amort of Property Losses</t>
  </si>
  <si>
    <t>Pg 115, L 9 (e)</t>
  </si>
  <si>
    <t xml:space="preserve">     Amort of Conversion/Regulatory Expenses</t>
  </si>
  <si>
    <t>Pg 115, L 8 (e)</t>
  </si>
  <si>
    <t xml:space="preserve">     Taxes Other than Income Taxes</t>
  </si>
  <si>
    <t>Pg 115, L 13 (e)</t>
  </si>
  <si>
    <t xml:space="preserve">      Income Taxes</t>
  </si>
  <si>
    <t>Pg 115, L 14=&gt;16-17+18 (e)</t>
  </si>
  <si>
    <t xml:space="preserve">      Gains from Disposition of Util. Plant</t>
  </si>
  <si>
    <t>Pg 115, L 19, 21 (e)</t>
  </si>
  <si>
    <t xml:space="preserve">      Losses from Disposition of Util. Plant</t>
  </si>
  <si>
    <t>Pg 115, L 20, 22 (e)</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</si>
  <si>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</si>
  <si>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</si>
  <si>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</si>
  <si>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</si>
  <si>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</si>
  <si>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</si>
  <si>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</si>
  <si>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</si>
  <si>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</si>
  <si>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</si>
  <si>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</si>
  <si>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Pg 115, L 10+11-12  (g)</t>
  </si>
  <si>
    <t>Pg 115, L 9 (g)</t>
  </si>
  <si>
    <t>Extraordinary Deductions</t>
  </si>
  <si>
    <t>Pg 117, L 68 (c)</t>
  </si>
  <si>
    <t>Income Taxes, Extraordinary Items</t>
  </si>
  <si>
    <t>Pg 117, L 70 (c)</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</si>
  <si>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</si>
  <si>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</si>
  <si>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</si>
  <si>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</si>
  <si>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</si>
  <si>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</si>
  <si>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</si>
  <si>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</si>
  <si>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</si>
  <si>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</si>
  <si>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</si>
  <si>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</si>
  <si>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</si>
  <si>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</si>
  <si>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</si>
  <si>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</si>
  <si>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</si>
  <si>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</si>
  <si>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</si>
  <si>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</si>
  <si>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</si>
  <si>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</si>
  <si>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</si>
  <si>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</si>
  <si>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</si>
  <si>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</si>
  <si>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</si>
  <si>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</si>
  <si>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</si>
  <si>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Pg 322, L 126 (b)</t>
  </si>
  <si>
    <t>Customer Account Expense</t>
  </si>
  <si>
    <t>Pg 322, L 134, 141 (b)</t>
  </si>
  <si>
    <t>Sales Expense</t>
  </si>
  <si>
    <t>Pg 322, L 148,  (b)</t>
  </si>
  <si>
    <t>Administrative and General</t>
  </si>
  <si>
    <t>Pg 323, L 168 (b)</t>
  </si>
  <si>
    <t xml:space="preserve">   Total Operation &amp; Maintenance Expense</t>
  </si>
  <si>
    <t>Formula should = Pg 323, L 169 (b)</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</si>
  <si>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</si>
  <si>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</si>
  <si>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</si>
  <si>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</si>
  <si>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</si>
  <si>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</si>
  <si>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</si>
  <si>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</si>
  <si>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</si>
  <si>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</si>
  <si>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</si>
  <si>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</si>
  <si>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</si>
  <si>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</si>
  <si>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</si>
  <si>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</si>
  <si>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</si>
  <si>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</si>
  <si>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</si>
  <si>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</si>
  <si>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</si>
  <si>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</si>
  <si>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</si>
  <si>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</si>
  <si>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</si>
  <si>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</si>
  <si>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Pg 321, L 76 (b)</t>
  </si>
  <si>
    <t xml:space="preserve">     Total Fuel and Purchased Power</t>
  </si>
  <si>
    <t>-Fuel and PP related to Sales for Resale (Not Used)</t>
  </si>
  <si>
    <t xml:space="preserve">     Fuel and PP - Ultimate Customers</t>
  </si>
  <si>
    <t>Salaries</t>
  </si>
  <si>
    <t>Pg 354, L 25 (d)</t>
  </si>
  <si>
    <t>Pensions and Benefits</t>
  </si>
  <si>
    <t>Pg 323, L 158 (b)</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</si>
  <si>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</si>
  <si>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</si>
  <si>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</si>
  <si>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</si>
  <si>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</si>
  <si>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</si>
  <si>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</si>
  <si>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</si>
  <si>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</si>
  <si>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</si>
  <si>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</si>
  <si>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</si>
  <si>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</si>
  <si>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</si>
  <si>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</si>
  <si>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</si>
  <si>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</si>
  <si>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</si>
  <si>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</si>
  <si>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</si>
  <si>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</si>
  <si>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</si>
  <si>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</si>
  <si>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</si>
  <si>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</si>
  <si>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</si>
  <si>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</si>
  <si>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</si>
  <si>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</si>
  <si>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</si>
  <si>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</si>
  <si>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</si>
  <si>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</si>
  <si>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</si>
  <si>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</si>
  <si>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</si>
  <si>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</si>
  <si>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</si>
  <si>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</si>
  <si>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</si>
  <si>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</si>
  <si>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</si>
  <si>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</si>
  <si>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</si>
  <si>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</si>
  <si>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</si>
  <si>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</si>
  <si>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328-330</t>
  </si>
  <si>
    <t>12-90</t>
  </si>
  <si>
    <t>Transmission of Electricity by Others</t>
  </si>
  <si>
    <t>332</t>
  </si>
  <si>
    <t>Miscellaneous General Expenses</t>
  </si>
  <si>
    <t>335</t>
  </si>
  <si>
    <t>Depreciation and Amortization of Electric Plant</t>
  </si>
  <si>
    <t>336-337</t>
  </si>
  <si>
    <t>Particulars Concerning Certain Income Deduction and</t>
  </si>
  <si>
    <t xml:space="preserve">  Interest Charges Accounts</t>
  </si>
  <si>
    <t>340</t>
  </si>
  <si>
    <t>Common Section</t>
  </si>
  <si>
    <t>Regulatory Commission Expenses</t>
  </si>
  <si>
    <t>350-351</t>
  </si>
  <si>
    <t>Research, Development, and Demonstration Activities</t>
  </si>
  <si>
    <t>352-353</t>
  </si>
  <si>
    <t>Distribution of Salaries and Wages</t>
  </si>
  <si>
    <t>354-355</t>
  </si>
  <si>
    <t>Common Utility Plant and Expenses</t>
  </si>
  <si>
    <t>356</t>
  </si>
  <si>
    <t>Electric Plant Statistical Data</t>
  </si>
  <si>
    <t>Electric Energy Account</t>
  </si>
  <si>
    <t>401</t>
  </si>
  <si>
    <t>Monthly Peaks and Output</t>
  </si>
  <si>
    <t>Steam - Electric Generating Plant Statistics (Large Plants)</t>
  </si>
  <si>
    <t>402-403</t>
  </si>
  <si>
    <t>Hydroelectric Generating Plant Statistics (Large Plants)</t>
  </si>
  <si>
    <t>406-407</t>
  </si>
  <si>
    <t>Pumped Storage Generating Plant Statistics (Large Plants)</t>
  </si>
  <si>
    <t>408-409</t>
  </si>
  <si>
    <t>Generating Plant Statistics (Small Plants)</t>
  </si>
  <si>
    <t>410-411</t>
  </si>
  <si>
    <t>Page 3</t>
  </si>
  <si>
    <t>Electric Plant Statistical Data (Continued)</t>
  </si>
  <si>
    <t>Transmission Line Statistics</t>
  </si>
  <si>
    <t>422-423</t>
  </si>
  <si>
    <t>Transmission Lines Added During Year</t>
  </si>
  <si>
    <t>424-425</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</si>
  <si>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</si>
  <si>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</si>
  <si>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</si>
  <si>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</si>
  <si>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</si>
  <si>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</si>
  <si>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</si>
  <si>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</si>
  <si>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</si>
  <si>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</si>
  <si>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</si>
  <si>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</si>
  <si>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</si>
  <si>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</si>
  <si>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</si>
  <si>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</si>
  <si>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</si>
  <si>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</si>
  <si>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</si>
  <si>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</si>
  <si>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</si>
  <si>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</si>
  <si>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</si>
  <si>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</si>
  <si>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</si>
  <si>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</si>
  <si>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</si>
  <si>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</si>
  <si>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</si>
  <si>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</si>
  <si>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</si>
  <si>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</si>
  <si>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</si>
  <si>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</si>
  <si>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</si>
  <si>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</si>
  <si>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</si>
  <si>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Distribution (Enter Total of lines 5 and 14)</t>
  </si>
  <si>
    <t xml:space="preserve">     Customer Accounts (Transcribe from line 6)</t>
  </si>
  <si>
    <t xml:space="preserve">     Customer Service and Informational (Transcribe from line 7)</t>
  </si>
  <si>
    <t xml:space="preserve">     Sales (Transcribe from line 8)</t>
  </si>
  <si>
    <t xml:space="preserve">     Administrative and General (Enter Total of lines 9 and 15)</t>
  </si>
  <si>
    <t xml:space="preserve">          TOTAL Oper. and Maint.  (Total of lines 18 thru 24)</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</si>
  <si>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</si>
  <si>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</si>
  <si>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</si>
  <si>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</si>
  <si>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</si>
  <si>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</si>
  <si>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</si>
  <si>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</si>
  <si>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</si>
  <si>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</si>
  <si>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</si>
  <si>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</si>
  <si>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</si>
  <si>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</si>
  <si>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</si>
  <si>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</si>
  <si>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</si>
  <si>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</si>
  <si>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</si>
  <si>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</si>
  <si>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</si>
  <si>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</si>
  <si>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</si>
  <si>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</si>
  <si>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</si>
  <si>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</si>
  <si>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</si>
  <si>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</si>
  <si>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 xml:space="preserve">  FERC FORM NO. 1 (ED.  12-88)</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</si>
  <si>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</si>
  <si>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</si>
  <si>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</si>
  <si>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</si>
  <si>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</si>
  <si>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</si>
  <si>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</si>
  <si>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</si>
  <si>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</si>
  <si>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</si>
  <si>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</si>
  <si>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</si>
  <si>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</si>
  <si>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</si>
  <si>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</si>
  <si>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</si>
  <si>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</si>
  <si>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</si>
  <si>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</si>
  <si>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</si>
  <si>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</si>
  <si>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</si>
  <si>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</si>
  <si>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</si>
  <si>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</si>
  <si>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</si>
  <si>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</si>
  <si>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</si>
  <si>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</si>
  <si>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</si>
  <si>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</si>
  <si>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Pg 205, L 15 (g)</t>
  </si>
  <si>
    <t>Pg 205, L 23 (g)</t>
  </si>
  <si>
    <t xml:space="preserve">    Hydraulic</t>
  </si>
  <si>
    <t>Pg 205, L 32 (g)</t>
  </si>
  <si>
    <t>Pg 207, L 42 (g)</t>
  </si>
  <si>
    <t xml:space="preserve">          TOTAL Other Income (Enter Total of lines 29 thru 38)</t>
  </si>
  <si>
    <t>Other Income Deductions</t>
  </si>
  <si>
    <t xml:space="preserve">    Loss on Disposition of Property (421.2)</t>
  </si>
  <si>
    <t xml:space="preserve">    Miscellaneous Amortization (425)</t>
  </si>
  <si>
    <t xml:space="preserve">    Miscellaneous Income Deductions (426.1 - 426.5)</t>
  </si>
  <si>
    <t xml:space="preserve">          TOTAL Other Income  Deductions (Total of lines 41 thru 43)</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</si>
  <si>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</si>
  <si>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</si>
  <si>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</si>
  <si>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</si>
  <si>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</si>
  <si>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</si>
  <si>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</si>
  <si>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</si>
  <si>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 xml:space="preserve">          TOTAL Taxes on Other Income  and Deduct. (Total of  46 thru 52)</t>
  </si>
  <si>
    <t xml:space="preserve">     Net Other Income and Deductions (Enter Total of lines 39, 44, 53)</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</si>
  <si>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</si>
  <si>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</si>
  <si>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</si>
  <si>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</si>
  <si>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</si>
  <si>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</si>
  <si>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</si>
  <si>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</si>
  <si>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 xml:space="preserve">       Net Interest Charges (Enter Total of lines 56 thru 63)</t>
  </si>
  <si>
    <t>Income Before Extraordinary Items (Total of lines 25, 54 and 64)</t>
  </si>
  <si>
    <t>Extraordinary Income (434)</t>
  </si>
  <si>
    <t>(Less) Extraordinary Deductions (435)</t>
  </si>
  <si>
    <t xml:space="preserve">       Net Extraordinary Items (Enter Total of line 67 less line 68)</t>
  </si>
  <si>
    <t xml:space="preserve">   70</t>
  </si>
  <si>
    <t>Income Taxes -- Federal and Other (409.3)</t>
  </si>
  <si>
    <t xml:space="preserve">   71</t>
  </si>
  <si>
    <t>Extraordinary Items After Taxes (Enter Total of line 69 less line 70)</t>
  </si>
  <si>
    <t xml:space="preserve">   72</t>
  </si>
  <si>
    <t>Net Income (Enter Total of lines 65 and 71)</t>
  </si>
  <si>
    <t>Page 117</t>
  </si>
  <si>
    <t>STATEMENT OF RETAINED EARNINGS FOR THE YEAR</t>
  </si>
  <si>
    <t>For Other (Specify), include deferrals relating to other income and deductions.</t>
  </si>
  <si>
    <t>Account  410.1</t>
  </si>
  <si>
    <t>Account  411.1</t>
  </si>
  <si>
    <t>Account  410.2</t>
  </si>
  <si>
    <t>Account  411.2</t>
  </si>
  <si>
    <t>Account 282</t>
  </si>
  <si>
    <t>both actual supportable data and estimates of costs,</t>
  </si>
  <si>
    <t xml:space="preserve">  power, purchased or generated, to compensate for the</t>
  </si>
  <si>
    <t>specify in column (c) the actual expenses that are</t>
  </si>
  <si>
    <t xml:space="preserve">  deficiency in output from existing plants due to the</t>
  </si>
  <si>
    <t>included in column (b).</t>
  </si>
  <si>
    <t>Classification of Expenses</t>
  </si>
  <si>
    <t>Actual Expenses</t>
  </si>
  <si>
    <t xml:space="preserve">  Depreciation</t>
  </si>
  <si>
    <t xml:space="preserve">  Labor, Maintenance, Materials, and Supplies Cost Related to Env.</t>
  </si>
  <si>
    <t xml:space="preserve">     Facilities and Programs</t>
  </si>
  <si>
    <t xml:space="preserve">  Fuel Related Costs</t>
  </si>
  <si>
    <t xml:space="preserve">     Operation of Facilities</t>
  </si>
  <si>
    <t xml:space="preserve">     Fly Ash and Sulfur Sludge Removal</t>
  </si>
  <si>
    <t xml:space="preserve">     Difference in Cost of Environmentally Clean Fuels</t>
  </si>
  <si>
    <t xml:space="preserve">  Replacement Power Costs</t>
  </si>
  <si>
    <t xml:space="preserve">  Taxes and Fees</t>
  </si>
  <si>
    <t xml:space="preserve">  Administrative and General</t>
  </si>
  <si>
    <t xml:space="preserve">  Other (Identify significant)</t>
  </si>
  <si>
    <t>Next Page is 450</t>
  </si>
  <si>
    <t>Page 431</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</si>
  <si>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</si>
  <si>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</si>
  <si>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</si>
  <si>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</si>
  <si>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</si>
  <si>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</si>
  <si>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</si>
  <si>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</si>
  <si>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</si>
  <si>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</si>
  <si>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</si>
  <si>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</si>
  <si>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</si>
  <si>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</si>
  <si>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</si>
  <si>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</si>
  <si>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</si>
  <si>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</si>
  <si>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</si>
  <si>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</si>
  <si>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</si>
  <si>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</si>
  <si>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</si>
  <si>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</si>
  <si>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</si>
  <si>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</si>
  <si>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</si>
  <si>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</si>
  <si>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</si>
  <si>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</si>
  <si>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</si>
  <si>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</si>
  <si>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</si>
  <si>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</si>
  <si>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</si>
  <si>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</si>
  <si>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</si>
  <si>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</si>
  <si>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</si>
  <si>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</si>
  <si>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</si>
  <si>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</si>
  <si>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</si>
  <si>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</si>
  <si>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</si>
  <si>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</si>
  <si>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</si>
  <si>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</si>
  <si>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</si>
  <si>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</si>
  <si>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</si>
  <si>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</si>
  <si>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</si>
  <si>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</si>
  <si>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</si>
  <si>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</si>
  <si>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</si>
  <si>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</si>
  <si>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</si>
  <si>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</si>
  <si>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</si>
  <si>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</si>
  <si>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</si>
  <si>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</si>
  <si>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</si>
  <si>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</si>
  <si>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</si>
  <si>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</si>
  <si>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</si>
  <si>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</si>
  <si>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</si>
  <si>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</si>
  <si>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</si>
  <si>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</si>
  <si>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</si>
  <si>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</si>
  <si>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</si>
  <si>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</si>
  <si>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</si>
  <si>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</si>
  <si>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</si>
  <si>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</si>
  <si>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</si>
  <si>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</si>
  <si>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</si>
  <si>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</si>
  <si>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</si>
  <si>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</si>
  <si>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</si>
  <si>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</si>
  <si>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</si>
  <si>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</si>
  <si>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</si>
  <si>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</si>
  <si>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</si>
  <si>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</si>
  <si>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</si>
  <si>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</si>
  <si>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</si>
  <si>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</si>
  <si>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</si>
  <si>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</si>
  <si>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</si>
  <si>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</si>
  <si>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</si>
  <si>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</si>
  <si>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</si>
  <si>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</si>
  <si>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</si>
  <si>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</si>
  <si>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</si>
  <si>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</si>
  <si>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</si>
  <si>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</si>
  <si>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</si>
  <si>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</si>
  <si>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</si>
  <si>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</si>
  <si>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</si>
  <si>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</si>
  <si>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</si>
  <si>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</si>
  <si>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</si>
  <si>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</si>
  <si>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</si>
  <si>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</si>
  <si>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</si>
  <si>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</si>
  <si>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TOTAL Proprietary Capital (Enter Total of lines 2 thru 13)</t>
  </si>
  <si>
    <t>LONG-TERM DEBT</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</si>
  <si>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</si>
  <si>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</si>
  <si>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</si>
  <si>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</si>
  <si>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</si>
  <si>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</si>
  <si>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</si>
  <si>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</si>
  <si>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</si>
  <si>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</si>
  <si>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</si>
  <si>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</si>
  <si>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</si>
  <si>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</si>
  <si>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TOTAL Other Noncurrent Liabilities (Enter Total of lines 24 thru 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</si>
  <si>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</si>
  <si>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</si>
  <si>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</si>
  <si>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</si>
  <si>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</si>
  <si>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</si>
  <si>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</si>
  <si>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</si>
  <si>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</si>
  <si>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</si>
  <si>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</si>
  <si>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</si>
  <si>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</si>
  <si>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</si>
  <si>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TOTAL Current and Accrued Liabilities (Enter Total of lines 32 - 44)</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</si>
  <si>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</si>
  <si>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</si>
  <si>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</si>
  <si>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</si>
  <si>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</si>
  <si>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</si>
  <si>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</si>
  <si>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</si>
  <si>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</si>
  <si>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</si>
  <si>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</si>
  <si>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</si>
  <si>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TOTAL Deferred Credits (Enter Total of lines 47 thru 53)</t>
  </si>
  <si>
    <t>45 and 54)</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</si>
  <si>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</si>
  <si>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</si>
  <si>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</si>
  <si>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</si>
  <si>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</si>
  <si>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</si>
  <si>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</si>
  <si>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</si>
  <si>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</si>
  <si>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</si>
  <si>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</si>
  <si>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</si>
  <si>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</si>
  <si>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</si>
  <si>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</si>
  <si>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</si>
  <si>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</si>
  <si>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</si>
  <si>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</si>
  <si>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</si>
  <si>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</si>
  <si>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</si>
  <si>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</si>
  <si>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</si>
  <si>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</si>
  <si>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</si>
  <si>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</si>
  <si>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</si>
  <si>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</si>
  <si>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</si>
  <si>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</si>
  <si>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</si>
  <si>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</si>
  <si>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</si>
  <si>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</si>
  <si>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</si>
  <si>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</si>
  <si>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</si>
  <si>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</si>
  <si>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</si>
  <si>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</si>
  <si>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</si>
  <si>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</si>
  <si>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</si>
  <si>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</si>
  <si>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</si>
  <si>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</si>
  <si>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</si>
  <si>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</si>
  <si>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</si>
  <si>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</si>
  <si>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</si>
  <si>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</si>
  <si>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</si>
  <si>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</si>
  <si>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</si>
  <si>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</si>
  <si>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</si>
  <si>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</si>
  <si>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</si>
  <si>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</si>
  <si>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 xml:space="preserve"> TOTAL Operation (Enter Total of lines 103 thru 113)</t>
  </si>
  <si>
    <t>(931) Rents</t>
  </si>
  <si>
    <t>(507) Rents</t>
  </si>
  <si>
    <t>(546)</t>
  </si>
  <si>
    <t>Operation Supervision and Engineering</t>
  </si>
  <si>
    <t xml:space="preserve"> TOTAL Operation (Enter Total of lines 151 thru 164)</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</si>
  <si>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</si>
  <si>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</si>
  <si>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</si>
  <si>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</si>
  <si>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</si>
  <si>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</si>
  <si>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</si>
  <si>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</si>
  <si>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</si>
  <si>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</si>
  <si>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</si>
  <si>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</si>
  <si>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</si>
  <si>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</si>
  <si>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</si>
  <si>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</si>
  <si>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</si>
  <si>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</si>
  <si>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</si>
  <si>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</si>
  <si>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</si>
  <si>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</si>
  <si>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</si>
  <si>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</si>
  <si>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</si>
  <si>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</si>
  <si>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</si>
  <si>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</si>
  <si>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</si>
  <si>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</si>
  <si>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</si>
  <si>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</si>
  <si>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</si>
  <si>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</si>
  <si>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</si>
  <si>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</si>
  <si>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</si>
  <si>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</si>
  <si>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</si>
  <si>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</si>
  <si>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</si>
  <si>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</si>
  <si>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</si>
  <si>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</si>
  <si>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</si>
  <si>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</si>
  <si>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</si>
  <si>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ENVIRONMENTAL PROTECTION FACILITIES</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</si>
  <si>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</si>
  <si>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</si>
  <si>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</si>
  <si>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</si>
  <si>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</si>
  <si>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</si>
  <si>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</si>
  <si>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</si>
  <si>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</si>
  <si>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</si>
  <si>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 xml:space="preserve">  1.  For purposes of this response, environmental protection</t>
  </si>
  <si>
    <t xml:space="preserve">                 or low sulfur fuels including storage and</t>
  </si>
  <si>
    <t xml:space="preserve">  facilities shall be defined as any building, structure, equipment,</t>
  </si>
  <si>
    <t xml:space="preserve">                 handling equipment</t>
  </si>
  <si>
    <t xml:space="preserve">  facility, or improvement designed and constructed solely for</t>
  </si>
  <si>
    <t xml:space="preserve">          (3)  Monitoring equipment</t>
  </si>
  <si>
    <t xml:space="preserve">  control, reduction, prevention or abatement of discharges or</t>
  </si>
  <si>
    <t xml:space="preserve">          (4)  Other.</t>
  </si>
  <si>
    <t xml:space="preserve">  releases into the environment of gaseous, liquid or solid</t>
  </si>
  <si>
    <t xml:space="preserve">     B.  Water pollution control facilities:</t>
  </si>
  <si>
    <t xml:space="preserve">  substances, heat, noise or for the control, reduction,</t>
  </si>
  <si>
    <t xml:space="preserve">          (1)  Cooling towers, ponds, piping, pumps, etc.</t>
  </si>
  <si>
    <t xml:space="preserve">  prevention, or abatement of any other adverse impact of an</t>
  </si>
  <si>
    <t xml:space="preserve">          (2)  Waste water treatment equipment</t>
  </si>
  <si>
    <t xml:space="preserve">  activity on the environment.</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</si>
  <si>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</si>
  <si>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</si>
  <si>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</si>
  <si>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</si>
  <si>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</si>
  <si>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</si>
  <si>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</si>
  <si>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</si>
  <si>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</si>
  <si>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</si>
  <si>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</si>
  <si>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</si>
  <si>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</si>
  <si>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</si>
  <si>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</si>
  <si>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</si>
  <si>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</si>
  <si>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</si>
  <si>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</si>
  <si>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</si>
  <si>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</si>
  <si>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</si>
  <si>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</si>
  <si>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</si>
  <si>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</si>
  <si>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</si>
  <si>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</si>
  <si>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</si>
  <si>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</si>
  <si>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</si>
  <si>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</si>
  <si>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</si>
  <si>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</si>
  <si>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</si>
  <si>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</si>
  <si>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</si>
  <si>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</si>
  <si>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</si>
  <si>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</si>
  <si>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</si>
  <si>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</si>
  <si>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</si>
  <si>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</si>
  <si>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</si>
  <si>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Pg 110, L 31 (d)  (-)</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</si>
  <si>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</si>
  <si>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</si>
  <si>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</si>
  <si>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</si>
  <si>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</si>
  <si>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</si>
  <si>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</si>
  <si>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</si>
  <si>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</si>
  <si>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</si>
  <si>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</si>
  <si>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</si>
  <si>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</si>
  <si>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</si>
  <si>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</si>
  <si>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</si>
  <si>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</si>
  <si>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</si>
  <si>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</si>
  <si>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</si>
  <si>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</si>
  <si>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</si>
  <si>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</si>
  <si>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</si>
  <si>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</si>
  <si>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</si>
  <si>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</si>
  <si>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</si>
  <si>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</si>
  <si>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</si>
  <si>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</si>
  <si>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</si>
  <si>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</si>
  <si>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</si>
  <si>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</si>
  <si>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</si>
  <si>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</si>
  <si>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</si>
  <si>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</si>
  <si>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</si>
  <si>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</si>
  <si>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</si>
  <si>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</si>
  <si>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</si>
  <si>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</si>
  <si>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</si>
  <si>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</si>
  <si>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</si>
  <si>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</si>
  <si>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</si>
  <si>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</si>
  <si>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</si>
  <si>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</si>
  <si>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</si>
  <si>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</si>
  <si>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</si>
  <si>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</si>
  <si>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</si>
  <si>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</si>
  <si>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</si>
  <si>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</si>
  <si>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</si>
  <si>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</si>
  <si>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</si>
  <si>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</si>
  <si>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</si>
  <si>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</si>
  <si>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</si>
  <si>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</si>
  <si>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</si>
  <si>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</si>
  <si>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</si>
  <si>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</si>
  <si>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</si>
  <si>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</si>
  <si>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</si>
  <si>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</si>
  <si>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</si>
  <si>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</si>
  <si>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</si>
  <si>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</si>
  <si>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</si>
  <si>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</si>
  <si>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</si>
  <si>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</si>
  <si>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</si>
  <si>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</si>
  <si>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</si>
  <si>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</si>
  <si>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</si>
  <si>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</si>
  <si>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</si>
  <si>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</si>
  <si>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</si>
  <si>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</si>
  <si>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</si>
  <si>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without environmental restrictions as the basis for determining</t>
  </si>
  <si>
    <t xml:space="preserve">     C.  Solid waste disposal costs:</t>
  </si>
  <si>
    <t xml:space="preserve">  costs without environmental considerations.  It is not intended</t>
  </si>
  <si>
    <t xml:space="preserve">          (1)  Ash handling and disposal equipment</t>
  </si>
  <si>
    <t xml:space="preserve">  that special design studies be made for purposes of this</t>
  </si>
  <si>
    <t xml:space="preserve">          (2)  Land</t>
  </si>
  <si>
    <t xml:space="preserve">  response.  Base the response on the best engineering</t>
  </si>
  <si>
    <t xml:space="preserve">          (3)  Settling ponds</t>
  </si>
  <si>
    <t xml:space="preserve">  judgment where direct comparisons are not available.</t>
  </si>
  <si>
    <t xml:space="preserve">    Include in these differences in costs the costs or estimated</t>
  </si>
  <si>
    <t xml:space="preserve">     D.  Noise abatement equipment:</t>
  </si>
  <si>
    <t xml:space="preserve">  costs of environmental protection facilities in service, constructed</t>
  </si>
  <si>
    <t xml:space="preserve">          (1)  Structures</t>
  </si>
  <si>
    <t xml:space="preserve">  or modified in connection with the production, transmission, and</t>
  </si>
  <si>
    <t xml:space="preserve">          (2)  Mufflers</t>
  </si>
  <si>
    <t xml:space="preserve">  distribution of electrical energy and shall be reported herein for</t>
  </si>
  <si>
    <t xml:space="preserve">          (3)  Sound proofing equipment</t>
  </si>
  <si>
    <t xml:space="preserve">  all such environmental facilities placed in service on or after</t>
  </si>
  <si>
    <t xml:space="preserve">                                               B. Nuclear Power Generation</t>
  </si>
  <si>
    <t>TOTAL Maintenance (Enter Total of Lines 69 thru 72)</t>
  </si>
  <si>
    <t xml:space="preserve"> TOTAL Distribution Expenses (Enter Total of lines 114 and 125)</t>
  </si>
  <si>
    <t>TOTAL Power Production Expenses--Other Power  (Enter Total of Lines 67 and 73)</t>
  </si>
  <si>
    <t xml:space="preserve">  Miscellaneous (Identify significant)</t>
  </si>
  <si>
    <t xml:space="preserve">  TOTAL (Total of lines 1 thru 7)</t>
  </si>
  <si>
    <t xml:space="preserve">  Construction Work in Progress</t>
  </si>
  <si>
    <t>Page 430</t>
  </si>
  <si>
    <t>ENVIRONMENTAL PROTECTION EXPENSES</t>
  </si>
  <si>
    <t xml:space="preserve">  1.  Show below expenses incurred in connection with</t>
  </si>
  <si>
    <t>addition of pollution control equipment, use of alternate</t>
  </si>
  <si>
    <t xml:space="preserve">  the use of environmental protection facilities, the cost of</t>
  </si>
  <si>
    <t>environmentally preferable fuels or environmental</t>
  </si>
  <si>
    <t xml:space="preserve">  which are reported on page 430.  Where it is necessary</t>
  </si>
  <si>
    <t xml:space="preserve"> TOTAL Cust. Service and Informational Expenses (Enter Total of Lines 137 thru 140)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</si>
  <si>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</si>
  <si>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</si>
  <si>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</si>
  <si>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</si>
  <si>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</si>
  <si>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</si>
  <si>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</si>
  <si>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</si>
  <si>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</si>
  <si>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</si>
  <si>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</si>
  <si>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</si>
  <si>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</si>
  <si>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</si>
  <si>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</si>
  <si>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</si>
  <si>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 xml:space="preserve">    TOTAL Account 154 (Total of lines 5 thru 10)</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</si>
  <si>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</si>
  <si>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</si>
  <si>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</si>
  <si>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</si>
  <si>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</si>
  <si>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</si>
  <si>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</si>
  <si>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</si>
  <si>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</si>
  <si>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</si>
  <si>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</si>
  <si>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</si>
  <si>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</si>
  <si>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</si>
  <si>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1/1/1998</t>
  </si>
  <si>
    <t>12/31/1998</t>
  </si>
  <si>
    <t>3/15/1999</t>
  </si>
  <si>
    <t xml:space="preserve">     TOTAL Sales to Ultimate Consumers</t>
  </si>
  <si>
    <t>(447) Sales for Resale</t>
  </si>
  <si>
    <t xml:space="preserve">     TOTAL Sales of Electricity</t>
  </si>
  <si>
    <t>(Less) (449.1) Provision for Rate Refunds</t>
  </si>
  <si>
    <t xml:space="preserve">     TOTAL Revenues Net of Provision for Refunds</t>
  </si>
  <si>
    <t xml:space="preserve">     Other Operating Revenues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</si>
  <si>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</si>
  <si>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</si>
  <si>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</si>
  <si>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</si>
  <si>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</si>
  <si>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</si>
  <si>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</si>
  <si>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</si>
  <si>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</si>
  <si>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</si>
  <si>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</si>
  <si>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</si>
  <si>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(2)  [   ]  A Resubmission</t>
  </si>
  <si>
    <t>SALES OF ELECTRICITY BY RATE SCHEDULES</t>
  </si>
  <si>
    <t xml:space="preserve">     1.    Report below for each rate schedule in effect during</t>
  </si>
  <si>
    <t>tion (such as a general residential schedule and an off</t>
  </si>
  <si>
    <t>the year the MWh of electricity sold, revenue, average</t>
  </si>
  <si>
    <t>peak  water heating schedule),  the entries in column (d) for</t>
  </si>
  <si>
    <t>number of customers, average KWh per customer, and average</t>
  </si>
  <si>
    <t>the special schedule should denote the duplication in</t>
  </si>
  <si>
    <t>revenue per KWh, excluding data for Sales for Resale which</t>
  </si>
  <si>
    <t>number of reported customers.</t>
  </si>
  <si>
    <t>is reported on pages 310-311.</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</si>
  <si>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</si>
  <si>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</si>
  <si>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</si>
  <si>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</si>
  <si>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</si>
  <si>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</si>
  <si>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</si>
  <si>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</si>
  <si>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</si>
  <si>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</si>
  <si>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</si>
  <si>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</si>
  <si>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</si>
  <si>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</si>
  <si>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</si>
  <si>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</si>
  <si>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</si>
  <si>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</si>
  <si>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</si>
  <si>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</si>
  <si>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</si>
  <si>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</si>
  <si>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</si>
  <si>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</si>
  <si>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</si>
  <si>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</si>
  <si>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</si>
  <si>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</si>
  <si>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</si>
  <si>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</si>
  <si>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</si>
  <si>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</si>
  <si>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</si>
  <si>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</si>
  <si>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</si>
  <si>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</si>
  <si>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</si>
  <si>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</si>
  <si>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</si>
  <si>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</si>
  <si>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</si>
  <si>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</si>
  <si>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</si>
  <si>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</si>
  <si>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Pg 207, L 53 (g)</t>
  </si>
  <si>
    <t>Pg 207, L 69 (g)</t>
  </si>
  <si>
    <t>Pg 207, L 83 (g)</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</si>
  <si>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</si>
  <si>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</si>
  <si>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</si>
  <si>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</si>
  <si>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</si>
  <si>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</si>
  <si>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</si>
  <si>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</si>
  <si>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</si>
  <si>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</si>
  <si>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</si>
  <si>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</si>
  <si>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</si>
  <si>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</si>
  <si>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</si>
  <si>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</si>
  <si>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</si>
  <si>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4. CUSTOMER ACCOUNTS EXPENSES</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</si>
  <si>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</si>
  <si>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</si>
  <si>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</si>
  <si>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</si>
  <si>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</si>
  <si>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</si>
  <si>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</si>
  <si>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</si>
  <si>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</si>
  <si>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</si>
  <si>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</si>
  <si>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</si>
  <si>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</si>
  <si>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</si>
  <si>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</si>
  <si>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</si>
  <si>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</si>
  <si>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</si>
  <si>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TOTAL Other Power Supply Expenses  (Enter Total of Lines 76 thru 78)</t>
  </si>
  <si>
    <t>(904) Uncollectible Accounts</t>
  </si>
  <si>
    <t>on line 3, and show the number of such special construction employees in a footnote.</t>
  </si>
  <si>
    <t>(Less) (522) Steam Transferred-Cr.</t>
  </si>
  <si>
    <t>TOTAL Power Production Expenses (Enter total of lines 21, 41, 59, 74, and 79)</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</si>
  <si>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</si>
  <si>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</si>
  <si>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</si>
  <si>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</si>
  <si>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 TOTAL Customer Accounts Expenses (Enter Total of lines 129 thru 133)</t>
  </si>
  <si>
    <t xml:space="preserve">determined by estimate, on the basis of employee equivalents. Show the estimated number of equivalent employees </t>
  </si>
  <si>
    <t>(524) Miscellaneous Nuclear Power Expenses</t>
  </si>
  <si>
    <t>5. CUSTOMER SERVICE AND INFORMATIONAL EXPENSES</t>
  </si>
  <si>
    <t>attributed to the electric department from joint functions.</t>
  </si>
  <si>
    <t>(525) Rents</t>
  </si>
  <si>
    <t>(560)</t>
  </si>
  <si>
    <t xml:space="preserve">  TOTAL Operation (Enter Total of lines 24 thru 32)</t>
  </si>
  <si>
    <t>(561)</t>
  </si>
  <si>
    <t>Load Dispatching</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</si>
  <si>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</si>
  <si>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</si>
  <si>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</si>
  <si>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</si>
  <si>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</si>
  <si>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</si>
  <si>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</si>
  <si>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</si>
  <si>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</si>
  <si>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</si>
  <si>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</si>
  <si>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</si>
  <si>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 xml:space="preserve">TOTAL Maintenance (Enter total of lines 93 thru 98) </t>
  </si>
  <si>
    <t>(921) Office Supplies and Expenses</t>
  </si>
  <si>
    <t>(540) Rents</t>
  </si>
  <si>
    <t>TOTAL Transmission Expenses (Enter total of lines 91 and 99)</t>
  </si>
  <si>
    <t xml:space="preserve">                                                                                                 Page 422a</t>
  </si>
  <si>
    <t xml:space="preserve">                                                                                                 Page 423a</t>
  </si>
  <si>
    <t xml:space="preserve">     Cost per KW of Installed Capacity (line 20 / line 4)</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</si>
  <si>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</si>
  <si>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</si>
  <si>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</si>
  <si>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</si>
  <si>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</si>
  <si>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</si>
  <si>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</si>
  <si>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</si>
  <si>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</si>
  <si>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</si>
  <si>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</si>
  <si>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</si>
  <si>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</si>
  <si>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</si>
  <si>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</si>
  <si>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</si>
  <si>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</si>
  <si>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</si>
  <si>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</si>
  <si>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</si>
  <si>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</si>
  <si>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</si>
  <si>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</si>
  <si>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</si>
  <si>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</si>
  <si>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</si>
  <si>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</si>
  <si>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</si>
  <si>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</si>
  <si>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</si>
  <si>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</si>
  <si>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</si>
  <si>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</si>
  <si>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</si>
  <si>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</si>
  <si>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</si>
  <si>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</si>
  <si>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</si>
  <si>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</si>
  <si>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</si>
  <si>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</si>
  <si>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</si>
  <si>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</si>
  <si>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</si>
  <si>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</si>
  <si>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</si>
  <si>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</si>
  <si>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</si>
  <si>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</si>
  <si>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</si>
  <si>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</si>
  <si>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</si>
  <si>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</si>
  <si>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</si>
  <si>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</si>
  <si>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</si>
  <si>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</si>
  <si>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</si>
  <si>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</si>
  <si>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</si>
  <si>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</si>
  <si>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</si>
  <si>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</si>
  <si>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</si>
  <si>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</si>
  <si>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</si>
  <si>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</si>
  <si>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</si>
  <si>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</si>
  <si>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</si>
  <si>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</si>
  <si>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</si>
  <si>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</si>
  <si>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</si>
  <si>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</si>
  <si>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</si>
  <si>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</si>
  <si>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</si>
  <si>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</si>
  <si>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</si>
  <si>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</si>
  <si>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</si>
  <si>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</si>
  <si>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</si>
  <si>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</si>
  <si>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</si>
  <si>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</si>
  <si>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</si>
  <si>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</si>
  <si>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</si>
  <si>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</si>
  <si>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</si>
  <si>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</si>
  <si>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</si>
  <si>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Per MW</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</si>
  <si>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</si>
  <si>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</si>
  <si>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</si>
  <si>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</si>
  <si>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</si>
  <si>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</si>
  <si>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</si>
  <si>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</si>
  <si>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</si>
  <si>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</si>
  <si>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</si>
  <si>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</si>
  <si>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</si>
  <si>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</si>
  <si>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</si>
  <si>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</si>
  <si>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</si>
  <si>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</si>
  <si>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</si>
  <si>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</si>
  <si>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</si>
  <si>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</si>
  <si>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</si>
  <si>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</si>
  <si>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</si>
  <si>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</si>
  <si>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</si>
  <si>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</si>
  <si>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</si>
  <si>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</si>
  <si>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</si>
  <si>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</si>
  <si>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</si>
  <si>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</si>
  <si>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</si>
  <si>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</si>
  <si>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</si>
  <si>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</si>
  <si>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</si>
  <si>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</si>
  <si>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</si>
  <si>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</si>
  <si>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</si>
  <si>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</si>
  <si>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</si>
  <si>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</si>
  <si>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</si>
  <si>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</si>
  <si>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</si>
  <si>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</si>
  <si>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</si>
  <si>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</si>
  <si>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</si>
  <si>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</si>
  <si>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</si>
  <si>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</si>
  <si>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</si>
  <si>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</si>
  <si>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</si>
  <si>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</si>
  <si>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</si>
  <si>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</si>
  <si>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</si>
  <si>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</si>
  <si>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101</t>
  </si>
  <si>
    <t>12-87</t>
  </si>
  <si>
    <t>Control over Respondent</t>
  </si>
  <si>
    <t>102</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</si>
  <si>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</si>
  <si>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</si>
  <si>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</si>
  <si>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</si>
  <si>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</si>
  <si>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</si>
  <si>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</si>
  <si>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</si>
  <si>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</si>
  <si>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</si>
  <si>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</si>
  <si>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</si>
  <si>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</si>
  <si>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</si>
  <si>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</si>
  <si>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</si>
  <si>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</si>
  <si>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</si>
  <si>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</si>
  <si>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</si>
  <si>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</si>
  <si>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</si>
  <si>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</si>
  <si>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</si>
  <si>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</si>
  <si>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</si>
  <si>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</si>
  <si>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</si>
  <si>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</si>
  <si>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103</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</si>
  <si>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</si>
  <si>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</si>
  <si>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</si>
  <si>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</si>
  <si>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</si>
  <si>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</si>
  <si>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</si>
  <si>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</si>
  <si>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</si>
  <si>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</si>
  <si>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</si>
  <si>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</si>
  <si>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</si>
  <si>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</si>
  <si>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</si>
  <si>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</si>
  <si>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</si>
  <si>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</si>
  <si>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</si>
  <si>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</si>
  <si>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</si>
  <si>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</si>
  <si>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</si>
  <si>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</si>
  <si>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</si>
  <si>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</si>
  <si>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</si>
  <si>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</si>
  <si>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</si>
  <si>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</si>
  <si>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</si>
  <si>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</si>
  <si>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</si>
  <si>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</si>
  <si>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</si>
  <si>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</si>
  <si>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</si>
  <si>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</si>
  <si>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</si>
  <si>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</si>
  <si>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</si>
  <si>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</si>
  <si>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</si>
  <si>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</si>
  <si>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</si>
  <si>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 xml:space="preserve"> FERC FORM NO. 1 (REV. 12-95)</t>
  </si>
  <si>
    <t xml:space="preserve"> FERC FORM NO. 1 (REV. 12-88)</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</si>
  <si>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</si>
  <si>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</si>
  <si>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</si>
  <si>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</si>
  <si>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</si>
  <si>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</si>
  <si>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TOTAL Other Production Plant (Enter Total of lines 34 thru 40)</t>
  </si>
  <si>
    <t xml:space="preserve">  TOTAL Production Plant (Enter Total of lines 15, 23, 32, and 41)</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</si>
  <si>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</si>
  <si>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</si>
  <si>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</si>
  <si>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</si>
  <si>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</si>
  <si>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</si>
  <si>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</si>
  <si>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</si>
  <si>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</si>
  <si>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</si>
  <si>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</si>
  <si>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</si>
  <si>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</si>
  <si>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</si>
  <si>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</si>
  <si>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</si>
  <si>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</si>
  <si>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</si>
  <si>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</si>
  <si>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</si>
  <si>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</si>
  <si>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</si>
  <si>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</si>
  <si>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</si>
  <si>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Pg 112, L 16 (d)</t>
  </si>
  <si>
    <t>Reaquired Bonds</t>
  </si>
  <si>
    <t>Pg 112, L 17 (d)  (-)</t>
  </si>
  <si>
    <t>Advances from Associated Companies</t>
  </si>
  <si>
    <t>Pg 112, L 18 (d)</t>
  </si>
  <si>
    <t>Other Long-Term Debt</t>
  </si>
  <si>
    <t>Pg 112, L 19 (d)</t>
  </si>
  <si>
    <t>Unamortized Premium on Long-Term Debt</t>
  </si>
  <si>
    <t>Pg 112, L 20 (d)</t>
  </si>
  <si>
    <t>Unamortized Discount on Long-Term Debt-Debit</t>
  </si>
  <si>
    <t>Pg 112, L 21 (d)  (-)</t>
  </si>
  <si>
    <t xml:space="preserve">          Total Long-Term Debt</t>
  </si>
  <si>
    <t>Notes Payable</t>
  </si>
  <si>
    <t>Pg 112, L 32 (d)</t>
  </si>
  <si>
    <t>Accounts Payable</t>
  </si>
  <si>
    <t>Pg 112, L 33 (d)</t>
  </si>
  <si>
    <t>Notes Payable to Associated Companies</t>
  </si>
  <si>
    <t>Pg 112, L 34 (d)</t>
  </si>
  <si>
    <t>Accounts Payable to Associated Companies</t>
  </si>
  <si>
    <t>Pg 112, L 35 (d)</t>
  </si>
  <si>
    <t>Customer Deposits</t>
  </si>
  <si>
    <t>Pg 112, L 36 (d)</t>
  </si>
  <si>
    <t>Pg 112, L 37 (d)</t>
  </si>
  <si>
    <t>Interest Accrued</t>
  </si>
  <si>
    <t>Pg 112, L 38 (d)</t>
  </si>
  <si>
    <t>Dividends Declared</t>
  </si>
  <si>
    <t>Pg 112, L 39 (d)</t>
  </si>
  <si>
    <t>Matured Long-Term Debt</t>
  </si>
  <si>
    <t>Pg 112, L 40 (d)</t>
  </si>
  <si>
    <t>Matured Interest</t>
  </si>
  <si>
    <t>Pg 112, L 41 (d)</t>
  </si>
  <si>
    <t>Tax Collections Payable</t>
  </si>
  <si>
    <t>Pg 112, L 42 (d)</t>
  </si>
  <si>
    <t>Misc. Current and Accrued Liabilities</t>
  </si>
  <si>
    <t>Pg 112, L 43, 44 (d)</t>
  </si>
  <si>
    <t>Total Current and Accrued Liabilities</t>
  </si>
  <si>
    <t>Customer Advances for Construction</t>
  </si>
  <si>
    <t>Pg 113, L 47 (d)</t>
  </si>
  <si>
    <t>Pg 113, L 50=&gt;52 (d)</t>
  </si>
  <si>
    <t>Pg 113, L 48 (d)</t>
  </si>
  <si>
    <t>Report in Section A for the year the amounts for: (a) Depreciation Expense (Account 403); (b) Amortization of Limited-Term Electric</t>
  </si>
  <si>
    <t>Plant (Account 404); and (c) Amortization of Other Electric Plant (Account 405).</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</si>
  <si>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</si>
  <si>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</si>
  <si>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</si>
  <si>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</si>
  <si>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</si>
  <si>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</si>
  <si>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</si>
  <si>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</si>
  <si>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</si>
  <si>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</si>
  <si>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</si>
  <si>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</si>
  <si>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</si>
  <si>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</si>
  <si>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</si>
  <si>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</si>
  <si>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</si>
  <si>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</si>
  <si>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</si>
  <si>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</si>
  <si>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</si>
  <si>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</si>
  <si>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</si>
  <si>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</si>
  <si>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</si>
  <si>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</si>
  <si>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</si>
  <si>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</si>
  <si>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</si>
  <si>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</si>
  <si>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</si>
  <si>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</si>
  <si>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</si>
  <si>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</si>
  <si>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</si>
  <si>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</si>
  <si>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</si>
  <si>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</si>
  <si>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</si>
  <si>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</si>
  <si>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</si>
  <si>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</si>
  <si>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</si>
  <si>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</si>
  <si>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</si>
  <si>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</si>
  <si>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</si>
  <si>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</si>
  <si>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</si>
  <si>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</si>
  <si>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</si>
  <si>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</si>
  <si>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</si>
  <si>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</si>
  <si>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</si>
  <si>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</si>
  <si>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</si>
  <si>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</si>
  <si>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</si>
  <si>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</si>
  <si>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</si>
  <si>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</si>
  <si>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</si>
  <si>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</si>
  <si>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</si>
  <si>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</si>
  <si>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</si>
  <si>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</si>
  <si>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</si>
  <si>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</si>
  <si>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</si>
  <si>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</si>
  <si>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</si>
  <si>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</si>
  <si>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</si>
  <si>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Pg 115, L 8 (g)</t>
  </si>
  <si>
    <t>Pg 115, L 13 (g)</t>
  </si>
  <si>
    <t>Pg 115, L 14=&gt;16-17+18 (g)</t>
  </si>
  <si>
    <t>Pg 115, L 19, 21 (g)</t>
  </si>
  <si>
    <t>Pg 115, L 20, 22 (g)</t>
  </si>
  <si>
    <t>Other Gas Utility Operating Income</t>
  </si>
  <si>
    <t xml:space="preserve">   Total Gas Utility Operating Income</t>
  </si>
  <si>
    <t>Other Utility Operating Income</t>
  </si>
  <si>
    <t>Pg 115, L 24 (i); Pg 116, L 24 (k), (m), (o)</t>
  </si>
  <si>
    <t xml:space="preserve">     Total Utility Operating Income</t>
  </si>
  <si>
    <t>Formula should = Pg 114, L 24 (c)</t>
  </si>
  <si>
    <t>OTHER INCOME AND EXPENSES; INTEREST EXPENSE</t>
  </si>
  <si>
    <t>OTHER INCOME</t>
  </si>
  <si>
    <t>Income - Merch., Jobbing &amp; Contract Work</t>
  </si>
  <si>
    <t>Pg 117, L 29-30 (c)</t>
  </si>
  <si>
    <t>Income from Nonutility Operations</t>
  </si>
  <si>
    <t>Pg 117, L 31-32 (c)</t>
  </si>
  <si>
    <t>Nonoperating Rental Income</t>
  </si>
  <si>
    <t>Pg 117, L 33 (c)</t>
  </si>
  <si>
    <t>Equity in Earnings of Subsidiary Companies</t>
  </si>
  <si>
    <t>Pg 117, L 34 (c)</t>
  </si>
  <si>
    <t>Interest and Dividend Income</t>
  </si>
  <si>
    <t>Pg 117, L 35 (c)</t>
  </si>
  <si>
    <t>Allowance for Funds Used During Construction</t>
  </si>
  <si>
    <t>Pg 117, L 36 (c)</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</si>
  <si>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</si>
  <si>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</si>
  <si>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</si>
  <si>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</si>
  <si>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</si>
  <si>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</si>
  <si>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</si>
  <si>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</si>
  <si>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</si>
  <si>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</si>
  <si>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</si>
  <si>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</si>
  <si>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</si>
  <si>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</si>
  <si>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</si>
  <si>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</si>
  <si>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</si>
  <si>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</si>
  <si>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</si>
  <si>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</si>
  <si>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</si>
  <si>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</si>
  <si>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</si>
  <si>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</si>
  <si>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</si>
  <si>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</si>
  <si>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</si>
  <si>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</si>
  <si>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</si>
  <si>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</si>
  <si>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</si>
  <si>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</si>
  <si>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</si>
  <si>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</si>
  <si>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</si>
  <si>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</si>
  <si>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</si>
  <si>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</si>
  <si>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</si>
  <si>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</si>
  <si>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</si>
  <si>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FERC FORM NO. 1  (ED. 12-88)</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</si>
  <si>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</si>
  <si>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</si>
  <si>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</si>
  <si>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</si>
  <si>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</si>
  <si>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</si>
  <si>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</si>
  <si>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</si>
  <si>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</si>
  <si>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</si>
  <si>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</si>
  <si>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</si>
  <si>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</si>
  <si>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</si>
  <si>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</si>
  <si>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</si>
  <si>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</si>
  <si>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</si>
  <si>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 xml:space="preserve">                                             Class and Series of Stock</t>
  </si>
  <si>
    <t xml:space="preserve">                                                                 (a)</t>
  </si>
  <si>
    <t>FERC FORM NO. 1  (ED. 12-87 )</t>
  </si>
  <si>
    <t>Next Page is 256</t>
  </si>
  <si>
    <t>Page 254</t>
  </si>
  <si>
    <t>DISCOUNT ON CAPITAL STOCK (Account 213) (Continued)</t>
  </si>
  <si>
    <t>CAPITAL STOCK EXPENSE (Account 214) (Continued)</t>
  </si>
  <si>
    <t>Page 254-A</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</si>
  <si>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</si>
  <si>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</si>
  <si>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</si>
  <si>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</si>
  <si>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</si>
  <si>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</si>
  <si>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</si>
  <si>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</si>
  <si>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</si>
  <si>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</si>
  <si>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</si>
  <si>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</si>
  <si>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</si>
  <si>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</si>
  <si>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</si>
  <si>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</si>
  <si>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</si>
  <si>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</si>
  <si>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</si>
  <si>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</si>
  <si>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</si>
  <si>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</si>
  <si>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</si>
  <si>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</si>
  <si>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</si>
  <si>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</si>
  <si>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</si>
  <si>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304</t>
  </si>
  <si>
    <t>Sales for Resale</t>
  </si>
  <si>
    <t>310-311</t>
  </si>
  <si>
    <t>Electric Operation and Maintenance Expenses</t>
  </si>
  <si>
    <t>320-323</t>
  </si>
  <si>
    <t>Number of Electric Department Employees</t>
  </si>
  <si>
    <t>323</t>
  </si>
  <si>
    <t>Purchased Power</t>
  </si>
  <si>
    <t>326-327</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</si>
  <si>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</si>
  <si>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</si>
  <si>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</si>
  <si>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</si>
  <si>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</si>
  <si>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</si>
  <si>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</si>
  <si>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</si>
  <si>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</si>
  <si>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</si>
  <si>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</si>
  <si>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</si>
  <si>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</si>
  <si>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 xml:space="preserve">     Expenses per Net KWh (Enter result of line 36 divided by line 9)</t>
  </si>
  <si>
    <t>FERC FORM NO. 1(ED. 12-88)</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</si>
  <si>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</si>
  <si>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</si>
  <si>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</si>
  <si>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</si>
  <si>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</si>
  <si>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</si>
  <si>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</si>
  <si>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</si>
  <si>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</si>
  <si>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</si>
  <si>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</si>
  <si>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</si>
  <si>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</si>
  <si>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</si>
  <si>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</si>
  <si>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</si>
  <si>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</si>
  <si>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</si>
  <si>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</si>
  <si>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</si>
  <si>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</si>
  <si>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</si>
  <si>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</si>
  <si>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</si>
  <si>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</si>
  <si>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</si>
  <si>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</si>
  <si>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</si>
  <si>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</si>
  <si>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</si>
  <si>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</si>
  <si>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</si>
  <si>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</si>
  <si>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</si>
  <si>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</si>
  <si>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</si>
  <si>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</si>
  <si>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</si>
  <si>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</si>
  <si>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</si>
  <si>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</si>
  <si>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</si>
  <si>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</si>
  <si>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</si>
  <si>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</si>
  <si>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</si>
  <si>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</si>
  <si>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</si>
  <si>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</si>
  <si>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</si>
  <si>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</si>
  <si>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</si>
  <si>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</si>
  <si>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</si>
  <si>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</si>
  <si>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</si>
  <si>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</si>
  <si>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</si>
  <si>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</si>
  <si>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</si>
  <si>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</si>
  <si>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</si>
  <si>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</si>
  <si>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</si>
  <si>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</si>
  <si>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FERC FORM NO. 1 (ED. 12-86)</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</si>
  <si>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</si>
  <si>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</si>
  <si>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</si>
  <si>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</si>
  <si>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</si>
  <si>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</si>
  <si>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</si>
  <si>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</si>
  <si>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</si>
  <si>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</si>
  <si>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</si>
  <si>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</si>
  <si>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</si>
  <si>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</si>
  <si>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</si>
  <si>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</si>
  <si>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</si>
  <si>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</si>
  <si>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</si>
  <si>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</si>
  <si>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</si>
  <si>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</si>
  <si>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</si>
  <si>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</si>
  <si>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</si>
  <si>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</si>
  <si>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</si>
  <si>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</si>
  <si>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</si>
  <si>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</si>
  <si>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</si>
  <si>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</si>
  <si>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</si>
  <si>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</si>
  <si>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</si>
  <si>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</si>
  <si>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</si>
  <si>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</si>
  <si>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</si>
  <si>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</si>
  <si>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</si>
  <si>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</si>
  <si>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and plan of disposition contemplated, giving reference to Commission orders or other authorizations respecting classification of amounts as plant adjustments and requirements as to disposition thereof.</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</si>
  <si>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</si>
  <si>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</si>
  <si>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</si>
  <si>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</si>
  <si>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</si>
  <si>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</si>
  <si>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</si>
  <si>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</si>
  <si>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</si>
  <si>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</si>
  <si>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</si>
  <si>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</si>
  <si>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</si>
  <si>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</si>
  <si>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</si>
  <si>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</si>
  <si>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</si>
  <si>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</si>
  <si>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</si>
  <si>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</si>
  <si>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</si>
  <si>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</si>
  <si>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</si>
  <si>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</si>
  <si>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</si>
  <si>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</si>
  <si>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</si>
  <si>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</si>
  <si>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</si>
  <si>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</si>
  <si>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</si>
  <si>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</si>
  <si>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</si>
  <si>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</si>
  <si>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</si>
  <si>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</si>
  <si>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</si>
  <si>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</si>
  <si>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</si>
  <si>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</si>
  <si>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</si>
  <si>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</si>
  <si>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</si>
  <si>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</si>
  <si>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</si>
  <si>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</si>
  <si>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</si>
  <si>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</si>
  <si>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</si>
  <si>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</si>
  <si>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</si>
  <si>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Pg 110, L 24 (d)</t>
  </si>
  <si>
    <t>Special Deposits</t>
  </si>
  <si>
    <t>Pg 110, L 25 (d)</t>
  </si>
  <si>
    <t>Working Funds</t>
  </si>
  <si>
    <t>Pg 110, L 26 (d)</t>
  </si>
  <si>
    <t>Temporary Cash Investments</t>
  </si>
  <si>
    <t>Pg 110, L 27 (d)</t>
  </si>
  <si>
    <t>Notes Receivable</t>
  </si>
  <si>
    <t>Pg 110, L 28 (d)</t>
  </si>
  <si>
    <t>Accounts Receivable</t>
  </si>
  <si>
    <t>Pg 110, L 29, 30 (d)</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</si>
  <si>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</si>
  <si>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</si>
  <si>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</si>
  <si>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</si>
  <si>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</si>
  <si>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</si>
  <si>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</si>
  <si>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</si>
  <si>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</si>
  <si>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</si>
  <si>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</si>
  <si>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</si>
  <si>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</si>
  <si>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</si>
  <si>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</si>
  <si>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</si>
  <si>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</si>
  <si>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</si>
  <si>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</si>
  <si>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</si>
  <si>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</si>
  <si>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</si>
  <si>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3.  For Account 116, Utility Plant Adjustments, explain the origin of such amount, debits and credits during the year, </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</si>
  <si>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</si>
  <si>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</si>
  <si>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</si>
  <si>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</si>
  <si>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</si>
  <si>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</si>
  <si>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</si>
  <si>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</si>
  <si>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</si>
  <si>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</si>
  <si>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Minor items (5% of the Balance of End of Year for Account 253 or amounts less than $10,000, whichever is greater) may be grouped by classes.</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</si>
  <si>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</si>
  <si>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</si>
  <si>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</si>
  <si>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</si>
  <si>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</si>
  <si>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</si>
  <si>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</si>
  <si>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</si>
  <si>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</si>
  <si>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</si>
  <si>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</si>
  <si>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</si>
  <si>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</si>
  <si>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</si>
  <si>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</si>
  <si>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</si>
  <si>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</si>
  <si>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</si>
  <si>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</si>
  <si>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</si>
  <si>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</si>
  <si>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</si>
  <si>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</si>
  <si>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</si>
  <si>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</si>
  <si>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</si>
  <si>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</si>
  <si>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</si>
  <si>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</si>
  <si>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</si>
  <si>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</si>
  <si>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</si>
  <si>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</si>
  <si>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</si>
  <si>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</si>
  <si>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</si>
  <si>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</si>
  <si>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</si>
  <si>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</si>
  <si>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</si>
  <si>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</si>
  <si>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</si>
  <si>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</si>
  <si>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</si>
  <si>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</si>
  <si>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</si>
  <si>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</si>
  <si>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</si>
  <si>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</si>
  <si>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</si>
  <si>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</si>
  <si>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</si>
  <si>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</si>
  <si>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</si>
  <si>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</si>
  <si>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</si>
  <si>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</si>
  <si>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</si>
  <si>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</si>
  <si>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</si>
  <si>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</si>
  <si>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</si>
  <si>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</si>
  <si>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</si>
  <si>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</si>
  <si>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</si>
  <si>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</si>
  <si>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</si>
  <si>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</si>
  <si>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</si>
  <si>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</si>
  <si>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</si>
  <si>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</si>
  <si>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</si>
  <si>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</si>
  <si>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</si>
  <si>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</si>
  <si>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</si>
  <si>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</si>
  <si>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</si>
  <si>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3. DISTRIBUTION EXPENSES (Continued)</t>
  </si>
  <si>
    <t xml:space="preserve">   7. ADMINISTRATIVE AND GENERAL EXPENSES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</si>
  <si>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</si>
  <si>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</si>
  <si>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</si>
  <si>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</si>
  <si>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</si>
  <si>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</si>
  <si>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</si>
  <si>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</si>
  <si>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</si>
  <si>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</si>
  <si>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</si>
  <si>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</si>
  <si>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</si>
  <si>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</si>
  <si>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</si>
  <si>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DISCOUNT ON CAPITAL STOCK (Account 213)</t>
  </si>
  <si>
    <t>1.  Report the balance at end of the year of discount on capital stock for each class and series of capital stock.</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</si>
  <si>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</si>
  <si>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</si>
  <si>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</si>
  <si>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</si>
  <si>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</si>
  <si>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</si>
  <si>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</si>
  <si>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Transfer of Provisions to Electric Department</t>
  </si>
  <si>
    <t xml:space="preserve">  Accum. Amortization-Limited Term Property-Johnson Bldg.</t>
  </si>
  <si>
    <t>Balance December 31, 1996</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</si>
  <si>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</si>
  <si>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</si>
  <si>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</si>
  <si>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</si>
  <si>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</si>
  <si>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</si>
  <si>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</si>
  <si>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</si>
  <si>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</si>
  <si>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</si>
  <si>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</si>
  <si>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</si>
  <si>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</si>
  <si>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</si>
  <si>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</si>
  <si>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</si>
  <si>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</si>
  <si>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</si>
  <si>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</si>
  <si>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</si>
  <si>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</si>
  <si>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</si>
  <si>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</si>
  <si>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</si>
  <si>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</si>
  <si>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</si>
  <si>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</si>
  <si>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Through 27)(MUST EQUAL LINE 20)</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</si>
  <si>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</si>
  <si>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</si>
  <si>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</si>
  <si>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</si>
  <si>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</si>
  <si>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</si>
  <si>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</si>
  <si>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</si>
  <si>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</si>
  <si>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</si>
  <si>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</si>
  <si>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</si>
  <si>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</si>
  <si>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</si>
  <si>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</si>
  <si>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</si>
  <si>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</si>
  <si>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</si>
  <si>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</si>
  <si>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</si>
  <si>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</si>
  <si>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3. DISTRIBUTION EXPENSES</t>
  </si>
  <si>
    <t>FERC FORM NO.1 (REVISED. 12-93)</t>
  </si>
  <si>
    <t>Next Page is 326</t>
  </si>
  <si>
    <t>(580)</t>
  </si>
  <si>
    <t>Page 322</t>
  </si>
  <si>
    <t>Page 323</t>
  </si>
  <si>
    <t>Page 320</t>
  </si>
  <si>
    <t>FERC FORM NO. 1 (REVISED 12-93)</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</si>
  <si>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</si>
  <si>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</si>
  <si>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</si>
  <si>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</si>
  <si>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</si>
  <si>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defined categories, such as all nonfirm service regardless of the length of the contract and service from</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</si>
  <si>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</si>
  <si>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</si>
  <si>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</si>
  <si>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</si>
  <si>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</si>
  <si>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</si>
  <si>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</si>
  <si>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</si>
  <si>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(c), identify the FERC Rate Schedule Number or Tariff, or, for nonFERC jurisdictional sellers, </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</si>
  <si>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</si>
  <si>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</si>
  <si>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</si>
  <si>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</si>
  <si>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</si>
  <si>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</si>
  <si>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</si>
  <si>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</si>
  <si>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</si>
  <si>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</si>
  <si>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</si>
  <si>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</si>
  <si>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</si>
  <si>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</si>
  <si>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</si>
  <si>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</si>
  <si>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</si>
  <si>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</si>
  <si>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</si>
  <si>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</si>
  <si>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</si>
  <si>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</si>
  <si>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</si>
  <si>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</si>
  <si>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</si>
  <si>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</si>
  <si>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</si>
  <si>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</si>
  <si>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</si>
  <si>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</si>
  <si>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</si>
  <si>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</si>
  <si>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</si>
  <si>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</si>
  <si>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</si>
  <si>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</si>
  <si>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</si>
  <si>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</si>
  <si>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</si>
  <si>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</si>
  <si>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</si>
  <si>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</si>
  <si>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</si>
  <si>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Pg 110, L 32 (d)</t>
  </si>
  <si>
    <t>Accounts Receivable from Assoc. Cos.</t>
  </si>
  <si>
    <t>Pg 110, L 33 (d)</t>
  </si>
  <si>
    <t>Materials and Supplies</t>
  </si>
  <si>
    <t>Pg 110, L 34=&gt;43 (d)</t>
  </si>
  <si>
    <t>Gas Stored Underground - Current</t>
  </si>
  <si>
    <t>Pg 110, L 44 (d)</t>
  </si>
  <si>
    <t>Liquefied Natural Gas in Storage</t>
  </si>
  <si>
    <t>Pg 110, L 45 (d)</t>
  </si>
  <si>
    <t>Prepayments</t>
  </si>
  <si>
    <t>Pg 110, L 46, 47 (d)</t>
  </si>
  <si>
    <t>Interest and Dividends Receivable</t>
  </si>
  <si>
    <t>Pg 110, L 48 (d)</t>
  </si>
  <si>
    <t>Rents Receivable</t>
  </si>
  <si>
    <t>Pg 110, L 49 (d)</t>
  </si>
  <si>
    <t>Accrued Utility Revenue</t>
  </si>
  <si>
    <t>Pg 110, L 50 (d)</t>
  </si>
  <si>
    <t>Misc. Current and Accrued Assets</t>
  </si>
  <si>
    <t>Pg 110, L 51 (d)</t>
  </si>
  <si>
    <t xml:space="preserve">   Total Current and Accrued Assets</t>
  </si>
  <si>
    <t>Unamort. Debt Expense</t>
  </si>
  <si>
    <t>Pg 111, L 54 (d)</t>
  </si>
  <si>
    <t>Pg 111, L 55=&gt;56 (d)</t>
  </si>
  <si>
    <t>Prelim. Survey and Investigation Charges</t>
  </si>
  <si>
    <t>Pg 111, L 58, 59 (d)</t>
  </si>
  <si>
    <t>Pg 111, L 60 (d)</t>
  </si>
  <si>
    <t>Temporary Facilities</t>
  </si>
  <si>
    <t>Pg 111, L 61 (d)</t>
  </si>
  <si>
    <t>Pg 111, L 57, 62, 65, 67 (d)</t>
  </si>
  <si>
    <t>Deferred Losses from Disp. of  Utility Plant</t>
  </si>
  <si>
    <t>Pg 111, L 63 (d)</t>
  </si>
  <si>
    <t>Research and Development</t>
  </si>
  <si>
    <t>Pg 111, L 64 (d)</t>
  </si>
  <si>
    <t>Accumulated Deferred Income Taxes</t>
  </si>
  <si>
    <t>Pg 111, L 66 (d)</t>
  </si>
  <si>
    <t xml:space="preserve">          Total Deferred Debits</t>
  </si>
  <si>
    <t xml:space="preserve">     Total Assets and Other Debits</t>
  </si>
  <si>
    <t>Formula should = Pg 111, L 69 (d)</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</si>
  <si>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</si>
  <si>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</si>
  <si>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</si>
  <si>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</si>
  <si>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</si>
  <si>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</si>
  <si>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</si>
  <si>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</si>
  <si>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</si>
  <si>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</si>
  <si>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</si>
  <si>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</si>
  <si>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</si>
  <si>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</si>
  <si>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</si>
  <si>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price of purchased power if the actual cost of such</t>
  </si>
  <si>
    <t xml:space="preserve">  2.  Include below the costs incurred due to the operation</t>
  </si>
  <si>
    <t>replacement power is not known.  Price internally</t>
  </si>
  <si>
    <t xml:space="preserve">  of environmental protection equipment, facilities, and</t>
  </si>
  <si>
    <t>generated replacement power at the system average</t>
  </si>
  <si>
    <t xml:space="preserve">  programs.</t>
  </si>
  <si>
    <t>cost of power generated if the actual cost of specific</t>
  </si>
  <si>
    <t xml:space="preserve">  3.  Report expenses under the subheadings listed</t>
  </si>
  <si>
    <t>replacement generation is not known.</t>
  </si>
  <si>
    <t xml:space="preserve">  below.</t>
  </si>
  <si>
    <t>6.  Under item 8 include ad valorem and other taxes</t>
  </si>
  <si>
    <t xml:space="preserve">  4.  Under item 6 report the difference in cost between</t>
  </si>
  <si>
    <t>assessed directly on or directly relatable to environmental</t>
  </si>
  <si>
    <t xml:space="preserve">  environmentally clean fuels and the alternative fuels</t>
  </si>
  <si>
    <t>facilities.  Also include under item 8 licensing and similar</t>
  </si>
  <si>
    <t xml:space="preserve">  that would otherwise be used and are available for</t>
  </si>
  <si>
    <t>fees on such facilities.</t>
  </si>
  <si>
    <t xml:space="preserve">  use.</t>
  </si>
  <si>
    <t>7.  In those instances where expenses are composed of</t>
  </si>
  <si>
    <t xml:space="preserve">  5.  Under item 7 include the cost of replacement</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</si>
  <si>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</si>
  <si>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</si>
  <si>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</si>
  <si>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</si>
  <si>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</si>
  <si>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</si>
  <si>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</si>
  <si>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</si>
  <si>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</si>
  <si>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</si>
  <si>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</si>
  <si>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</si>
  <si>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(5) Environment (other than equipment)</t>
  </si>
  <si>
    <t xml:space="preserve">  corrosion control, pollution, automation, measurement,</t>
  </si>
  <si>
    <t>or projects, submit estimates for columns (c), (d), and (f) with</t>
  </si>
  <si>
    <t xml:space="preserve">  below.  Classifications:</t>
  </si>
  <si>
    <t xml:space="preserve">               (6) Other (Classify and include items in excess of</t>
  </si>
  <si>
    <t xml:space="preserve">  insulation, type of appliance, etc.).  Group items under</t>
  </si>
  <si>
    <t>such amounts identified by "Est."</t>
  </si>
  <si>
    <t xml:space="preserve">          A.  Electric and Gas R, D &amp; D Performed Internally</t>
  </si>
  <si>
    <t xml:space="preserve">                    $5,000.)</t>
  </si>
  <si>
    <t xml:space="preserve">  $5,000 by classifications and indicate the number of</t>
  </si>
  <si>
    <t>7.  Report separately research and related testing</t>
  </si>
  <si>
    <t xml:space="preserve">                (1)  Generation</t>
  </si>
  <si>
    <t xml:space="preserve">               (7) Total Cost Incurred</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</si>
  <si>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</si>
  <si>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</si>
  <si>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</si>
  <si>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</si>
  <si>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</si>
  <si>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</si>
  <si>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</si>
  <si>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</si>
  <si>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</si>
  <si>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</si>
  <si>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</si>
  <si>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</si>
  <si>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</si>
  <si>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</si>
  <si>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</si>
  <si>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</si>
  <si>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</si>
  <si>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</si>
  <si>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</si>
  <si>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</si>
  <si>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</si>
  <si>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</si>
  <si>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</si>
  <si>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</si>
  <si>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</si>
  <si>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</si>
  <si>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</si>
  <si>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</si>
  <si>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</si>
  <si>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</si>
  <si>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</si>
  <si>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 xml:space="preserve">  TOTAL Hydraulic Production Plant (Enter Total of lines 25 thru 31)</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</si>
  <si>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</si>
  <si>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</si>
  <si>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</si>
  <si>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</si>
  <si>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</si>
  <si>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</si>
  <si>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</si>
  <si>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</si>
  <si>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</si>
  <si>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</si>
  <si>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</si>
  <si>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</si>
  <si>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</si>
  <si>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</si>
  <si>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</si>
  <si>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</si>
  <si>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</si>
  <si>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outside the company costing $5,000 or more, briefly</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</si>
  <si>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</si>
  <si>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</si>
  <si>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</si>
  <si>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</si>
  <si>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</si>
  <si>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</si>
  <si>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</si>
  <si>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 xml:space="preserve">2.   For Account 202, Common Stock Subscribed, and     </t>
  </si>
  <si>
    <t xml:space="preserve">1.   Show for each of the above accounts the amounts </t>
  </si>
  <si>
    <t xml:space="preserve">4.   For Premium on Account 207, Capital Stock, </t>
  </si>
  <si>
    <t xml:space="preserve">Common Stock Liability for Conversion, or </t>
  </si>
  <si>
    <t>Account 206, Preferred Stock Liability for Conversion,</t>
  </si>
  <si>
    <t>at the end of the year.</t>
  </si>
  <si>
    <t xml:space="preserve">designate with a double asterisk any amounts </t>
  </si>
  <si>
    <t xml:space="preserve">representing the excess of consideration received </t>
  </si>
  <si>
    <t xml:space="preserve">over stated values of stocks without par value. </t>
  </si>
  <si>
    <t>Account 205, Preferred Stock Subscribed, show the subscription</t>
  </si>
  <si>
    <t xml:space="preserve">price and the balance due on each class at the end of year.              </t>
  </si>
  <si>
    <t xml:space="preserve">3.   Describe in a footnote the agreement and transactions          </t>
  </si>
  <si>
    <t>RESEARCH, DEVELOPMENT, AND DEMONSTRATION ACTIVITIES</t>
  </si>
  <si>
    <t>Page 352-A</t>
  </si>
  <si>
    <t>Page 353-A</t>
  </si>
  <si>
    <t>Page 352-B</t>
  </si>
  <si>
    <t>Page 353-B</t>
  </si>
  <si>
    <t>DISTRIBUTION OF SALARIES AND WAGES</t>
  </si>
  <si>
    <t xml:space="preserve">  Report below the distribution of total salaries and wages</t>
  </si>
  <si>
    <t>Central Hudson Gas &amp; Electric</t>
  </si>
  <si>
    <t>284 South Avenue</t>
  </si>
  <si>
    <t>Poughkeepsie, NY 12601</t>
  </si>
  <si>
    <t>1/1/2013</t>
  </si>
  <si>
    <t>12/31/13</t>
  </si>
  <si>
    <t>Christopher M. Capone</t>
  </si>
  <si>
    <t>Executive Vice President &amp; Chief Financial Officer</t>
  </si>
  <si>
    <t>New York - December 31, 1926</t>
  </si>
  <si>
    <t>Transportation Corporation Law</t>
  </si>
  <si>
    <t>Property of Respondent was not held by a Receiver or Trustee</t>
  </si>
  <si>
    <t>Electrictiy for ligtht, heat and power</t>
  </si>
  <si>
    <t>Natural Gas (not less than 1,000 BTU's) for heating, cooking and industrial purposes</t>
  </si>
  <si>
    <r>
      <t xml:space="preserve">(1) </t>
    </r>
    <r>
      <rPr>
        <u/>
        <sz val="12"/>
        <rFont val="Arial"/>
        <family val="2"/>
      </rPr>
      <t>__X _</t>
    </r>
    <r>
      <rPr>
        <sz val="12"/>
        <rFont val="Arial"/>
        <family val="2"/>
      </rPr>
      <t xml:space="preserve"> Yes.  Enter the date when such independent accountant was initially engaged: </t>
    </r>
    <r>
      <rPr>
        <u/>
        <sz val="12"/>
        <rFont val="Arial"/>
        <family val="2"/>
      </rPr>
      <t>__7/19/13__</t>
    </r>
    <r>
      <rPr>
        <sz val="12"/>
        <rFont val="Arial"/>
        <family val="2"/>
      </rPr>
      <t>.</t>
    </r>
  </si>
  <si>
    <t xml:space="preserve">In April 1998, Central Hudson Gas &amp; Electric Corporation formed a wholly-owned subsidiary named </t>
  </si>
  <si>
    <t xml:space="preserve">CH Energy Group, Inc., which after a one-for-one share exchange on December 15, 1999 became the </t>
  </si>
  <si>
    <t>holding company parent of Central Hudson and its existing subsidiaries.</t>
  </si>
  <si>
    <t xml:space="preserve">On February 21, 2012, CH Energy Group announced that it had entered into an agreement and </t>
  </si>
  <si>
    <t>plan of merger under which it agreed, subject to shareholder approval and approval of applicable</t>
  </si>
  <si>
    <t xml:space="preserve">regulatory authorities, to be acquired by Fortis, Inc. for $65 per share of common stock in cash. </t>
  </si>
  <si>
    <t>On June 13, 2013, the New York Public Service Commission voted to approve acquisition of CH</t>
  </si>
  <si>
    <t>Energy Group by Fortis, Inc. On June 27, 2013 after receipt, review and acceptance of the Order</t>
  </si>
  <si>
    <t xml:space="preserve">Authorizing Acquisition Subject to Conditions, the acquisition was completed. All of CH Energy Group's </t>
  </si>
  <si>
    <t xml:space="preserve">common stock is indirectly owned by Fortis, Inc. </t>
  </si>
  <si>
    <t>1.  None</t>
  </si>
  <si>
    <t>3.  None</t>
  </si>
  <si>
    <t>4.  None</t>
  </si>
  <si>
    <t>7.  None</t>
  </si>
  <si>
    <t xml:space="preserve">8.  None </t>
  </si>
  <si>
    <t>10. None</t>
  </si>
  <si>
    <t>11. (Reserved)</t>
  </si>
  <si>
    <t>12. N/A</t>
  </si>
  <si>
    <t>2.  On February 21, 2012, CH Energy Group announced that it had entered into an agreement and plan of</t>
  </si>
  <si>
    <t xml:space="preserve">merger under which it agreed, subject to shareholder approval and the approval of applicable regulatory </t>
  </si>
  <si>
    <t>authorities, to be acquired by Fortis Inc. (“Fortis”) for $65 per share of common stock in cash.  On June 19,</t>
  </si>
  <si>
    <t xml:space="preserve"> 2012, shareholders of CH Energy Group approved the proposed acquisition of the Company by Fortis.  </t>
  </si>
  <si>
    <t>On July 3, 2012, the Federal Energy Regulatory Commission approved the acquisition of CH Energy Group</t>
  </si>
  <si>
    <t xml:space="preserve">by Fortis.  On July 17, 2012, the Committee on Foreign Investment in the United States approved the </t>
  </si>
  <si>
    <t>acquisition of CH Energy Group by Fortis.  On October 2, 2012, the Federal Trade Commission permitted</t>
  </si>
  <si>
    <t xml:space="preserve">the 30-day waiting period under the Hart-Scott-Rodino Antitrust Improvements Act of 1976 with respect to </t>
  </si>
  <si>
    <t xml:space="preserve">the acquisition of the Company by Fortis to expire.  The transaction remains subject to review by the New </t>
  </si>
  <si>
    <t xml:space="preserve">Central Hudson jointly filed a petition requesting approval of the proposed transaction under Section 70 of </t>
  </si>
  <si>
    <t xml:space="preserve">the Public Service Law.  Pursuant to a procedure schedule established by the Administrative Law Judges, </t>
  </si>
  <si>
    <t xml:space="preserve">the PSC Staff and other parties to the proceeding filed testimony and comments on October 12, 2012.  </t>
  </si>
  <si>
    <t xml:space="preserve">On November 8, 2012, settlement discussions among the parties commenced. In January 2013, a Joint  </t>
  </si>
  <si>
    <t>Proposal with Fortis, Central Hudson, the PSC Staff and other parties as signatories,  was submitted to</t>
  </si>
  <si>
    <t>the PSC.  The signatory parties have concluded that, based on the terms of the Settlement  Agreement,</t>
  </si>
  <si>
    <t>the acquisition is in the public interest pursuant o the New York State Public Service Law, and recommended</t>
  </si>
  <si>
    <t xml:space="preserve">5.  Regarding the Company's gas supplies and storage capabilities, there were no major new sources of gas </t>
  </si>
  <si>
    <t>6.  See Notes 7, 8 and 9 of the Notes to the Consolidated Fiancial Statements</t>
  </si>
  <si>
    <t xml:space="preserve">9.  For information about developments regarding legal proceedings, please see Note 12         </t>
  </si>
  <si>
    <t>(Commitments and Contingencies) of the Notes to the Consolidated Financial Statements.</t>
  </si>
  <si>
    <t xml:space="preserve">14. N/A      </t>
  </si>
  <si>
    <t xml:space="preserve">made available from purchases, development, purchase contract or otherwise. All major contracts for 2013 </t>
  </si>
  <si>
    <t>are the same as those which had been in effect at December 31, 2012. There were no changes in pipeline</t>
  </si>
  <si>
    <t xml:space="preserve">13. On June 27, 2013, CH Energy Group, Inc. (“CH Energy”) was acquired by FortisUS Inc., a wholly-owned </t>
  </si>
  <si>
    <t>subsidiary of Fortis Inc.  FortisUS Inc. is a corporation incorporated under the laws of the State of Delaware.</t>
  </si>
  <si>
    <t>Fortis Inc. is a corporation incorporated under the Corporations Act of Newfoundland and Labarador, Canada.</t>
  </si>
  <si>
    <t>The effective time of the acquisition was June 27,2013.</t>
  </si>
  <si>
    <t>As a result of the acquisition, CH Energy ceased being a publicly-owned company and became a wholly-owned</t>
  </si>
  <si>
    <t xml:space="preserve">subsidiary of FortisUS Inc. Prior to the acquisition, Central Hudson Gas &amp; Electric ("Central Hudson") was a </t>
  </si>
  <si>
    <t>wholly owned subsidiary of CH Energy. Subsequent to the acquisition, Central Hudson continued as a wholly-</t>
  </si>
  <si>
    <t>owned subsidiary of CH Energy, thus becoming an indirect and wholly-owned subsidiary of FortisUS Inc.</t>
  </si>
  <si>
    <t xml:space="preserve">Prior to the acquisition, there were four Directors of Central Hudson: Christopher M. Capone; Charles A. Freni; </t>
  </si>
  <si>
    <t xml:space="preserve">Steven V. Lant; and James P. Laurito.  Messrs. Capone, Freni and Laurito resigned as Directors of Central </t>
  </si>
  <si>
    <t>Hudson, effective as of the Effective Time of the acquisition.</t>
  </si>
  <si>
    <t xml:space="preserve">As of the Effective Time of the acquisition, CH Energy (as the sole shareholder of Central Hudson) set the </t>
  </si>
  <si>
    <t>number of Directors of Central Hudson at seven (7) and elected the following persons as Directors of Central</t>
  </si>
  <si>
    <t>Hudson:</t>
  </si>
  <si>
    <t xml:space="preserve">          1) H. Stanley Marshall - Mr. Marshall is President and Chief Executive Officer of Fortis Inc.;</t>
  </si>
  <si>
    <t xml:space="preserve">          2) Barry V. Perry - Mr. Perry is Vice President, Finance and Chief Financial of Fortis Inc.;</t>
  </si>
  <si>
    <t xml:space="preserve">          3) Karl W.Smith - Mr. Smith is President and Chief Executive of FortisAlberta Inc., a wholly-owned</t>
  </si>
  <si>
    <t xml:space="preserve">              subsidiary of Fortis Inc.;</t>
  </si>
  <si>
    <t xml:space="preserve">          4) Steven V. Lant - Mr. Lant is Chief Executive Officer of CH Energy and Chief Executive Officer</t>
  </si>
  <si>
    <t xml:space="preserve">              of Central Hudson;</t>
  </si>
  <si>
    <t xml:space="preserve">          5) Margarita K. Dilley - Ms. Dilley was an independent Director of CH Energy immediately prior</t>
  </si>
  <si>
    <t xml:space="preserve">              to the acquisition;</t>
  </si>
  <si>
    <t xml:space="preserve">          6) Steven M. Fetter - Mr. Fetter was an idependent Director of CH Energy immediately prior to </t>
  </si>
  <si>
    <t xml:space="preserve">              the acquisition; and </t>
  </si>
  <si>
    <t xml:space="preserve">          7) E. Michel Kruse - Mr. Kruse was an independent Director of CH Energy immediately prior to </t>
  </si>
  <si>
    <t xml:space="preserve">              the acquisition. </t>
  </si>
  <si>
    <t xml:space="preserve">As a part of the June 26, 2013 Order Authorizing Acquisition (CASE 12-M-0912), Central Hudson's </t>
  </si>
  <si>
    <t xml:space="preserve">Board of Directors will include two independent directors residing in the service territory. Based on the </t>
  </si>
  <si>
    <t>afforementioned, in September 2013 the following individuals were appointed as Directors of Central Hudson:</t>
  </si>
  <si>
    <t xml:space="preserve">          1) Mary D. Madden - Ms. Madden is President and Chief Executive Officer of Hudson Valley </t>
  </si>
  <si>
    <t xml:space="preserve">              Federal Credit Union</t>
  </si>
  <si>
    <t xml:space="preserve">          2) Mark Kastner - Mr. Kastner is President and Principal of The Chazen Companies</t>
  </si>
  <si>
    <t>In addition to the above changes, Thomas Jansen resigned from the position of Chief Information Officer</t>
  </si>
  <si>
    <t>approval by the Commission. On June 26, 2013, the PSC issued an order that adopted the terms of the joint</t>
  </si>
  <si>
    <t xml:space="preserve">proposal dated January 25, 2013 for the acquisition of CH Energy, the parent company of Central Hudson by </t>
  </si>
  <si>
    <t xml:space="preserve">Fortis Inc. of Canda along with additional commitment by the companies to enhance financial protection for </t>
  </si>
  <si>
    <t>ratepayers and other community and economic development benefits.</t>
  </si>
  <si>
    <t xml:space="preserve">     The operations and maintenance expenses not assignable to a particular department and not closely </t>
  </si>
  <si>
    <t xml:space="preserve">related to any other expenses charged to a particular department were apportioned 85% to the Electric </t>
  </si>
  <si>
    <t>Department and 15% to the Gas Department.</t>
  </si>
  <si>
    <t xml:space="preserve">Total Expenses Allocated to Electric &amp; Gas Departments are summarized below: </t>
  </si>
  <si>
    <t xml:space="preserve">Total Expenses </t>
  </si>
  <si>
    <t>Allocated to Utility Departments</t>
  </si>
  <si>
    <t xml:space="preserve"> Account Title </t>
  </si>
  <si>
    <t xml:space="preserve">For Year </t>
  </si>
  <si>
    <t xml:space="preserve">Electric </t>
  </si>
  <si>
    <t xml:space="preserve"> Gas </t>
  </si>
  <si>
    <t xml:space="preserve"> Depreciation &amp; Amortization  </t>
  </si>
  <si>
    <t xml:space="preserve">Operation &amp; Maintenance Exp. </t>
  </si>
  <si>
    <t xml:space="preserve">Supervision </t>
  </si>
  <si>
    <t>Meter Reading Expenses</t>
  </si>
  <si>
    <t xml:space="preserve">Customer Rec &amp; Collection Exp. </t>
  </si>
  <si>
    <t xml:space="preserve">Misc. Customer Accounting Exp. </t>
  </si>
  <si>
    <t xml:space="preserve">Total Customer Accounting Exp.  </t>
  </si>
  <si>
    <t xml:space="preserve">Customer Assistance Expenses </t>
  </si>
  <si>
    <t>Informational Advertising Exp.</t>
  </si>
  <si>
    <t xml:space="preserve">Misc. Customer Service Expenses </t>
  </si>
  <si>
    <t>Demonstrating and Selling Expenses</t>
  </si>
  <si>
    <t>Misc. Sales Promotion Expense</t>
  </si>
  <si>
    <t xml:space="preserve"> Total Sales &amp; Services Expenses </t>
  </si>
  <si>
    <t xml:space="preserve">Admin. &amp; General Sales </t>
  </si>
  <si>
    <t xml:space="preserve">Office Supplies &amp; Expenses  </t>
  </si>
  <si>
    <t xml:space="preserve">Outside Services Employed </t>
  </si>
  <si>
    <t>Property Insurance</t>
  </si>
  <si>
    <t xml:space="preserve">Injuries &amp; Damages  </t>
  </si>
  <si>
    <t>Employees Pensions &amp; Benefits</t>
  </si>
  <si>
    <t xml:space="preserve">Rents  </t>
  </si>
  <si>
    <t>Maintenance of General Plant</t>
  </si>
  <si>
    <t>Total Administrative &amp; General</t>
  </si>
  <si>
    <t xml:space="preserve">Total Operation &amp; Maintenance  </t>
  </si>
  <si>
    <t xml:space="preserve">Total Common Utility Expenses </t>
  </si>
  <si>
    <t>Page 356-B</t>
  </si>
  <si>
    <t>Class of Material</t>
  </si>
  <si>
    <t>Debit</t>
  </si>
  <si>
    <t>Credit</t>
  </si>
  <si>
    <t>Primary Electric &amp; Gas Repair</t>
  </si>
  <si>
    <t>and Construction Material</t>
  </si>
  <si>
    <r>
      <t xml:space="preserve">A. </t>
    </r>
    <r>
      <rPr>
        <u/>
        <sz val="10.199999999999999"/>
        <rFont val="Arial"/>
        <family val="2"/>
      </rPr>
      <t xml:space="preserve"> Adjustments made through the Stores Clearing Accounts:</t>
    </r>
  </si>
  <si>
    <t>of material were made as follows:</t>
  </si>
  <si>
    <t>Inventory adjustments resulting from periodic physical inventories, write-off or obsolete material, and the recassification</t>
  </si>
  <si>
    <t>Derivative Instruments Liabilities (244)</t>
  </si>
  <si>
    <t>Derivative Instrument Assets (175)</t>
  </si>
  <si>
    <t>Aquired rights of way for future transmission line</t>
  </si>
  <si>
    <t>from Danskammer Point System Station to Manchester</t>
  </si>
  <si>
    <t>Road Substation</t>
  </si>
  <si>
    <t xml:space="preserve">Land aquired for future expansion of Ohioville </t>
  </si>
  <si>
    <t>Hopewell Junction Substation land transferred to</t>
  </si>
  <si>
    <t>future use in 1996 for future expansion</t>
  </si>
  <si>
    <t>Neversink Substation land transferred to future use</t>
  </si>
  <si>
    <t>in 1996 for future expansion</t>
  </si>
  <si>
    <t>Land and Land Rights</t>
  </si>
  <si>
    <t>Rights of Way - Cruger Island to Niagara Mohawk Transmission</t>
  </si>
  <si>
    <t>Line. Purchase of remaining 50.55 acres of former Ward Manor</t>
  </si>
  <si>
    <t>property form Cruger Development Company, Inc.</t>
  </si>
  <si>
    <t>Rights of Way - Mt. Marion to Hudson River Transmission Line</t>
  </si>
  <si>
    <t>Rights of Way  - Danskammer to Union Avenue</t>
  </si>
  <si>
    <t xml:space="preserve">Transmission Line </t>
  </si>
  <si>
    <t>Trimming</t>
  </si>
  <si>
    <t>Rights of Way - Saugerties to Hunter Transmission Line</t>
  </si>
  <si>
    <t>Rights of Way - Proposed Fishkill to Pleasant Valley 345kv Line.</t>
  </si>
  <si>
    <t>Purchase of 160.426 acres of land.</t>
  </si>
  <si>
    <t>Rights of Way - Proposed E. Walden to Ohioville 345kv Line.</t>
  </si>
  <si>
    <t>Purchase of 17.52 acres of land.</t>
  </si>
  <si>
    <t>Property Previously Devoted to Public Service</t>
  </si>
  <si>
    <t xml:space="preserve">Consolidation of Kingston Headquarters, Saugerties Office </t>
  </si>
  <si>
    <t>transferred to non-utility in December 1985</t>
  </si>
  <si>
    <t xml:space="preserve">      Improvements to Saugerties Office in 1996</t>
  </si>
  <si>
    <t xml:space="preserve">      Improvements to Saugerties Office in 2009</t>
  </si>
  <si>
    <t xml:space="preserve">Land at retired substations, Greenville and Cornwall transferred to </t>
  </si>
  <si>
    <t>non-utility in 1996.</t>
  </si>
  <si>
    <t xml:space="preserve">3.64 Acres Montgomery, Drury Lane transferred </t>
  </si>
  <si>
    <t>to non-utility in 2009.</t>
  </si>
  <si>
    <t>*The general procedure was to charge overhead expenditures, whenever it was practical to do so, to the accounts or projects</t>
  </si>
  <si>
    <t>to which they were applicable.  A few general clearing accounts were used for accounting convenience to collect and</t>
  </si>
  <si>
    <t>distribute certain overhead costs which could be allocated with sufficient accuracy and more economically by this method.</t>
  </si>
  <si>
    <t>Through such clearing accounts the collected expenditures were charged to the expense accounts and to construction or</t>
  </si>
  <si>
    <t>other accounts in proporation to the various direct charges to which they related.</t>
  </si>
  <si>
    <t xml:space="preserve"> Costs of Engineering and Superintendence were generally charged to a construction project to which their work related.</t>
  </si>
  <si>
    <t>Small Hand Tools and Transportation</t>
  </si>
  <si>
    <t xml:space="preserve"> (a) Costs of small hand tools which were individually of small value and of short life.  Also covers the cost of a portion</t>
  </si>
  <si>
    <t>of the transportation fleet used for construction.  (b) and (c) Costs were accumulated in a general clearing account and</t>
  </si>
  <si>
    <t>apportioned to construction projects and maintenance expense and other accounts on the basis of direct labor charges.</t>
  </si>
  <si>
    <t>(d) An average rate of 40% was applied to such projects on all work done with Company's own forces.</t>
  </si>
  <si>
    <t>(e) None charged to work not involving Company labor.</t>
  </si>
  <si>
    <t>Insurance and Pensions</t>
  </si>
  <si>
    <t xml:space="preserve"> (a) Cost of  Workers' Compensation and Public Liability Insurance, Group Life and Disability Insurance, Health Insurance,</t>
  </si>
  <si>
    <t>Pension Costs, Unemployment and Old Age Benefit Taxes. (b) Apportioned between construction and operating</t>
  </si>
  <si>
    <t>expenses and other accounts on the basis of the actual direct payroll charges. (c) Amounts charged to the construction</t>
  </si>
  <si>
    <t>clearing account were allocated to construction projects on the basis of direct labor costs. (d) A rate of about 51%</t>
  </si>
  <si>
    <t>was applied to such projects for all work done with the Company's own forces. (e) None charged to work not involving</t>
  </si>
  <si>
    <t>Company labor.</t>
  </si>
  <si>
    <t>Stores Expense</t>
  </si>
  <si>
    <t xml:space="preserve">     (a) Cost of operating storerooms. (b) &amp; (c) Costs were accumulated in a general clearing</t>
  </si>
  <si>
    <t>account and apportioned to construction projects and operating expenses and other accounts</t>
  </si>
  <si>
    <t>based on the direct cost of material drawn from stores. (d) A rate averaging 24% of the direct</t>
  </si>
  <si>
    <t>costs of material was used for all types of construction. (e) None charged to work not involving</t>
  </si>
  <si>
    <t>stores material.</t>
  </si>
  <si>
    <t>Exempt Material</t>
  </si>
  <si>
    <t xml:space="preserve">     (a) Cost of minor or expendable material, such as tape, nails, bolts, connectors, small</t>
  </si>
  <si>
    <t>insulators, pipe fittings, pipe covering, etc. (b) &amp; (c) Costs were accumulated in a special</t>
  </si>
  <si>
    <t>subdivision of Material &amp; Supplies account and apportioned to construction projects and</t>
  </si>
  <si>
    <t>other accounts based on direct cost of the major material requiring assembly or erection in</t>
  </si>
  <si>
    <t>the field. (d) Rates were computed monthly and averaged 11% of the direct cost of such major</t>
  </si>
  <si>
    <t>material which was used on all types of construction. (e) None charged to work not involving</t>
  </si>
  <si>
    <t>material requiring assembly or erection.</t>
  </si>
  <si>
    <t>Lost Time Payroll</t>
  </si>
  <si>
    <t xml:space="preserve">     (a) Compensation paid under union contract requirements and by Company policy and</t>
  </si>
  <si>
    <t>employment practice, for time not worked, such as for vacations, holidays, sickness, jury duty,</t>
  </si>
  <si>
    <t>inclement weather, etc. (b) &amp; (c) Apportioned between construction projects and operating</t>
  </si>
  <si>
    <t>expenses and other accounts on the basis of the time actually worked. (d) A rate of about 19%</t>
  </si>
  <si>
    <t>was applied to such projects for all work done with the Company's own forces. (e) None</t>
  </si>
  <si>
    <t>charged to work not involving Company labor.</t>
  </si>
  <si>
    <t>Construction Accounting</t>
  </si>
  <si>
    <t xml:space="preserve">     (a) Payroll, machine rentals, supplies and other incidental expenditures for accounting,</t>
  </si>
  <si>
    <t xml:space="preserve">clerical and miscellaneous work applicable to the normal construction program.  Similar </t>
  </si>
  <si>
    <t>costs applicable to large special projects were charged directly to the work orders involved.</t>
  </si>
  <si>
    <t>(b) Costs applicable to the accounting for construction charges for the program were charged</t>
  </si>
  <si>
    <t>to a construction clearing account. (c) Allocations to normal construction projects was based</t>
  </si>
  <si>
    <t>on direct labor and material charges to the project. (d) A rate of about 16% was applied to</t>
  </si>
  <si>
    <t>such projects.</t>
  </si>
  <si>
    <t xml:space="preserve">     (a) In general an allowance for funds used during construction was applied to each</t>
  </si>
  <si>
    <t>construction project whose construction period extended one month or more and whose total</t>
  </si>
  <si>
    <t>costs was estimated to be $50,000 or more. (b) In general, the allowance rate was applied</t>
  </si>
  <si>
    <t>only to the average monthly projects balance. (c) The allowance computation period</t>
  </si>
  <si>
    <t>commenced for normal projects the beginning of the month following the month costs were</t>
  </si>
  <si>
    <t xml:space="preserve">initially charged and ended at mid-month in which the project was placed in service.  In the </t>
  </si>
  <si>
    <t>case of major projects the computation period commenced the day costs were initially</t>
  </si>
  <si>
    <t>charged and ended on the date "placed in service". (d) The gross allowance rate applied for</t>
  </si>
  <si>
    <t>2013 was 5.00% for the period January 1 through December 31.  The annual gross allowance</t>
  </si>
  <si>
    <t>rate was based on the Company's embedded costs of capital at the beginning of the year and</t>
  </si>
  <si>
    <t>the cost of short-term debt for the year.  The projected cost rates used for the embedded</t>
  </si>
  <si>
    <t>cost of capital were 4.93% for long-term debt; 4.72% for preferred stock; and 10% for common</t>
  </si>
  <si>
    <t>equity. The actual cost rate for short-term debt was 1.01%.</t>
  </si>
  <si>
    <t xml:space="preserve">Construction Accounting </t>
  </si>
  <si>
    <t>Insurance and Pension</t>
  </si>
  <si>
    <t>Miscellaneous Work In Progress</t>
  </si>
  <si>
    <t>Lost Time</t>
  </si>
  <si>
    <t>Disability Benefits</t>
  </si>
  <si>
    <t>Miscellaneous Deferred Debits (Credits)</t>
  </si>
  <si>
    <t>R3</t>
  </si>
  <si>
    <t>L5</t>
  </si>
  <si>
    <t>R4</t>
  </si>
  <si>
    <t>LO</t>
  </si>
  <si>
    <t>S2.5</t>
  </si>
  <si>
    <t>S4</t>
  </si>
  <si>
    <t>S3</t>
  </si>
  <si>
    <t>R2.5</t>
  </si>
  <si>
    <t>353-11-20</t>
  </si>
  <si>
    <t>R1</t>
  </si>
  <si>
    <t>353-12</t>
  </si>
  <si>
    <t>S1</t>
  </si>
  <si>
    <t>362-11-20</t>
  </si>
  <si>
    <t>R1.5</t>
  </si>
  <si>
    <t>362-12</t>
  </si>
  <si>
    <t>R2</t>
  </si>
  <si>
    <t>350-11</t>
  </si>
  <si>
    <t>350-15</t>
  </si>
  <si>
    <t>356-10</t>
  </si>
  <si>
    <t>356-15</t>
  </si>
  <si>
    <t>356-20-25</t>
  </si>
  <si>
    <t>R0.5</t>
  </si>
  <si>
    <t>R.05</t>
  </si>
  <si>
    <t>L1</t>
  </si>
  <si>
    <t>369-10</t>
  </si>
  <si>
    <t>369-21-22</t>
  </si>
  <si>
    <t>O2</t>
  </si>
  <si>
    <t>S1.5</t>
  </si>
  <si>
    <t>Note Depreciation Factors and Rates Effective 7/1/09</t>
  </si>
  <si>
    <t>in accordance with Rate Case 09-E-0588/G-0589</t>
  </si>
  <si>
    <t>25423-Def NMP-2 Supplement</t>
  </si>
  <si>
    <t>25424-Def NMP-2 Carrying Charge</t>
  </si>
  <si>
    <t>25429-Net Lost Rev-MFC Overcollect.</t>
  </si>
  <si>
    <t>25430-MFC Overcollection-Carry Chg.</t>
  </si>
  <si>
    <t>25432-Def. Unbilled Gas Revenues</t>
  </si>
  <si>
    <t>25441-Rate Base Impact of Repair Project</t>
  </si>
  <si>
    <t>25442-CC-Rate Base Impact of Repair Project</t>
  </si>
  <si>
    <t>25444-Federal Income Tax Research Cr</t>
  </si>
  <si>
    <t>25445-Federal Income Tax Research Cr</t>
  </si>
  <si>
    <t>25446-Def. Overcollect Pop Costs-Elec.</t>
  </si>
  <si>
    <t>25447-Def. Overcollect Pop Costs-Gas</t>
  </si>
  <si>
    <t>25450-CC-Def Interest (Variable Rate)</t>
  </si>
  <si>
    <t>25455-EPOP Overcoll. - Carry Chg.</t>
  </si>
  <si>
    <t>25465-Def OPEB Over/Under collect</t>
  </si>
  <si>
    <t>25466-OPEB Reserve - Carry Chg.</t>
  </si>
  <si>
    <t>25470-Resid. CBA Funds CS 05-E-0934</t>
  </si>
  <si>
    <t>25471-Def Competition Ed Camp Costs</t>
  </si>
  <si>
    <t>25472-SBC Overcollect. - Carry Chg.</t>
  </si>
  <si>
    <t>25475-SBC Overcollection - Gas</t>
  </si>
  <si>
    <t>25476-SBC Overcollection - Electric</t>
  </si>
  <si>
    <t>25477-FAS 133 Def. Unrealized Gain</t>
  </si>
  <si>
    <t>25479-Def Shared Earnings</t>
  </si>
  <si>
    <t>25480-Shared Earnings - Carry Charge</t>
  </si>
  <si>
    <t>25490-FAS 109 Income Taxes</t>
  </si>
  <si>
    <t>25496-Def Stray Voltage Overcollection</t>
  </si>
  <si>
    <t>25497-CC Def Stray Volt-Over Collection</t>
  </si>
  <si>
    <t>25433-CC-Excess Depreciation Reserve</t>
  </si>
  <si>
    <t>25435-CC Deferral of Overcollection on Int.</t>
  </si>
  <si>
    <t>25436-Deferral of Overcollection of Int.</t>
  </si>
  <si>
    <t>25439-Carrying Charge Tenn Gas Pipeline</t>
  </si>
  <si>
    <t>25440-SAG Migration Capital Projects Overcoll</t>
  </si>
  <si>
    <t>25448-Variable Rate Notes</t>
  </si>
  <si>
    <t>25449-Variable Rate Notes - Interest</t>
  </si>
  <si>
    <t>25467-Def OPEB Liab. Adj-FAS 158</t>
  </si>
  <si>
    <t>REFURB WET SECTION-STURGEON POOL U1</t>
  </si>
  <si>
    <t>REPL STURGEON POOL UNIT #1 ROTOR</t>
  </si>
  <si>
    <t>TRANSMISSION LINES - ALL DISTRICTS</t>
  </si>
  <si>
    <t>NEW 115KV LINE-SAUG/N CATS-NEAR H LINE</t>
  </si>
  <si>
    <t>NEW 115KV LINE-KGN/SAUG-NEAR SB LINE</t>
  </si>
  <si>
    <t>NEW 115KV LINE-EAST FISHKILL TO WICCOPEE</t>
  </si>
  <si>
    <t>OPGW STATIC WIRE - DB/DR TOWERS</t>
  </si>
  <si>
    <t>EASEMENT DEFICIENCIES - 115KV LINES</t>
  </si>
  <si>
    <t>REBLD 115KV A &amp; C TRANSMISSION LINE</t>
  </si>
  <si>
    <t>DB LINE REROUTE FOR MARLBORO SUB</t>
  </si>
  <si>
    <t>NEW POWER - DANSKAMEER 115KV SUB</t>
  </si>
  <si>
    <t>KNAPPS CORNERS SUB RECONFIGURATION</t>
  </si>
  <si>
    <t>REPL 115KV &amp; 69KV BRKRS - EAST WALDEN</t>
  </si>
  <si>
    <t>REPL 115KV BREAKERS - MILAN SUB</t>
  </si>
  <si>
    <t>ROCK TAVERN SUB 345KV METERING PT'S</t>
  </si>
  <si>
    <t>MINOR PROJECTS (LESS THAN $100,000 EACH)</t>
  </si>
  <si>
    <t>EXTEND GAS MAIN - PECKMAN IND - ATHENS</t>
  </si>
  <si>
    <t>2013 DIP - CHESTNUT ST ELM ST GRAND ST</t>
  </si>
  <si>
    <t>REPL 3800' 4" SW-TV LINE - NOXON RD</t>
  </si>
  <si>
    <t>SM LINE REINFORCEMENT PROJECT</t>
  </si>
  <si>
    <t>NEWBURGH GARAGE ROOF ALTERATIONS</t>
  </si>
  <si>
    <t>NYSERDA PON 2474 GRANT SOFTWARE</t>
  </si>
  <si>
    <t>PERIMETER SECURITY SYS - HURLEY AVE</t>
  </si>
  <si>
    <t>TRANSM OUTAGE APP (TOA) SOFTWARE</t>
  </si>
  <si>
    <t>SOFTWARE AG EVENT REPLICATOR</t>
  </si>
  <si>
    <t>DEW SOFTWARE PACKAGE - NYSERDA GRANT</t>
  </si>
  <si>
    <t>ELECTRIC CONTINUED</t>
  </si>
  <si>
    <t>UPGRADE RHINEBECK SUBSTATION - P&amp;T</t>
  </si>
  <si>
    <t>301 LINE ALT #2-HURLEY AVE 345 - P&amp;T</t>
  </si>
  <si>
    <t>UPGRADE MARLBORO TO HALF-BRKR P&amp;T</t>
  </si>
  <si>
    <t>REPL C-3361 345KV CKT SW-ROCK TAVERN</t>
  </si>
  <si>
    <t>NEW 115KV STURGEON POOL SUBSTATION</t>
  </si>
  <si>
    <t>RELAYS - 8091 &amp; 8092 CKTS - FISHKILL PL</t>
  </si>
  <si>
    <t>NEW 115KV KERHONKSON SUB - P&amp;MK LINES</t>
  </si>
  <si>
    <t>REPL 115KV RECLOSERS - GREENFIELD RD</t>
  </si>
  <si>
    <t>REPL GSU TRANSFORMERS - STURGEON POOL</t>
  </si>
  <si>
    <t>EF LINE RELAY REPL - SHENANDOAH SUB</t>
  </si>
  <si>
    <t>DR - 1418/IR-1143 BRKRS - REYNOLDS HILL</t>
  </si>
  <si>
    <t>DEP/AQUEDUCT TUNNEL:REROUTE TRAVIS</t>
  </si>
  <si>
    <t>ESTABLISH NEW CKT - MILAN HILL RD</t>
  </si>
  <si>
    <t>CONVERT 801/802/803 CKTS - BEACON</t>
  </si>
  <si>
    <t>REBLD 2006 CKT - RUDOLPH WEIR-CAIRO</t>
  </si>
  <si>
    <t>GOVERNERS DR URD - PH 1 NEWBURGH</t>
  </si>
  <si>
    <t>RT 55 DOT ROAD REBUILD - LAGRANGE</t>
  </si>
  <si>
    <t>CONVERT 302 CKT - PHASE II</t>
  </si>
  <si>
    <t>7062 CKT - PH 2 MILAN HILL RD - MILAN</t>
  </si>
  <si>
    <t>CC - SYSTEM WIDE ELEC RELIABILITY IMPROVEMENT</t>
  </si>
  <si>
    <t>INST ALT 2093 &amp; 1011 CKTS - HILLSIDE</t>
  </si>
  <si>
    <t>INSERT PAGE SUBTOTAL - ELECTRIC</t>
  </si>
  <si>
    <t>Common Continued</t>
  </si>
  <si>
    <t>BACKUP AND RESTORE - ACC AND PCC</t>
  </si>
  <si>
    <t>LEGACY WORKSHOPS - CIS BUSINESS PROC</t>
  </si>
  <si>
    <t>LEGACY WORKSHOPS - EAM</t>
  </si>
  <si>
    <t>ENTERPRISE CONTENT MANAGEMENT</t>
  </si>
  <si>
    <t>TRANSPORTATION SERVICE VEHICLES</t>
  </si>
  <si>
    <t>INSERT PAGE SUBTOTAL - COMMON</t>
  </si>
  <si>
    <t xml:space="preserve">18235-Storm Damage                                 </t>
  </si>
  <si>
    <t xml:space="preserve">18236-Pension Over/Undercollection       </t>
  </si>
  <si>
    <t>18238-Pension - FAS 87 Minimum Liability Adjustment</t>
  </si>
  <si>
    <t xml:space="preserve">18240-Residual Gas Def'd Balance       </t>
  </si>
  <si>
    <t xml:space="preserve">18241-Carrying Charge Resid Gas Def'd Bal  </t>
  </si>
  <si>
    <t>18244-Deferred FIT Medicare Subsidy</t>
  </si>
  <si>
    <t>18246-CC Management Audit Costs</t>
  </si>
  <si>
    <t>18247-CC February Storm Costs</t>
  </si>
  <si>
    <t>18248-Deferred Property Taxes</t>
  </si>
  <si>
    <t>18249-CC Deferred Property Taxes</t>
  </si>
  <si>
    <t xml:space="preserve">18252-PSC Assessments       </t>
  </si>
  <si>
    <t xml:space="preserve">18253-PSC Asessment-Carrying Charge       </t>
  </si>
  <si>
    <t>18256-Management Audit Costs</t>
  </si>
  <si>
    <t>18257-Preferred Stock Costs (Amort. 5/2002 - 9/2027</t>
  </si>
  <si>
    <t xml:space="preserve">18260-Deferred Electric Energy Costs   </t>
  </si>
  <si>
    <t xml:space="preserve">18261-Net Resale Revenues              </t>
  </si>
  <si>
    <t xml:space="preserve">18262-Deferred Unrealized Losses - FAS 133         </t>
  </si>
  <si>
    <t xml:space="preserve">18269-Accrued MGP Costs          </t>
  </si>
  <si>
    <t xml:space="preserve">18270-Electric RDM Deferral       </t>
  </si>
  <si>
    <t xml:space="preserve">18271-CC-Electric RDM        </t>
  </si>
  <si>
    <t xml:space="preserve">18272-Gas RDM Deferral        </t>
  </si>
  <si>
    <t xml:space="preserve">18273-CC-Gas RDM            </t>
  </si>
  <si>
    <t>18274-Energy Efficiency Encentives</t>
  </si>
  <si>
    <t>18275-CC-Def Interest (series G)</t>
  </si>
  <si>
    <t>18276-CC SC 11 Rate Allocation</t>
  </si>
  <si>
    <t>18277-CC SC11 Rate Allocation</t>
  </si>
  <si>
    <t>18279-Software AG Undercollection</t>
  </si>
  <si>
    <t>18280-Variable Rate Notes - Interest - Electric</t>
  </si>
  <si>
    <t>18281-Variable Rate Notes - Interest - Gas</t>
  </si>
  <si>
    <t xml:space="preserve">18283-Asbestos Litigation  Costs Deferred   </t>
  </si>
  <si>
    <t xml:space="preserve">18284-Carrying Charge - Asbestos Litigation </t>
  </si>
  <si>
    <t xml:space="preserve">18285-MGP Costs and Recoveries          </t>
  </si>
  <si>
    <t xml:space="preserve">18286-Carrying Chages - MGP Costs &amp; Recoveries     </t>
  </si>
  <si>
    <t xml:space="preserve">18289-Gas Costs Deferred - GSC              </t>
  </si>
  <si>
    <t xml:space="preserve">18291-MTA - Business Tax Surcharge    </t>
  </si>
  <si>
    <t xml:space="preserve">18293-Deferred Vacation Pay Accrual       </t>
  </si>
  <si>
    <t>18294-Cost To Achieve Tax Refind</t>
  </si>
  <si>
    <t xml:space="preserve">18295-Pension Reserve - Carrying Charge     </t>
  </si>
  <si>
    <t xml:space="preserve">18299-Deferred Income Taxes - FAS 109    </t>
  </si>
  <si>
    <t>Received Power From</t>
  </si>
  <si>
    <t>Wheeler</t>
  </si>
  <si>
    <t>National Grid</t>
  </si>
  <si>
    <t>4 1/2% Cumulative</t>
  </si>
  <si>
    <t>4.75% Cumulative</t>
  </si>
  <si>
    <t>[x]</t>
  </si>
  <si>
    <t>18251-Deferred Accretion Expense</t>
  </si>
  <si>
    <t>18288-CC Software AG Costs</t>
  </si>
  <si>
    <t>25437-Def Svc Quality Incentive</t>
  </si>
  <si>
    <t>25443-CC SAG Mitigation Cap Proj Overcoll</t>
  </si>
  <si>
    <t>25469-Competitive Metering Initiative</t>
  </si>
  <si>
    <t>25483-PBA - Electric</t>
  </si>
  <si>
    <t>25484-PBA - Gas</t>
  </si>
  <si>
    <t>25485-CC PBA - Electric</t>
  </si>
  <si>
    <t>25486-CC PBA - Gas</t>
  </si>
  <si>
    <t>25487-Synergies Savings- Electric</t>
  </si>
  <si>
    <t>25488-Synergies Savings- Gas</t>
  </si>
  <si>
    <t>West Coxsakie</t>
  </si>
  <si>
    <t>South Cairo</t>
  </si>
  <si>
    <t>Plant Name Neversink</t>
  </si>
  <si>
    <t>Plant Name Sturgeon Pool</t>
  </si>
  <si>
    <t>Plant Name  Dashville</t>
  </si>
  <si>
    <t>Plant Name  High Falls</t>
  </si>
  <si>
    <t>New York State Public Service Commission:</t>
  </si>
  <si>
    <t>Costs of expenses of the New York State Public Service</t>
  </si>
  <si>
    <t>Commission in accordance with assessment as provided</t>
  </si>
  <si>
    <t>under Section 18A of the Public Service Law</t>
  </si>
  <si>
    <t>Page 219 Line 15 Columns © Footnote 1</t>
  </si>
  <si>
    <t>Description of Other Debit or Credit Items:</t>
  </si>
  <si>
    <t>Net Decrease in Retirement Work In Progress</t>
  </si>
  <si>
    <t>ARO Retirement</t>
  </si>
  <si>
    <t>Department Transfers</t>
  </si>
  <si>
    <t>Total Other Debits or Credits</t>
  </si>
  <si>
    <t>I.  ELECTRIC UTILITY</t>
  </si>
  <si>
    <t>1. Alternative Generation</t>
  </si>
  <si>
    <t>R&amp;D Admin - Labor</t>
  </si>
  <si>
    <t>R&amp;D Admin - Supp. , Exp &amp; Trans</t>
  </si>
  <si>
    <t>3. Transmission</t>
  </si>
  <si>
    <t>AUTOMATED EVENT COLLECTION &amp; REPORTING</t>
  </si>
  <si>
    <t>GIC MONITORING OF THE S1 TRANSFORMER</t>
  </si>
  <si>
    <t>EPRI-UG TRAN LAMINAR DIELECTRIC CABLE PR</t>
  </si>
  <si>
    <t>4. Distribution</t>
  </si>
  <si>
    <t>SIGNAL BOOST FOR METRUM CELL METERS</t>
  </si>
  <si>
    <t>FUNCTION DESCRIPTION NOT ON FILE</t>
  </si>
  <si>
    <t>MICROWAVE COMMUNICATION LINK</t>
  </si>
  <si>
    <t>MULTI-INPUT MESH SENSORS FOR SEC NETWORK</t>
  </si>
  <si>
    <t>POWERGRID GEOMAG STORM &amp; E3 HEMP THREAT</t>
  </si>
  <si>
    <t>PRISM SOLAR DEMONSTRATION PROJECT</t>
  </si>
  <si>
    <t>LARGE PV ANALYSIS USING A PQ RECORDER</t>
  </si>
  <si>
    <t>RESISTOGRAPH EVAL-ASSESSING ROTTEN POLES</t>
  </si>
  <si>
    <t>THEFT DETERRENT CABLE</t>
  </si>
  <si>
    <t>PRIMARY LINE SENSORS</t>
  </si>
  <si>
    <t>MICROGRID UTILIZATION EVALUATION</t>
  </si>
  <si>
    <t>CEA MEMBERSHIP-DISTR ASSET LIFE CYCLE MG</t>
  </si>
  <si>
    <t>HMI REPLACEMENT SOLUTION</t>
  </si>
  <si>
    <t>WIT-EATON INSULATED RELAY EVAL INWOOD</t>
  </si>
  <si>
    <t>6. Customer Service</t>
  </si>
  <si>
    <t>WIRE GUARDING AUTOMATION PILOT</t>
  </si>
  <si>
    <t>CUSTOMER SURVEY FEASIBILITY STUDY</t>
  </si>
  <si>
    <t>TRAINING PROCESS IMPROVEMENTS</t>
  </si>
  <si>
    <t>COLLECTION ACCOUNTING SCORING</t>
  </si>
  <si>
    <t>IT STRATEGIC RESEARCH</t>
  </si>
  <si>
    <t>A.  R&amp;D Performed Internally</t>
  </si>
  <si>
    <t xml:space="preserve">2. System Planning, </t>
  </si>
  <si>
    <t xml:space="preserve">      Engineering &amp; Operation</t>
  </si>
  <si>
    <t>5. Environmental</t>
  </si>
  <si>
    <t xml:space="preserve">I. ELECTRIC UTILITY (cont'd) </t>
  </si>
  <si>
    <t>7. Other</t>
  </si>
  <si>
    <t xml:space="preserve">    Sub-total</t>
  </si>
  <si>
    <t>Electric Utility - Internal R&amp;D Costs Incurred</t>
  </si>
  <si>
    <t>B. R&amp;D Performed (External)</t>
  </si>
  <si>
    <t>1. Research Support to Electric Power Research Institute (EPRI)</t>
  </si>
  <si>
    <t>Program Support</t>
  </si>
  <si>
    <t>EPRI Advisory Committee Expense</t>
  </si>
  <si>
    <t>4. Research Support to Others:</t>
  </si>
  <si>
    <t>Committees- Support (EPRI Advisory Comm. Labor)</t>
  </si>
  <si>
    <t>SBC Payments</t>
  </si>
  <si>
    <t>New York State - ERDA (NYSERDA)</t>
  </si>
  <si>
    <t>Membership Dues and Contributions</t>
  </si>
  <si>
    <t>Electric Utility - External R&amp;D Costs Incurred</t>
  </si>
  <si>
    <t>Sub-total Electric Utility R&amp;D Costs Incurred</t>
  </si>
  <si>
    <t>Deferred Balance Sheet Offset- PSC Case 00-E-1273</t>
  </si>
  <si>
    <t>Deferral of R&amp;D Revenue Overcollection</t>
  </si>
  <si>
    <t>Total Electric Utility Internal &amp; External R&amp;D Costs</t>
  </si>
  <si>
    <t>I. GAS UTILITY</t>
  </si>
  <si>
    <t>NYSEARCH - Expense</t>
  </si>
  <si>
    <t>RECHARGING OF GAS TRANS PIPELINE INS ROB</t>
  </si>
  <si>
    <t>GAS TRACKER-PLASTIC PIPE LOCATOR</t>
  </si>
  <si>
    <t>GAS HEATING CONVERSION SPECIALIST</t>
  </si>
  <si>
    <t>GEOSPATIAL MODELING/ANALYSIS-GAS MARKETI</t>
  </si>
  <si>
    <t>14. Customer Service</t>
  </si>
  <si>
    <t>BY PASS METER BAR TEST/EVAL</t>
  </si>
  <si>
    <t>GMI WATCHER-ODOR RESPONSE INSTRUMENT</t>
  </si>
  <si>
    <t>2. Research Support to Others</t>
  </si>
  <si>
    <t>NYSEARCH - Gas Membership</t>
  </si>
  <si>
    <t>Institute of Gas Technology</t>
  </si>
  <si>
    <t>New York State - ERDA (Gas)</t>
  </si>
  <si>
    <t>Millenium Fund (former GRI)</t>
  </si>
  <si>
    <t>2. System Planning,</t>
  </si>
  <si>
    <t xml:space="preserve">     Engineering and Operation</t>
  </si>
  <si>
    <t>3. &amp; 4. Transmission &amp;</t>
  </si>
  <si>
    <t xml:space="preserve">            Distribution</t>
  </si>
  <si>
    <t xml:space="preserve">       Sub-total</t>
  </si>
  <si>
    <t>Gas Utility - External R&amp;D Costs Incurred</t>
  </si>
  <si>
    <t>Subtotal Gas Utility R&amp;D Costs Incurred</t>
  </si>
  <si>
    <t xml:space="preserve">Deferred Balance Sheet Offset - PSC Case 00-G-1274 </t>
  </si>
  <si>
    <t>Total Gas Utility Internal &amp; External R&amp;D Costs</t>
  </si>
  <si>
    <t>Gas Utility - Internal R&amp;D Costs Incurred</t>
  </si>
  <si>
    <t>(5) ELEC SVC BODIES ON C/C - ALL DIST</t>
  </si>
  <si>
    <t>(4) 4-DOOR 4X4 SUBURBANS - ALL DISTR</t>
  </si>
  <si>
    <t>55' HDMH AERIAL DEV ON C/C-POK</t>
  </si>
  <si>
    <t>Balance January 1, 2013</t>
  </si>
  <si>
    <t xml:space="preserve">  Net decrease in Retirement Work in Progress</t>
  </si>
  <si>
    <t>Asset Retirement Obligation</t>
  </si>
  <si>
    <t>Construction WIP Comon Utility Plant at December 31, 2013 amounted to $4,819,275 related to the following projects:</t>
  </si>
  <si>
    <t>of Central Hudson, effective July 19, 2013 and John Gould retired from the position of Executive President &amp;</t>
  </si>
  <si>
    <t>General Counsel, effective November 1, 2013.</t>
  </si>
  <si>
    <t>storage capabilities in 2013.</t>
  </si>
  <si>
    <t>Nonassociated Utilites:</t>
  </si>
  <si>
    <t xml:space="preserve">          (1)</t>
  </si>
  <si>
    <t xml:space="preserve"> NYSEG Corp</t>
  </si>
  <si>
    <t xml:space="preserve">  NYSEG Borderlines</t>
  </si>
  <si>
    <t>Niagara Mohawk Power Corp</t>
  </si>
  <si>
    <t xml:space="preserve">  National Grid Borferlines</t>
  </si>
  <si>
    <t>Orange &amp; Rockland Util., Inc</t>
  </si>
  <si>
    <t xml:space="preserve">  Orange &amp; Rockland Borderlines</t>
  </si>
  <si>
    <t>SF</t>
  </si>
  <si>
    <t>RQ</t>
  </si>
  <si>
    <t>Power Brokers</t>
  </si>
  <si>
    <t>Dynegy Interconnection</t>
  </si>
  <si>
    <t>Entergy Nuclear Fitzpatrick</t>
  </si>
  <si>
    <t>Cargill</t>
  </si>
  <si>
    <t>Brookfield</t>
  </si>
  <si>
    <t>AES</t>
  </si>
  <si>
    <t>Constellation Power</t>
  </si>
  <si>
    <t>NRG</t>
  </si>
  <si>
    <t>Mirant/Southern</t>
  </si>
  <si>
    <t>HQ Services</t>
  </si>
  <si>
    <t>Citigroup Energy</t>
  </si>
  <si>
    <t>Constellation New Energy</t>
  </si>
  <si>
    <t>NYISO</t>
  </si>
  <si>
    <t>NextEra Energy</t>
  </si>
  <si>
    <t>PSEG</t>
  </si>
  <si>
    <t>Florida Power &amp; Light</t>
  </si>
  <si>
    <t>Shell Energy North America</t>
  </si>
  <si>
    <t>Exelon Icap</t>
  </si>
  <si>
    <t>North American Elite Insurance Co</t>
  </si>
  <si>
    <t>Consolidated Energy Service</t>
  </si>
  <si>
    <t>TFS Energy</t>
  </si>
  <si>
    <t>Brookfield Power</t>
  </si>
  <si>
    <t>GFI Brokers</t>
  </si>
  <si>
    <t>Hess</t>
  </si>
  <si>
    <t>Select Energy</t>
  </si>
  <si>
    <t>GA Global</t>
  </si>
  <si>
    <t>DB Energy Trading</t>
  </si>
  <si>
    <t>IDT Energy Inc</t>
  </si>
  <si>
    <t>Southwest Business Solutions</t>
  </si>
  <si>
    <t>Credit Suisse</t>
  </si>
  <si>
    <t>Merrill Lynch</t>
  </si>
  <si>
    <t>JP Morgan</t>
  </si>
  <si>
    <t>BP Northamerica</t>
  </si>
  <si>
    <t>Macquarie Energy</t>
  </si>
  <si>
    <t>IPP Net Metering</t>
  </si>
  <si>
    <t>West Delaware Hydro</t>
  </si>
  <si>
    <t>Windsor Machinery</t>
  </si>
  <si>
    <t>Rivers Elec. (Mill Pond Hydro)</t>
  </si>
  <si>
    <t>Salisbury Hydro</t>
  </si>
  <si>
    <t>Montgomery Worsted Mills</t>
  </si>
  <si>
    <t>Hydro Tech</t>
  </si>
  <si>
    <t>Dutchess Co. Resource Recovery</t>
  </si>
  <si>
    <t>Cost of Purch. Elec.Deferred-Net(2)</t>
  </si>
  <si>
    <t>OS</t>
  </si>
  <si>
    <t xml:space="preserve">         Equity Infusion</t>
  </si>
  <si>
    <t>NY State Electric &amp; Gas</t>
  </si>
  <si>
    <t xml:space="preserve">Plant Name </t>
  </si>
  <si>
    <t>Collect Cost Financing</t>
  </si>
  <si>
    <t>Accrued Payroll</t>
  </si>
  <si>
    <t>Minor Items (3)</t>
  </si>
  <si>
    <t xml:space="preserve">Executive Supplementary </t>
  </si>
  <si>
    <t xml:space="preserve">      Retirement  Plan</t>
  </si>
  <si>
    <t>Accrued Post Retirement Benefits</t>
  </si>
  <si>
    <t>Other Than Pensions</t>
  </si>
  <si>
    <t>Executive Retirement Benefit</t>
  </si>
  <si>
    <t>Restoration Plan</t>
  </si>
  <si>
    <t>Newburgh Gas Site Remediation</t>
  </si>
  <si>
    <t>Def Revenues Attachment Rents</t>
  </si>
  <si>
    <t>Directors Stock Compensation</t>
  </si>
  <si>
    <t>Executive Performance Share Plan</t>
  </si>
  <si>
    <t>D&amp;O Deferred Comp Plan</t>
  </si>
  <si>
    <t>D&amp;O Def Comp Plan(Dec 99xfer)</t>
  </si>
  <si>
    <t>D&amp;O Deferred Comp Plan Non Op</t>
  </si>
  <si>
    <t>Other MGP Site Remediation</t>
  </si>
  <si>
    <t xml:space="preserve">Minor items </t>
  </si>
  <si>
    <t>232/263</t>
  </si>
  <si>
    <t>RESIDENTIAL SALES (440)</t>
  </si>
  <si>
    <t>Rate No. 1</t>
  </si>
  <si>
    <t>Rate No. 2</t>
  </si>
  <si>
    <t>Rate No. 6</t>
  </si>
  <si>
    <t>Unbilled Revenue</t>
  </si>
  <si>
    <t>TOTAL RESIDENTIAL SALES</t>
  </si>
  <si>
    <t>COMM &amp; INDUST SALES (442)</t>
  </si>
  <si>
    <t>Rate No. 2 Billed</t>
  </si>
  <si>
    <t xml:space="preserve">Rate No. 3 </t>
  </si>
  <si>
    <t>Rate No. 5</t>
  </si>
  <si>
    <t>Rate No. 13</t>
  </si>
  <si>
    <t>Unbilled Revnue - Commericial</t>
  </si>
  <si>
    <t>TOTAL COMM. &amp; INDUST.</t>
  </si>
  <si>
    <t>PUBLIC ST &amp; HWY LIGHTING (444)</t>
  </si>
  <si>
    <t>Rate No. 8</t>
  </si>
  <si>
    <t>TOTAL STREET &amp; HIGHWAY LTG</t>
  </si>
  <si>
    <t>SALES TO PUBLIC AUTH (445)</t>
  </si>
  <si>
    <t xml:space="preserve">Rate No. 2 </t>
  </si>
  <si>
    <t>Rate No. 9</t>
  </si>
  <si>
    <t>TOTAL SALES TO PUBLIC AUTH</t>
  </si>
  <si>
    <t>INTERDEPARTMENTAL SALES (448)</t>
  </si>
  <si>
    <t>TOTAL INTERDEPARTMENTAL</t>
  </si>
  <si>
    <t>*See page 304-1 for EFA Revenue</t>
  </si>
  <si>
    <t>Central Hudson Gas &amp; Electric Corp.</t>
  </si>
  <si>
    <t>SALES OF ELECTRICITY BY RATE SCHEDULES  (Cont'd)</t>
  </si>
  <si>
    <t>Fuel Adjustment</t>
  </si>
  <si>
    <t>Clause</t>
  </si>
  <si>
    <t>INQUIRY NO. 5</t>
  </si>
  <si>
    <t xml:space="preserve">     Residential (440)</t>
  </si>
  <si>
    <t xml:space="preserve">     Commercial &amp; Industrial (442)</t>
  </si>
  <si>
    <t xml:space="preserve">     Street Lighting (444)</t>
  </si>
  <si>
    <t xml:space="preserve">     Other Public Authorities (445)</t>
  </si>
  <si>
    <t xml:space="preserve">     Delivery Service</t>
  </si>
  <si>
    <t>NOTE:   All electric sales under service classification No's 1, 2, 3, 5, 6, 8, 9, 11 and 13 are subject to</t>
  </si>
  <si>
    <t xml:space="preserve">              adjustment based on the costs of electric fuel to respondent.</t>
  </si>
  <si>
    <t>December 31, 2013</t>
  </si>
  <si>
    <t xml:space="preserve">     See Schedule on Insert Page 261-A</t>
  </si>
  <si>
    <t xml:space="preserve">     See Schedule on Insert Page 261-B</t>
  </si>
  <si>
    <t>Taxable Income not Reported on Books:</t>
  </si>
  <si>
    <t>Residual Gas Deferred Balances</t>
  </si>
  <si>
    <t>Deferred Directors Compensation</t>
  </si>
  <si>
    <t>PSC Assessments</t>
  </si>
  <si>
    <t>Contributions in Aid of Construction</t>
  </si>
  <si>
    <t>Deferred Pension and OPEB over/undercollection</t>
  </si>
  <si>
    <t>Def Property Tax Overcollection</t>
  </si>
  <si>
    <t>Avoided Cost Interest Capitalized</t>
  </si>
  <si>
    <t xml:space="preserve">     Page 261 - Line 5</t>
  </si>
  <si>
    <t>Deductions Reported on Books not Deducted on Return:</t>
  </si>
  <si>
    <t>New York State Deferred Income Taxes</t>
  </si>
  <si>
    <t>SBC/RPS/EEPS Costs Deferred</t>
  </si>
  <si>
    <t>Nondeductible Penalties</t>
  </si>
  <si>
    <t>Management Audit Costs</t>
  </si>
  <si>
    <t>Powerful Opportunities Program</t>
  </si>
  <si>
    <t>Attachment Rents</t>
  </si>
  <si>
    <t>RDM Deferral</t>
  </si>
  <si>
    <t>Carrying Charges</t>
  </si>
  <si>
    <t>FAS 87 Pension Expense</t>
  </si>
  <si>
    <t>R &amp; D Rev/Costs Deferred</t>
  </si>
  <si>
    <t>Deferral of Interest</t>
  </si>
  <si>
    <t>Mortgage Bonds Redeemed - Amort/Def</t>
  </si>
  <si>
    <t>Meal Disallowance - IRC 162</t>
  </si>
  <si>
    <t>MTA Tax</t>
  </si>
  <si>
    <t>Stray Voltage Testing</t>
  </si>
  <si>
    <t>Interest Payable - Tax Reserve</t>
  </si>
  <si>
    <t>Amortization of Stock Expense</t>
  </si>
  <si>
    <t>SAG Mitigation</t>
  </si>
  <si>
    <t>Lobbying Costs - IRC 162</t>
  </si>
  <si>
    <t>PSC Penalty</t>
  </si>
  <si>
    <t>MFC Overcollection</t>
  </si>
  <si>
    <t>Pension Expense</t>
  </si>
  <si>
    <t xml:space="preserve">Storm Damage </t>
  </si>
  <si>
    <t>Deferred CBA</t>
  </si>
  <si>
    <t>Deferred Synergy Savings</t>
  </si>
  <si>
    <t>PBA</t>
  </si>
  <si>
    <t>SC11 Allocation</t>
  </si>
  <si>
    <t>Rate base Impact of repair Project</t>
  </si>
  <si>
    <t xml:space="preserve">Research Credit </t>
  </si>
  <si>
    <t>Deferred Shared Earning</t>
  </si>
  <si>
    <t xml:space="preserve">     Page 261 - Line 10</t>
  </si>
  <si>
    <t>Federal Income Tax:</t>
  </si>
  <si>
    <t>Federal Income Tax - Operating - Account 409.1</t>
  </si>
  <si>
    <t>Federal Income Tax - Non-operating - Account 409.2</t>
  </si>
  <si>
    <t>Provision for Deferred Income Tax - Debits - Accounts 410.1 and 410.2</t>
  </si>
  <si>
    <t>Provision for Deferred Income Tax - Credits - Accounts 411.1, 411.2, 411.3,411.4 and 411.5</t>
  </si>
  <si>
    <t>Investment Tax Credit - Account 420</t>
  </si>
  <si>
    <t xml:space="preserve">     Page 261 - Line 11</t>
  </si>
  <si>
    <t>Income Recorded on Books not Included on Return:</t>
  </si>
  <si>
    <t>AFUDC</t>
  </si>
  <si>
    <t>Tax Exempt Interest</t>
  </si>
  <si>
    <t>Def Revenues - Medicare Act Subsidy</t>
  </si>
  <si>
    <t>Use of Customer Benefit Account - Economic Development</t>
  </si>
  <si>
    <t xml:space="preserve">     Page 261 - Line 15</t>
  </si>
  <si>
    <t>Deductions on Return not Charged Against Book Income:</t>
  </si>
  <si>
    <t>Repair Deduction</t>
  </si>
  <si>
    <t>Var Rate Poll Control Notes - Def/Amort</t>
  </si>
  <si>
    <t>OPEB Expense</t>
  </si>
  <si>
    <t>Estimated Sales &amp; Use Assessment</t>
  </si>
  <si>
    <t>Executive Performance Shares Plan</t>
  </si>
  <si>
    <t>Restricted Shares</t>
  </si>
  <si>
    <t>ARO Accretion Expense</t>
  </si>
  <si>
    <t>Gas Costs Deferred</t>
  </si>
  <si>
    <t>Electric Fuel Costs Deferred</t>
  </si>
  <si>
    <t>Excess Depreciation Reserve</t>
  </si>
  <si>
    <t>Tax Depreciation in Excess of Book Depreciation</t>
  </si>
  <si>
    <t>MGP SIR Costs &amp; Recovery</t>
  </si>
  <si>
    <t>Cost of Removal</t>
  </si>
  <si>
    <t>Property Taxes</t>
  </si>
  <si>
    <t>Operating Reserves - Net</t>
  </si>
  <si>
    <t>Costs to achieve tax refund - Repair project</t>
  </si>
  <si>
    <t>Prepaid Insurance</t>
  </si>
  <si>
    <t>Officer Life Insurance</t>
  </si>
  <si>
    <t>Vacation Pay Accrual</t>
  </si>
  <si>
    <t>FAS 123 Fair Value Option Accrual</t>
  </si>
  <si>
    <t>Directors' Stock Compensation</t>
  </si>
  <si>
    <t>Energy Efficiency Incentives Deferred</t>
  </si>
  <si>
    <t>Asbestos Litigation</t>
  </si>
  <si>
    <t xml:space="preserve">Software AG Undercollection </t>
  </si>
  <si>
    <t>Competitive Education Campaign</t>
  </si>
  <si>
    <t xml:space="preserve">     Page 261 - Line 20</t>
  </si>
  <si>
    <t>Computation of Federal Income Tax:</t>
  </si>
  <si>
    <t>Federal taxable income - Line 27 of Page 261</t>
  </si>
  <si>
    <t>Preferred Stock dividend deduction</t>
  </si>
  <si>
    <t>Adjusted federal taxable income</t>
  </si>
  <si>
    <t>Computation of tax:</t>
  </si>
  <si>
    <t>First $50,000 at 15%</t>
  </si>
  <si>
    <t>Next $25,000 at 25%</t>
  </si>
  <si>
    <t>Next $25,000 at 34%</t>
  </si>
  <si>
    <t>Next $235,000 at 39%</t>
  </si>
  <si>
    <t>Next $9,665,000 at 34%</t>
  </si>
  <si>
    <t>Next $5,000,000 at 35%</t>
  </si>
  <si>
    <t>Next $3,333,333 at 38%</t>
  </si>
  <si>
    <t>Excess over $18,333,333 at 35%</t>
  </si>
  <si>
    <t xml:space="preserve">     Regular federal income tax</t>
  </si>
  <si>
    <t>Alternative minimum tax</t>
  </si>
  <si>
    <t>Rate difference and rounding adjustment</t>
  </si>
  <si>
    <t>Federal income tax on taxable income - Line 30 of Page 261</t>
  </si>
  <si>
    <t>Current Year R&amp;D Credit</t>
  </si>
  <si>
    <t>Prior Year NOL Carryforward</t>
  </si>
  <si>
    <t>Current year contingency accrual</t>
  </si>
  <si>
    <t>Current year federal income tax - Line 6 of Page 262-B</t>
  </si>
  <si>
    <t>Adjustment of prior year federal income tax accruals</t>
  </si>
  <si>
    <t>Total federal income tax - Lines 17 and 21 of Page 262-B</t>
  </si>
  <si>
    <t>920/930.2</t>
  </si>
  <si>
    <t>30 Years</t>
  </si>
  <si>
    <t>(1) [x  ] An Original</t>
  </si>
  <si>
    <t>Contribution in Aid of Construction</t>
  </si>
  <si>
    <t>Unbilled Revenues</t>
  </si>
  <si>
    <t>PBA-Electric</t>
  </si>
  <si>
    <t>Officers Pension Expense (FAS 87)</t>
  </si>
  <si>
    <t>Deferred Stray Voltage Testing</t>
  </si>
  <si>
    <t>Deferred Property Taxes - Overcollection</t>
  </si>
  <si>
    <t>SBC Over/Undercollection</t>
  </si>
  <si>
    <t>NMP2 Supplement #5</t>
  </si>
  <si>
    <t>Deferral of Interest Overcollected</t>
  </si>
  <si>
    <t>Rate Base Impact of Repair Project</t>
  </si>
  <si>
    <t>Deferred Competitive Education Costs</t>
  </si>
  <si>
    <t>Supplemental Retirement Benefit Plan</t>
  </si>
  <si>
    <t>Directors and Officers Deferred Compensation Plan</t>
  </si>
  <si>
    <t>Executive Performance Shares</t>
  </si>
  <si>
    <t>Nondeductible OPEB Expense</t>
  </si>
  <si>
    <t>FIT Research Credit</t>
  </si>
  <si>
    <t>Synergy Savings-Elec</t>
  </si>
  <si>
    <t>Sales Tax Provision</t>
  </si>
  <si>
    <t>Benefit Net Operating Loss Carry-forward</t>
  </si>
  <si>
    <t>Customer Benefit Account</t>
  </si>
  <si>
    <t>OPEB Over/undercollection</t>
  </si>
  <si>
    <t>AMT-Electric</t>
  </si>
  <si>
    <t xml:space="preserve">                    Total Electric</t>
  </si>
  <si>
    <t>PBA-Gas</t>
  </si>
  <si>
    <t>Deferred Gas Excess Earnings</t>
  </si>
  <si>
    <t>Gas Balancing Software</t>
  </si>
  <si>
    <t>SBC EEPS Low Income Program</t>
  </si>
  <si>
    <t>Competitive Metering Initiative</t>
  </si>
  <si>
    <t>Elec Svc Quality Incentive</t>
  </si>
  <si>
    <t>Synergy Savings-Gas</t>
  </si>
  <si>
    <t>Long-Term R&amp;D - GRI Costs</t>
  </si>
  <si>
    <t>AMT-Gas</t>
  </si>
  <si>
    <t xml:space="preserve">                    Total Gas</t>
  </si>
  <si>
    <t>Other - Nonoperating</t>
  </si>
  <si>
    <t>Catskill Incident - Shareholders</t>
  </si>
  <si>
    <t>Interest Variable Rate Notes</t>
  </si>
  <si>
    <t>Carrying Charge - Tennessee PCB Refund</t>
  </si>
  <si>
    <t>Carrying Charge - SBC Overcollection</t>
  </si>
  <si>
    <t>Carrying Charge - OPEB Reserve</t>
  </si>
  <si>
    <t>Carrying Charge - Rate Base Impact of Repair Project</t>
  </si>
  <si>
    <t>Carrying Charge - Deferred Gas Excess Earnings</t>
  </si>
  <si>
    <t>Carrying Charge - EPOP Overcollection</t>
  </si>
  <si>
    <t>Carrying Charge -Overcollection of Interest</t>
  </si>
  <si>
    <t>Carrying Charge - Stray Voltage</t>
  </si>
  <si>
    <t>Carrying Charge - Excess Depreciation Reserve</t>
  </si>
  <si>
    <t>Carrying Charge - SAG Mitigation</t>
  </si>
  <si>
    <t>Carrying Charge - PBA-Elec</t>
  </si>
  <si>
    <t>Carrying Charge - PBA-Gas</t>
  </si>
  <si>
    <t>Carrying Charge - NMP2- Supplement #5</t>
  </si>
  <si>
    <t>Carrying Charge - MFC Overcollection</t>
  </si>
  <si>
    <t>Carrying Charge - Deferred Interest</t>
  </si>
  <si>
    <t>FAS 109 Deferred Tax Asset - Current</t>
  </si>
  <si>
    <t>FAS 109 Deferred Tax Asset - Long-term</t>
  </si>
  <si>
    <t>FAS 109 Deferred SIT Asset - Current</t>
  </si>
  <si>
    <t>FAS 109 Deferred SIT Asset - Long-term</t>
  </si>
  <si>
    <t>See Footnote</t>
  </si>
  <si>
    <t>Page 234-B</t>
  </si>
  <si>
    <t xml:space="preserve">                    TOTAL Electric</t>
  </si>
  <si>
    <t>INTEREST - VARIABLE RATE NOTES</t>
  </si>
  <si>
    <t>FEB 2010 STORM COSTS</t>
  </si>
  <si>
    <t>PENSION  OVER / UNDER  COLLECTION - ELECTRIC</t>
  </si>
  <si>
    <t>CC - ACTUAL MGP SIR COSTS (split 85/15)</t>
  </si>
  <si>
    <t>ASBESTOS LITIGATION</t>
  </si>
  <si>
    <t>FIT RESEARCH CREDIT (split 85/15)</t>
  </si>
  <si>
    <t>ACRS METHOD CHANGE-Elec</t>
  </si>
  <si>
    <t>DEF FIT - ASBESTOS LITIGATION CC</t>
  </si>
  <si>
    <t xml:space="preserve">CC-DEF FIT DEF INTEREST (SERIES G)-     </t>
  </si>
  <si>
    <t>COST OF REMOVAL - ELECTRIC (34%)</t>
  </si>
  <si>
    <t>REPAIR ALLOWANCE</t>
  </si>
  <si>
    <t>PREPAID INSURANCE-ELEC</t>
  </si>
  <si>
    <t>PSC ASSESSMENT OVER/UNDER ELEC</t>
  </si>
  <si>
    <t>FIT PSC ASSESSMENT CC-ELEC</t>
  </si>
  <si>
    <t>ELECTRIC RDM</t>
  </si>
  <si>
    <t>ELECTRIC RDM-CC</t>
  </si>
  <si>
    <t>PENSION ELECTRIC RESERVE CARRYING CHARGES</t>
  </si>
  <si>
    <t>DEFERRED UNCOLLECTIBLE</t>
  </si>
  <si>
    <t>D&amp;O Liability Insurance Under coll-CC</t>
  </si>
  <si>
    <t>MEDICARE ACT SUBSIDY</t>
  </si>
  <si>
    <t>NONDEDUCTIBLE  PENSION  EXPENSE - ELECTRIC</t>
  </si>
  <si>
    <t>DEF FIT MFC OVERCOLLECTION-EL</t>
  </si>
  <si>
    <t>Sofware AG Costs -CC</t>
  </si>
  <si>
    <t>ACTUAL MGP SIR COSTS &amp; RECOV</t>
  </si>
  <si>
    <t>MORTGAGE RECORDING TAX / BOND REDEMP &amp; PREM</t>
  </si>
  <si>
    <t>MEDICARE SUBSIDY DEF TAX TO BE COLL</t>
  </si>
  <si>
    <t>MANAGEMENT AUDIT COSTS</t>
  </si>
  <si>
    <t xml:space="preserve">CC-DEF FIT DEFERRED PROPERTY TAXES-     </t>
  </si>
  <si>
    <t>COST TO ACHIEVE TAX REFUND</t>
  </si>
  <si>
    <t>DEFERRED PROPERTY TAXES</t>
  </si>
  <si>
    <t>ELECTRIC R&amp;D COSTS - DEFERRED</t>
  </si>
  <si>
    <t>DEFERRED  FIT-STORM DAMAGE</t>
  </si>
  <si>
    <t>ACC DEF INC TAX - STATUTORY RATE</t>
  </si>
  <si>
    <t>MANAGEMENT AUDIT COSTS-CC</t>
  </si>
  <si>
    <t xml:space="preserve">DEF FIT-ENERGY EFFICIENCY INCENTIVE     </t>
  </si>
  <si>
    <t>REPAIR DEDUCTION</t>
  </si>
  <si>
    <t>SOFTWARE AG UNDERCOLL</t>
  </si>
  <si>
    <t>DEFERRED PROPERTY TAXES-CC</t>
  </si>
  <si>
    <t>ELECTRIC FUEL COSTS DEFERRED (34%)</t>
  </si>
  <si>
    <t>TMTBTS - ELECTRIC (34%)</t>
  </si>
  <si>
    <t>CONSTRUCTION CHARGES (34%)</t>
  </si>
  <si>
    <t>PENSION  OVER / UNDER  COLLECTION - GAS</t>
  </si>
  <si>
    <t>ACRS METHOD CHANGE</t>
  </si>
  <si>
    <t>DEF FIT RESIDUAL GAS DEFERRED BALANCE</t>
  </si>
  <si>
    <t>CC - RESIDUAL GAS DEFERRED BALANCE  - INTEREST</t>
  </si>
  <si>
    <t>COST OF REMOVAL - GAS (34%)</t>
  </si>
  <si>
    <t>PREPAID INSURANCE-Gas</t>
  </si>
  <si>
    <t>DEF FIT PSC ASSESSMENT OVER/UNDER GAS</t>
  </si>
  <si>
    <t>DEF FIT PSC ASSESSMENT CC-GAS</t>
  </si>
  <si>
    <t>GAS RDM</t>
  </si>
  <si>
    <t>GAS RDM-CC</t>
  </si>
  <si>
    <t>PENSION GAS RESERVE CARRYING CHARGES</t>
  </si>
  <si>
    <t>NONDEDUCTIBLE  PENSION  EXPENSE - GAS</t>
  </si>
  <si>
    <t>DEF FIT MFC OVERCOLLECTION-GAS</t>
  </si>
  <si>
    <t>AMR METER INSTALLATION</t>
  </si>
  <si>
    <t>GAS R&amp;D COSTS DEFERRED</t>
  </si>
  <si>
    <t>DEFERRED PROPERY TAXES</t>
  </si>
  <si>
    <t>SC 11 RATE ALLOCATION</t>
  </si>
  <si>
    <t>SC 11 RATE ALLOCATION-CC</t>
  </si>
  <si>
    <t>TMTBTS - GAS (34%)</t>
  </si>
  <si>
    <t>Accretion Expense</t>
  </si>
  <si>
    <t>RESERVE for REPAIR DEDUCTION</t>
  </si>
  <si>
    <t>DEFERRED GAC - CURRENT / PRIOR PERIOD (34%)</t>
  </si>
  <si>
    <t>FAS 109 Deferred Tax Liability</t>
  </si>
  <si>
    <t>Check Total FED +State</t>
  </si>
  <si>
    <t>Capital Stock Expense (Contra Account 214):</t>
  </si>
  <si>
    <t>Preferred Stock Redemption Cost Amortization</t>
  </si>
  <si>
    <t>United Way</t>
  </si>
  <si>
    <t>Salvation Army-Good Neighbor Fund</t>
  </si>
  <si>
    <t>Misc. Items (Each) Less Than 5% of Account Total</t>
  </si>
  <si>
    <t>SERP - Exec Comp - Life Insurance</t>
  </si>
  <si>
    <t>Edison Electric Institute - Grass Roots Advertising</t>
  </si>
  <si>
    <t>Community Relations</t>
  </si>
  <si>
    <t>AGA Membership Dues</t>
  </si>
  <si>
    <t>Edison Electric Institute Assessment</t>
  </si>
  <si>
    <t>Deferred Interest - Variable Rate Notes - Electric</t>
  </si>
  <si>
    <t>Deferred Interest - Variable Rate Notes - Gas</t>
  </si>
  <si>
    <t>Short Term Notes</t>
  </si>
  <si>
    <t>Carrying Charges - MFC Net Loss Rev</t>
  </si>
  <si>
    <t>Interest Expense on Tax Reserve - Gas</t>
  </si>
  <si>
    <t>Carrying Charges - DEF Interest (Variable)</t>
  </si>
  <si>
    <t>Carrying Charges - DEF Overcollection Interest - Elec</t>
  </si>
  <si>
    <t>Carrying Charges - DEF Overcollection Interest - Gas</t>
  </si>
  <si>
    <t>Carrying Charges - SAP Mitigation Cap Project Overcoll</t>
  </si>
  <si>
    <t>Interest On Consumer Deposits</t>
  </si>
  <si>
    <t>Carrying Charges - SBC Overcollection - Gas</t>
  </si>
  <si>
    <t>OPEB Carrying Charges-Elec Reserve</t>
  </si>
  <si>
    <t>OPEB Carrying Charges-Gas Reserve</t>
  </si>
  <si>
    <t>Carrying Charges - Gas Shared Earnings</t>
  </si>
  <si>
    <t>Carrying Charges - EPOP Overcollection - Elec</t>
  </si>
  <si>
    <t>Carrying Charges - EPOP Overcollection - Gas</t>
  </si>
  <si>
    <t>Carrying Charges -PBA - Electric</t>
  </si>
  <si>
    <t>Carrying Charges -PBA - Gas</t>
  </si>
  <si>
    <t>Carrying Charges-Rate Base IMP of Repair Proj- Elec</t>
  </si>
  <si>
    <t>NMP-2 Supplemental Agreements</t>
  </si>
  <si>
    <t>Carrying Charges - Tenn Gas PCB Refund</t>
  </si>
  <si>
    <t>Misc Items</t>
  </si>
  <si>
    <t>Common Stock (1)</t>
  </si>
  <si>
    <t>(1) All outstanding shares at December 31,2013</t>
  </si>
  <si>
    <t>held by CH Energy Group Inc. (Parent of the</t>
  </si>
  <si>
    <t>respondent)</t>
  </si>
  <si>
    <t>Bethlehem Road</t>
  </si>
  <si>
    <t>Tn. Of New Windsor</t>
  </si>
  <si>
    <t>Boulevard</t>
  </si>
  <si>
    <t>Tn. Of Ulster</t>
  </si>
  <si>
    <t>Coldenham</t>
  </si>
  <si>
    <t>Tn. Of Montgomery</t>
  </si>
  <si>
    <t>Coxsackie</t>
  </si>
  <si>
    <t>Vl. Of Coxsackie</t>
  </si>
  <si>
    <t>Dashville</t>
  </si>
  <si>
    <t>Tn. Of Esopus</t>
  </si>
  <si>
    <t>East Fishkill</t>
  </si>
  <si>
    <t>Tn. Of East Fishkill</t>
  </si>
  <si>
    <t>East Kingston</t>
  </si>
  <si>
    <t>City of Kingston</t>
  </si>
  <si>
    <t>East Park</t>
  </si>
  <si>
    <t>Tn. Of Hyde Park</t>
  </si>
  <si>
    <t>East Walden</t>
  </si>
  <si>
    <t>Fishkill Plains</t>
  </si>
  <si>
    <t>Forgebrook</t>
  </si>
  <si>
    <t>Tn. Of Fishkill</t>
  </si>
  <si>
    <t>Freehold</t>
  </si>
  <si>
    <t>Tn. Of Greenville</t>
  </si>
  <si>
    <t xml:space="preserve">Galeville </t>
  </si>
  <si>
    <t>Tn Of Gardner</t>
  </si>
  <si>
    <t>Greenfield Road</t>
  </si>
  <si>
    <t>Tn. Of Wawarsing</t>
  </si>
  <si>
    <t>Hibernia</t>
  </si>
  <si>
    <t>Tn. Of Clinton</t>
  </si>
  <si>
    <t>High Falls</t>
  </si>
  <si>
    <t>Tn. Of Marbletown</t>
  </si>
  <si>
    <t>Highland</t>
  </si>
  <si>
    <t>Tn. Of Lloyd</t>
  </si>
  <si>
    <t>Honk Falls</t>
  </si>
  <si>
    <t>Hunter</t>
  </si>
  <si>
    <t>Vl. Of Hunter</t>
  </si>
  <si>
    <t>Hurley Ave.</t>
  </si>
  <si>
    <t>Inwood Ave.</t>
  </si>
  <si>
    <t>Tn. Of Poughkeepsie</t>
  </si>
  <si>
    <t>Kerhonkson</t>
  </si>
  <si>
    <t>Knapps Corners</t>
  </si>
  <si>
    <t>Lawrenceville</t>
  </si>
  <si>
    <t>Tn. Of Catskill</t>
  </si>
  <si>
    <t>Lincoln Park</t>
  </si>
  <si>
    <t>Manchester</t>
  </si>
  <si>
    <t>Marlboro</t>
  </si>
  <si>
    <t>Tn. Of Marlboro</t>
  </si>
  <si>
    <t>Maybrook</t>
  </si>
  <si>
    <t>Vl. Of Maybrook/Tn. Of Montgomery</t>
  </si>
  <si>
    <t>Merritt Park</t>
  </si>
  <si>
    <t>Vl. Of Fishkill</t>
  </si>
  <si>
    <t>Milan</t>
  </si>
  <si>
    <t>Tn. Of Milan</t>
  </si>
  <si>
    <t>Modena</t>
  </si>
  <si>
    <t>Tn. Of Plattekill</t>
  </si>
  <si>
    <t>Montgomery St.</t>
  </si>
  <si>
    <t>City of Newburgh</t>
  </si>
  <si>
    <t>Myers Corners</t>
  </si>
  <si>
    <t>Tn. Of Wappingers Falls</t>
  </si>
  <si>
    <t>New Baltimore</t>
  </si>
  <si>
    <t>Tn. Of New Baltimore</t>
  </si>
  <si>
    <t>North Catskill</t>
  </si>
  <si>
    <t>North Chelsea</t>
  </si>
  <si>
    <t>Ohioville</t>
  </si>
  <si>
    <t>Tn. Of New Paltz</t>
  </si>
  <si>
    <t>Pleasant Valley</t>
  </si>
  <si>
    <t>Tn. Of Pleasant Valley</t>
  </si>
  <si>
    <t>Distribution / Unattd</t>
  </si>
  <si>
    <t>Trans / Dist / Unattd</t>
  </si>
  <si>
    <t>Transmission / Unattd</t>
  </si>
  <si>
    <t>69 / 13.8</t>
  </si>
  <si>
    <t>Pulvers Corners</t>
  </si>
  <si>
    <t>Tn. Of Pine Plains</t>
  </si>
  <si>
    <t>Reynolds Hill</t>
  </si>
  <si>
    <t>City of Poughkeepsie</t>
  </si>
  <si>
    <t>Rhinebeck</t>
  </si>
  <si>
    <t>Tn. Of Rhinebeck</t>
  </si>
  <si>
    <t>Rock Tavern</t>
  </si>
  <si>
    <t>Sand Dock</t>
  </si>
  <si>
    <t>Saugerties</t>
  </si>
  <si>
    <t>Tn. Of Saugerties</t>
  </si>
  <si>
    <t>Shenandoah</t>
  </si>
  <si>
    <t>Tn. Of  Cairo</t>
  </si>
  <si>
    <t>Spackenkill</t>
  </si>
  <si>
    <t>Tn Of Poughkeepsie</t>
  </si>
  <si>
    <t>Staatsburg</t>
  </si>
  <si>
    <t>Sturgeon Pool</t>
  </si>
  <si>
    <t>Tn. Of  Rosendale</t>
  </si>
  <si>
    <t>Tinkertown</t>
  </si>
  <si>
    <t>Tioronda</t>
  </si>
  <si>
    <t>Tn. Of  Fishkill</t>
  </si>
  <si>
    <t>Todd Hill</t>
  </si>
  <si>
    <t>Tn. Of LaGrange</t>
  </si>
  <si>
    <t>Union Ave.</t>
  </si>
  <si>
    <t>Vinegar Hill</t>
  </si>
  <si>
    <t>Tn. Of Lexington</t>
  </si>
  <si>
    <t>West Balmville</t>
  </si>
  <si>
    <t>Tn. Of Newburgh</t>
  </si>
  <si>
    <t>Westerlo</t>
  </si>
  <si>
    <t>Tn. Of Westerlo</t>
  </si>
  <si>
    <t>Woodstock</t>
  </si>
  <si>
    <t>Tn. Of Woodstock</t>
  </si>
  <si>
    <t>19 Substations Under 10 MVA</t>
  </si>
  <si>
    <t>SUMMARY:</t>
  </si>
  <si>
    <t>TRANSMISSION CAPACITY</t>
  </si>
  <si>
    <t>DISTRIBUTION CAPACITY</t>
  </si>
  <si>
    <t>Pollution Control Notes - Due 2028, Issued 12-2-98, Com. Auth. #96-M-0408 @ 6.50%</t>
  </si>
  <si>
    <t>Variable Rate, Series B, NYSERDA, Due 2034, Issued 8-3-99, Com. Auth. #99-M-0493</t>
  </si>
  <si>
    <t>Medium Term Notes - 4.73%, Series D, Due 2/27/14</t>
  </si>
  <si>
    <t>Medium Term Notes - 5.05%, Series E, Due 11/4/19</t>
  </si>
  <si>
    <t>Medium Term Notes - 4.80%, Series E, Due 11/5/14</t>
  </si>
  <si>
    <t>Medium Term Notes - 5.84%, Series E, Due 12/5/35</t>
  </si>
  <si>
    <t>Medium Term Notes - 5.76%, Series E, Due 11/17/31</t>
  </si>
  <si>
    <t>Medium Term Notes - 5.804%, Series F, Due 3/23/37</t>
  </si>
  <si>
    <t>Medium Term Notes - 6.028%, Series F, Due 9/1/17</t>
  </si>
  <si>
    <t>Medium Term Notes - 6.854%, Series F, Due 11/1/13</t>
  </si>
  <si>
    <t>Medium Term Notes - 5.80%, Series F, Due 11/1/39</t>
  </si>
  <si>
    <t>Medium Term Notes - 2.756%, Series G, Due 4/1/16</t>
  </si>
  <si>
    <t>Medium Term Notes - 4.150%, Series G, Due 4/1/21</t>
  </si>
  <si>
    <t>Medium Term Notes - 5.716%, Series G, Due 4/1/41</t>
  </si>
  <si>
    <t>Senior Notes - 4.30%, Series A, Due 9/21/20</t>
  </si>
  <si>
    <t>Senior Notes - 5.64%, Series B, Due 9/21/40</t>
  </si>
  <si>
    <t>Medium Term Notes - 3.378%, Series G, Due 4/1/22</t>
  </si>
  <si>
    <t>Medium Term Notes - 4.707%, Series G, Due 4/1/42</t>
  </si>
  <si>
    <t>Medium Term Notes - 4.776%, Series G, Due 4/1/42</t>
  </si>
  <si>
    <t>Medium Term Notes - 4.065%, Series G, Due 10/1/42</t>
  </si>
  <si>
    <t>Senior Notes - 2.45%, Series C, Due 11/1/18</t>
  </si>
  <si>
    <t>Senior Notes - 4.090%, Series D, Due 12/2/28</t>
  </si>
  <si>
    <t xml:space="preserve">  Detail of Other Expenses is shown on Insert Page 335-A.</t>
  </si>
  <si>
    <t>Purpose &amp; Recipient</t>
  </si>
  <si>
    <t>Economic Development Matching Funds:</t>
  </si>
  <si>
    <t xml:space="preserve">   Dutchess County External Marketing Council</t>
  </si>
  <si>
    <t xml:space="preserve">      Electric</t>
  </si>
  <si>
    <t xml:space="preserve">          Gas</t>
  </si>
  <si>
    <t xml:space="preserve">   Orange County Partnership</t>
  </si>
  <si>
    <t xml:space="preserve">   Greater Newburgh Partnership</t>
  </si>
  <si>
    <t xml:space="preserve">                                                                       Total</t>
  </si>
  <si>
    <t>Other:</t>
  </si>
  <si>
    <t xml:space="preserve">   SBC Over/Under Collection-Gas</t>
  </si>
  <si>
    <t xml:space="preserve">   SBC Expense - NYSERDA </t>
  </si>
  <si>
    <t xml:space="preserve">   Amortization of Gas Net Reg Assets</t>
  </si>
  <si>
    <t xml:space="preserve">   Civic Community Activities</t>
  </si>
  <si>
    <t xml:space="preserve">   MGP Site Rate Allowance</t>
  </si>
  <si>
    <t xml:space="preserve">   SBC Over/Under Collection-Electric</t>
  </si>
  <si>
    <t xml:space="preserve">   RPS Over/Under Collection</t>
  </si>
  <si>
    <t xml:space="preserve">   Deferred Powerful Opportunities Program Costs</t>
  </si>
  <si>
    <t xml:space="preserve">   Def Over/Under EPOP Low Inc Disc-Elec</t>
  </si>
  <si>
    <t xml:space="preserve">   EEPS Over/Under Collection</t>
  </si>
  <si>
    <t xml:space="preserve">   Office Supplies Expense - Power Plan Consultants</t>
  </si>
  <si>
    <t xml:space="preserve">   Thomson Tax &amp; Acctg - Books/Subscripts/Newpaprs/Tapes</t>
  </si>
  <si>
    <t xml:space="preserve">   Employee Awards</t>
  </si>
  <si>
    <t xml:space="preserve">   CHEG Directors' Fees</t>
  </si>
  <si>
    <t xml:space="preserve">   SNL Financial LC-Books/Subscripts/Newpaprs/Tapes</t>
  </si>
  <si>
    <t xml:space="preserve">   C T Corporation - Filing Fee</t>
  </si>
  <si>
    <t xml:space="preserve">   Annual Management Meeting - The Grandview</t>
  </si>
  <si>
    <t xml:space="preserve">   Administrative &amp; General Costs Allocated-CHEG</t>
  </si>
  <si>
    <t xml:space="preserve">   Recruiting Expense - Marist College - Intern Housing</t>
  </si>
  <si>
    <t xml:space="preserve">   Recruiting Expense - Purchasing Card</t>
  </si>
  <si>
    <t xml:space="preserve">   Recruiting Expense - Oracle America Inc</t>
  </si>
  <si>
    <t xml:space="preserve">   Recruiting Expense - PSP Metrics</t>
  </si>
  <si>
    <t xml:space="preserve">   Pre-Employment Physicals</t>
  </si>
  <si>
    <t xml:space="preserve">   Employee Training Courses</t>
  </si>
  <si>
    <t xml:space="preserve">   Billing Credits-CH Services</t>
  </si>
  <si>
    <t xml:space="preserve">   Mgmt Audit-IP-Capital Proj Policy &amp; Proc</t>
  </si>
  <si>
    <t xml:space="preserve">   Mgmt Audit-IP-Administrative</t>
  </si>
  <si>
    <t xml:space="preserve">   Director Stock Compensation</t>
  </si>
  <si>
    <t xml:space="preserve">   Deferred Long-Term Gas R&amp;D/GRI Costs</t>
  </si>
  <si>
    <t xml:space="preserve">   Deferred R&amp;D Costs</t>
  </si>
  <si>
    <t xml:space="preserve">   Accrued Weekly Payroll</t>
  </si>
  <si>
    <t xml:space="preserve">   EEI - Utility Solid Waste Act Group - Membership</t>
  </si>
  <si>
    <t xml:space="preserve">   NYS Dept of Environmental Conservation-Assessments</t>
  </si>
  <si>
    <t xml:space="preserve">   Minor Items and Company Charges-Payroll and Material, etc.</t>
  </si>
  <si>
    <t xml:space="preserve">                                                                        Total</t>
  </si>
  <si>
    <r>
      <t xml:space="preserve">          </t>
    </r>
    <r>
      <rPr>
        <b/>
        <sz val="12"/>
        <rFont val="Arial"/>
        <family val="2"/>
      </rPr>
      <t>Total Other Expenses</t>
    </r>
  </si>
  <si>
    <t>Asset Retirement Obligations</t>
  </si>
  <si>
    <t>Roseton</t>
  </si>
  <si>
    <t>Hurley Avenue</t>
  </si>
  <si>
    <t>115 KV Lines</t>
  </si>
  <si>
    <t>69 KV Lines</t>
  </si>
  <si>
    <t>34.5 KV Lines</t>
  </si>
  <si>
    <t>Leeds</t>
  </si>
  <si>
    <t>H Frame - W</t>
  </si>
  <si>
    <t>Several</t>
  </si>
  <si>
    <t>Sgl. Pole - W</t>
  </si>
  <si>
    <t>1/0 Alum</t>
  </si>
  <si>
    <t>New York State Electric and Gas-Borderline</t>
  </si>
  <si>
    <t>Orange &amp; Rockland-Borderline</t>
  </si>
  <si>
    <t xml:space="preserve">Orange &amp; Rockland </t>
  </si>
  <si>
    <t xml:space="preserve">New York State Electric and Gas </t>
  </si>
  <si>
    <t>National Grid-Borderline</t>
  </si>
  <si>
    <t>New York ISO</t>
  </si>
  <si>
    <t>Power Authority State of New York</t>
  </si>
  <si>
    <t xml:space="preserve">  SUBTOTAL-RQ</t>
  </si>
  <si>
    <t>New York Power Authority</t>
  </si>
  <si>
    <t>JCP&amp;L</t>
  </si>
  <si>
    <t>NYS Eletric &amp; Gas Corp</t>
  </si>
  <si>
    <t>LF</t>
  </si>
  <si>
    <t xml:space="preserve">                "</t>
  </si>
  <si>
    <t>Sugarloaf</t>
  </si>
  <si>
    <t>Mirant Americas Energy</t>
  </si>
  <si>
    <t>OA96-14-000</t>
  </si>
  <si>
    <t>Grahmsville</t>
  </si>
  <si>
    <t>Orange &amp; Rockland Utilities Inc</t>
  </si>
  <si>
    <t>Consolidated Edison Company</t>
  </si>
  <si>
    <t>Ashokan</t>
  </si>
  <si>
    <t>Merchange Energy</t>
  </si>
  <si>
    <t>ER-99-461-000</t>
  </si>
  <si>
    <t>Dynegy Power Mktg</t>
  </si>
  <si>
    <t>Smithfield</t>
  </si>
  <si>
    <t>NYS Electric &amp; Gas Corp</t>
  </si>
  <si>
    <t xml:space="preserve">     "            "</t>
  </si>
  <si>
    <t>New York Power Authorit</t>
  </si>
  <si>
    <t xml:space="preserve">                   "</t>
  </si>
  <si>
    <t>NY ISO</t>
  </si>
  <si>
    <t>Merchant Energy</t>
  </si>
  <si>
    <t>Carrying Charges - Def Stray Voltage-Over Collection</t>
  </si>
  <si>
    <t>Proforma Interest Expense @ Cost Rate of New Issues</t>
  </si>
  <si>
    <t xml:space="preserve">   Line 12 Column (d) includes -2,521 MWH relating to unbilled revenues.</t>
  </si>
  <si>
    <t xml:space="preserve">   Line 12, Column (b) includes -$116,193 of unbilled revenues.</t>
  </si>
  <si>
    <t>Other Accounts</t>
  </si>
  <si>
    <t>From Pages</t>
  </si>
  <si>
    <t>262-A</t>
  </si>
  <si>
    <t>CWIP</t>
  </si>
  <si>
    <t>Line Altered:</t>
  </si>
  <si>
    <t>No. Chelsea</t>
  </si>
  <si>
    <t>Single Pole - W</t>
  </si>
  <si>
    <t>795 ACSR</t>
  </si>
  <si>
    <t>No. Catskill</t>
  </si>
  <si>
    <t>Lawrenceville Tap</t>
  </si>
  <si>
    <t>Single &amp; Double</t>
  </si>
  <si>
    <t>336.4 ACSR</t>
  </si>
  <si>
    <t>336.4 AA</t>
  </si>
  <si>
    <t>CHG&amp;E Corp.</t>
  </si>
  <si>
    <t>Stock book was not closed.</t>
  </si>
  <si>
    <t>a.  On September 25, 1987, the Board of Directors approved, pursuant to section 516 of the New York Business Corporation Law, the transfer of $50 million from stated capital surplus (Paid-in Capital) as of September 30, 1987.  The amount so transferred from stated capital surplus will be subsequently available for the payment of dividends on common and preferred stock, subject to compliance with applicable regulatory requirements.  It is not the present intention of the Company to use such capital surplus for the payment of dividends; however, the transfer so approved by the Board of Directors will provide the Company with additional flexibility respect to dividend payments in the future.</t>
  </si>
  <si>
    <t>b.  The shareholders, at the annual meeting of shareholders held April 5, 1988 adopted a proposal to amend the Certificate of Incorporation of the Company to change the 30 million authorized shares of common stock without par value to par value of $5 per share.  The Company, on April 19, 1988, petitioned the PSC for authorization to change the par value of its common stock to $5 per share.  By Order issued and effective February 9, 1989, the PSC granted such approval and consent.  A certificate of Amendment of the Company's Certificate of Incorporation was filed in the Office of the Department of State of New York on March 2, 1989 to effect such change in designation.  At March 31, 1989, the Company had 14,607,714 shares of Common stock issued and outstanding.  This change to $5 par value stock resulted in a transfer from Account 201 Common Stock issued to this account in the amount of :</t>
  </si>
  <si>
    <t>Common Stock</t>
  </si>
  <si>
    <t>4.75% Cumulative Preferred Stock (**)</t>
  </si>
  <si>
    <t>4.50% Cumulative Preferred Stock (**)</t>
  </si>
  <si>
    <t xml:space="preserve">(**) On March 21, 2013, Central Hudson redeemed its two outstanding series of preferred stock. </t>
  </si>
  <si>
    <t>accrued and unpaid dividends. Registered holders of 4.75% Cumulative Preferred Stock received</t>
  </si>
  <si>
    <t>of the preferred stock were recorded as a reduciton of Retainded Earnings on Central Hudons's</t>
  </si>
  <si>
    <t>Balance Sheet and as a Premium on Preferred Redemption on Central Husons' Income Statement.</t>
  </si>
  <si>
    <t>Preferred Stock Authorization (**)</t>
  </si>
  <si>
    <t>Paid-in Capital paid to CH Energy Group - Parent Company - Feb 2001 / 2009/ 2013</t>
  </si>
  <si>
    <t xml:space="preserve">$40M change was associated with the Fortis, Inc. merger in 2013. </t>
  </si>
  <si>
    <t>CENTRAL HUDSON GAS &amp;</t>
  </si>
  <si>
    <t>ELECTRIC CORPORATION</t>
  </si>
  <si>
    <t>ITEM 3 - PAGE 106</t>
  </si>
  <si>
    <t xml:space="preserve">Voting rights:  On December 15, 1999, the holding company, CH Energy Group, Inc., after a </t>
  </si>
  <si>
    <t>one-for-one share exchange became the parent of Central Hudson Gas &amp; Electric Corporation (CHG&amp;E).</t>
  </si>
  <si>
    <t xml:space="preserve">At that time, all publicly traded common stock was transferred from CHG&amp;E to the holding company.  </t>
  </si>
  <si>
    <t>As a result of  CH Energy Group, Inc.'s acquisition by Fortis Inc., effective CHG&amp;E redeemed all of its preferred stock.</t>
  </si>
  <si>
    <t>Registered holders of 4.50% Cumulative Preferred Stock received $107.00 per share plus</t>
  </si>
  <si>
    <t xml:space="preserve">$106.75 per share plus accrued and unpaid dividends. The premiums paid in connection with the </t>
  </si>
  <si>
    <t>Oil</t>
  </si>
  <si>
    <t>Barrel</t>
  </si>
  <si>
    <t>MCF</t>
  </si>
  <si>
    <t>Gas Turbine</t>
  </si>
  <si>
    <t>Conventional</t>
  </si>
  <si>
    <t xml:space="preserve">   Storage</t>
  </si>
  <si>
    <t xml:space="preserve">   Conventional</t>
  </si>
  <si>
    <t>Run-of River</t>
  </si>
  <si>
    <t>Steven V. Lant *</t>
  </si>
  <si>
    <t>Christopher M. Capone *</t>
  </si>
  <si>
    <t>John E. Gould</t>
  </si>
  <si>
    <t>James P. Laurito *</t>
  </si>
  <si>
    <t>Charles A. Freni, Jr. *</t>
  </si>
  <si>
    <t>Denise D. VanBuren</t>
  </si>
  <si>
    <t>Michael L. Mosher</t>
  </si>
  <si>
    <t>Kimberly J. Wright</t>
  </si>
  <si>
    <t>Stacey A. Renner</t>
  </si>
  <si>
    <t>Thomas C. Brocks</t>
  </si>
  <si>
    <t>Paul E. Haering</t>
  </si>
  <si>
    <t>Anthony S. Campagiorni</t>
  </si>
  <si>
    <t>Thomas P. Jansen</t>
  </si>
  <si>
    <t>Paul Colbert</t>
  </si>
  <si>
    <t>Joseph B. Koczko</t>
  </si>
  <si>
    <t>Chief Executive Officer, Director</t>
  </si>
  <si>
    <t>Executive Vice President, Chief Financial Officer, Director</t>
  </si>
  <si>
    <t>Executive Vice President and General Counsel</t>
  </si>
  <si>
    <t>President and Director</t>
  </si>
  <si>
    <t>Senior Vice President - Customer Services and Director</t>
  </si>
  <si>
    <t>Secretary &amp; Vice President - Corporate Communications</t>
  </si>
  <si>
    <t>Vice President - Regulatory Affairs</t>
  </si>
  <si>
    <t>Controller</t>
  </si>
  <si>
    <t>Treasurer</t>
  </si>
  <si>
    <t>Vice President - Human Resources, Health &amp; Safety</t>
  </si>
  <si>
    <t>Vice President - Engineering &amp; System Operations</t>
  </si>
  <si>
    <t>VP - Business Development &amp; Gov't Affairs</t>
  </si>
  <si>
    <t>Chief Information Officer</t>
  </si>
  <si>
    <t>Associate General Counsel</t>
  </si>
  <si>
    <t>General Counsel &amp; Corporate Secretary</t>
  </si>
  <si>
    <t>(f)  Deferred Compensation represents the 2013 change in actuarial value of defined benefit plans including SERP, 2013 earnings on nonqualified deferred compensation plan, deferred salary in 401k plan contributions and other deferred compensation.</t>
  </si>
  <si>
    <t>(g) Incentive Pay represents long-term incentives such as performance shares and short-term incentive such as bonuses as well as dividends earned on restricted stock.</t>
  </si>
  <si>
    <t>(h) Represents employer match on employee deferrals for 401k plan and 3% 401k plan company contribution for employees not eligible for Central Hudson's Retirement Income Plan if employment began after January 1, 2008.</t>
  </si>
  <si>
    <t>(k) Other represents the value of company provided vehicles, unused vacation and gift cards received.</t>
  </si>
  <si>
    <t>4/14/14</t>
  </si>
  <si>
    <t>Page 261-C</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</si>
</sst>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_(* #,##0_);_(* \(#,##0\);_(* &quot;-&quot;??_);_(@_)"/>
    <numFmt numFmtId="177" formatCode="_(&quot;$&quot;* #,##0_);_(&quot;$&quot;* \(#,##0\);_(&quot;$&quot;* &quot;-&quot;??_);_(@_)"/>
    <numFmt numFmtId="178" formatCode="[$-409]mmmm\ d\,\ yyyy;@"/>
  </numFmts>
  <fonts count="100">
    <font>
      <sz val="12"/>
      <name val="Arial"/>
    </font>
    <font>
      <sz val="11"/>
      <color theme="1"/>
      <name val="Calibri"/>
      <family val="2"/>
      <scheme val="minor"/>
    </font>
    <font>
      <sz val="11"/>
      <color theme="1"/>
      <name val="Calibri"/>
      <family val="2"/>
      <scheme val="minor"/>
    </font>
    <font>
      <sz val="10"/>
      <name val="Arial"/>
      <family val="2"/>
    </font>
    <font>
      <sz val="10"/>
      <name val="Arial"/>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b/>
      <i/>
      <sz val="14"/>
      <name val="Arial"/>
      <family val="2"/>
    </font>
    <font>
      <sz val="7"/>
      <name val="Arial"/>
      <family val="2"/>
    </font>
    <font>
      <sz val="14"/>
      <color indexed="8"/>
      <name val="Arial"/>
      <family val="2"/>
    </font>
    <font>
      <i/>
      <sz val="12"/>
      <color indexed="8"/>
      <name val="Arial"/>
      <family val="2"/>
    </font>
    <font>
      <i/>
      <sz val="12"/>
      <color indexed="12"/>
      <name val="Arial"/>
      <family val="2"/>
    </font>
    <font>
      <b/>
      <u/>
      <sz val="12"/>
      <color indexed="12"/>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name val="SWISS"/>
    </font>
    <font>
      <u/>
      <sz val="10.199999999999999"/>
      <name val="Arial"/>
      <family val="2"/>
    </font>
    <font>
      <sz val="12"/>
      <name val="Arial"/>
      <family val="2"/>
    </font>
    <font>
      <u/>
      <sz val="11"/>
      <color indexed="8"/>
      <name val="Arial"/>
      <family val="2"/>
    </font>
    <font>
      <u/>
      <sz val="12"/>
      <name val="Arial"/>
      <family val="2"/>
    </font>
    <font>
      <sz val="10"/>
      <color indexed="12"/>
      <name val="Courier New"/>
      <family val="3"/>
    </font>
    <font>
      <sz val="9"/>
      <color indexed="81"/>
      <name val="Tahoma"/>
      <family val="2"/>
    </font>
    <font>
      <sz val="11"/>
      <color theme="1"/>
      <name val="Arial Black"/>
      <family val="2"/>
    </font>
    <font>
      <b/>
      <sz val="12"/>
      <color rgb="FF000000"/>
      <name val="Arial"/>
      <family val="2"/>
    </font>
    <font>
      <u/>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darkHorizontal">
        <fgColor indexed="8"/>
        <bgColor indexed="26"/>
      </patternFill>
    </fill>
    <fill>
      <patternFill patternType="solid">
        <fgColor theme="9" tint="0.59999389629810485"/>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right/>
      <top/>
      <bottom style="thin">
        <color indexed="64"/>
      </bottom>
      <diagonal/>
    </border>
    <border>
      <left/>
      <right/>
      <top/>
      <bottom style="double">
        <color indexed="64"/>
      </bottom>
      <diagonal/>
    </border>
    <border>
      <left style="thin">
        <color indexed="64"/>
      </left>
      <right style="thin">
        <color indexed="8"/>
      </right>
      <top style="thin">
        <color indexed="8"/>
      </top>
      <bottom/>
      <diagonal/>
    </border>
    <border>
      <left style="thin">
        <color indexed="8"/>
      </left>
      <right style="medium">
        <color indexed="8"/>
      </right>
      <top/>
      <bottom style="medium">
        <color indexed="64"/>
      </bottom>
      <diagonal/>
    </border>
    <border>
      <left style="thin">
        <color indexed="64"/>
      </left>
      <right style="thin">
        <color indexed="64"/>
      </right>
      <top style="thin">
        <color indexed="8"/>
      </top>
      <bottom/>
      <diagonal/>
    </border>
    <border>
      <left style="thin">
        <color indexed="8"/>
      </left>
      <right style="thin">
        <color indexed="8"/>
      </right>
      <top/>
      <bottom style="medium">
        <color indexed="64"/>
      </bottom>
      <diagonal/>
    </border>
    <border>
      <left style="thin">
        <color indexed="8"/>
      </left>
      <right style="medium">
        <color indexed="8"/>
      </right>
      <top/>
      <bottom style="thin">
        <color indexed="64"/>
      </bottom>
      <diagonal/>
    </border>
    <border>
      <left/>
      <right style="thin">
        <color indexed="64"/>
      </right>
      <top/>
      <bottom style="medium">
        <color indexed="8"/>
      </bottom>
      <diagonal/>
    </border>
    <border>
      <left/>
      <right style="medium">
        <color indexed="8"/>
      </right>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theme="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medium">
        <color indexed="8"/>
      </right>
      <top/>
      <bottom style="double">
        <color indexed="8"/>
      </bottom>
      <diagonal/>
    </border>
    <border>
      <left/>
      <right style="medium">
        <color indexed="8"/>
      </right>
      <top/>
      <bottom style="double">
        <color indexed="8"/>
      </bottom>
      <diagonal/>
    </border>
    <border>
      <left style="thin">
        <color theme="1"/>
      </left>
      <right style="thin">
        <color theme="1"/>
      </right>
      <top/>
      <bottom style="thin">
        <color theme="1"/>
      </bottom>
      <diagonal/>
    </border>
    <border>
      <left style="medium">
        <color indexed="8"/>
      </left>
      <right style="medium">
        <color indexed="8"/>
      </right>
      <top/>
      <bottom style="thick">
        <color indexed="8"/>
      </bottom>
      <diagonal/>
    </border>
    <border>
      <left style="medium">
        <color indexed="8"/>
      </left>
      <right style="thin">
        <color indexed="8"/>
      </right>
      <top style="medium">
        <color indexed="8"/>
      </top>
      <bottom style="medium">
        <color indexed="8"/>
      </bottom>
      <diagonal/>
    </border>
  </borders>
  <cellStyleXfs count="5292">
    <xf numFmtId="0" fontId="0"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61" fillId="3" borderId="0" applyNumberFormat="0" applyBorder="0" applyAlignment="0" applyProtection="0"/>
    <xf numFmtId="0" fontId="65" fillId="20" borderId="1" applyNumberFormat="0" applyAlignment="0" applyProtection="0"/>
    <xf numFmtId="0" fontId="67" fillId="21" borderId="2" applyNumberFormat="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69" fillId="0" borderId="0" applyNumberFormat="0" applyFill="0" applyBorder="0" applyAlignment="0" applyProtection="0"/>
    <xf numFmtId="0" fontId="60"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3" fillId="7" borderId="1" applyNumberFormat="0" applyAlignment="0" applyProtection="0"/>
    <xf numFmtId="0" fontId="66" fillId="0" borderId="6" applyNumberFormat="0" applyFill="0" applyAlignment="0" applyProtection="0"/>
    <xf numFmtId="0" fontId="62" fillId="22" borderId="0" applyNumberFormat="0" applyBorder="0" applyAlignment="0" applyProtection="0"/>
    <xf numFmtId="0" fontId="80" fillId="0" borderId="0"/>
    <xf numFmtId="0" fontId="12" fillId="0" borderId="0"/>
    <xf numFmtId="0" fontId="4" fillId="0" borderId="0"/>
    <xf numFmtId="0" fontId="18" fillId="0" borderId="0"/>
    <xf numFmtId="0" fontId="12" fillId="0" borderId="0"/>
    <xf numFmtId="0" fontId="12" fillId="0" borderId="0"/>
    <xf numFmtId="0" fontId="3" fillId="0" borderId="0"/>
    <xf numFmtId="0" fontId="4" fillId="0" borderId="0"/>
    <xf numFmtId="0" fontId="75" fillId="0" borderId="0"/>
    <xf numFmtId="0" fontId="12" fillId="0" borderId="0"/>
    <xf numFmtId="0" fontId="12" fillId="0" borderId="0"/>
    <xf numFmtId="0" fontId="73" fillId="23" borderId="7" applyNumberFormat="0" applyFont="0" applyAlignment="0" applyProtection="0"/>
    <xf numFmtId="0" fontId="64" fillId="20" borderId="8" applyNumberFormat="0" applyAlignment="0" applyProtection="0"/>
    <xf numFmtId="9" fontId="18" fillId="0" borderId="0" applyFont="0" applyFill="0" applyBorder="0" applyAlignment="0" applyProtection="0"/>
    <xf numFmtId="0" fontId="56" fillId="0" borderId="0" applyNumberFormat="0" applyFill="0" applyBorder="0" applyAlignment="0" applyProtection="0"/>
    <xf numFmtId="0" fontId="70" fillId="0" borderId="9" applyNumberFormat="0" applyFill="0" applyAlignment="0" applyProtection="0"/>
    <xf numFmtId="0" fontId="68"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2" fillId="23" borderId="7" applyNumberFormat="0" applyFont="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2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2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1" fontId="2" fillId="0" borderId="0" applyFont="0" applyFill="0" applyBorder="0" applyAlignment="0" applyProtection="0"/>
    <xf numFmtId="0" fontId="83" fillId="0" borderId="0" applyNumberFormat="0" applyFill="0" applyBorder="0" applyAlignment="0" applyProtection="0"/>
    <xf numFmtId="0" fontId="84" fillId="0" borderId="100" applyNumberFormat="0" applyFill="0" applyAlignment="0" applyProtection="0"/>
    <xf numFmtId="0" fontId="85" fillId="0" borderId="101" applyNumberFormat="0" applyFill="0" applyAlignment="0" applyProtection="0"/>
    <xf numFmtId="0" fontId="86" fillId="0" borderId="102" applyNumberFormat="0" applyFill="0" applyAlignment="0" applyProtection="0"/>
    <xf numFmtId="0" fontId="86" fillId="0" borderId="0" applyNumberFormat="0" applyFill="0" applyBorder="0" applyAlignment="0" applyProtection="0"/>
    <xf numFmtId="0" fontId="87" fillId="46" borderId="0" applyNumberFormat="0" applyBorder="0" applyAlignment="0" applyProtection="0"/>
    <xf numFmtId="0" fontId="88" fillId="47" borderId="0" applyNumberFormat="0" applyBorder="0" applyAlignment="0" applyProtection="0"/>
    <xf numFmtId="0" fontId="89" fillId="48" borderId="0" applyNumberFormat="0" applyBorder="0" applyAlignment="0" applyProtection="0"/>
    <xf numFmtId="0" fontId="90" fillId="49" borderId="103" applyNumberFormat="0" applyAlignment="0" applyProtection="0"/>
    <xf numFmtId="0" fontId="91" fillId="50" borderId="104" applyNumberFormat="0" applyAlignment="0" applyProtection="0"/>
    <xf numFmtId="0" fontId="92" fillId="50" borderId="103" applyNumberFormat="0" applyAlignment="0" applyProtection="0"/>
    <xf numFmtId="0" fontId="93" fillId="0" borderId="105" applyNumberFormat="0" applyFill="0" applyAlignment="0" applyProtection="0"/>
    <xf numFmtId="0" fontId="94" fillId="51" borderId="106" applyNumberFormat="0" applyAlignment="0" applyProtection="0"/>
    <xf numFmtId="0" fontId="95" fillId="0" borderId="0" applyNumberFormat="0" applyFill="0" applyBorder="0" applyAlignment="0" applyProtection="0"/>
    <xf numFmtId="0" fontId="2" fillId="52" borderId="107" applyNumberFormat="0" applyFont="0" applyAlignment="0" applyProtection="0"/>
    <xf numFmtId="0" fontId="96" fillId="0" borderId="0" applyNumberFormat="0" applyFill="0" applyBorder="0" applyAlignment="0" applyProtection="0"/>
    <xf numFmtId="0" fontId="97" fillId="0" borderId="108" applyNumberFormat="0" applyFill="0" applyAlignment="0" applyProtection="0"/>
    <xf numFmtId="0" fontId="9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98" fillId="60" borderId="0" applyNumberFormat="0" applyBorder="0" applyAlignment="0" applyProtection="0"/>
    <xf numFmtId="0" fontId="98"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98" fillId="64" borderId="0" applyNumberFormat="0" applyBorder="0" applyAlignment="0" applyProtection="0"/>
    <xf numFmtId="0" fontId="98"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98" fillId="68" borderId="0" applyNumberFormat="0" applyBorder="0" applyAlignment="0" applyProtection="0"/>
    <xf numFmtId="0" fontId="98"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98" fillId="72" borderId="0" applyNumberFormat="0" applyBorder="0" applyAlignment="0" applyProtection="0"/>
    <xf numFmtId="0" fontId="98"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98" fillId="76"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43" fontId="3" fillId="0" borderId="0" applyFont="0" applyFill="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61" fillId="3" borderId="0" applyNumberFormat="0" applyBorder="0" applyAlignment="0" applyProtection="0"/>
    <xf numFmtId="0" fontId="65" fillId="20" borderId="1" applyNumberFormat="0" applyAlignment="0" applyProtection="0"/>
    <xf numFmtId="0" fontId="67" fillId="21" borderId="2" applyNumberFormat="0" applyAlignment="0" applyProtection="0"/>
    <xf numFmtId="0" fontId="69" fillId="0" borderId="0" applyNumberFormat="0" applyFill="0" applyBorder="0" applyAlignment="0" applyProtection="0"/>
    <xf numFmtId="0" fontId="60"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3" fillId="7" borderId="1" applyNumberFormat="0" applyAlignment="0" applyProtection="0"/>
    <xf numFmtId="0" fontId="66" fillId="0" borderId="6" applyNumberFormat="0" applyFill="0" applyAlignment="0" applyProtection="0"/>
    <xf numFmtId="0" fontId="62" fillId="22" borderId="0" applyNumberFormat="0" applyBorder="0" applyAlignment="0" applyProtection="0"/>
    <xf numFmtId="0" fontId="64" fillId="20" borderId="8" applyNumberFormat="0" applyAlignment="0" applyProtection="0"/>
    <xf numFmtId="0" fontId="56" fillId="0" borderId="0" applyNumberFormat="0" applyFill="0" applyBorder="0" applyAlignment="0" applyProtection="0"/>
    <xf numFmtId="0" fontId="70" fillId="0" borderId="9" applyNumberFormat="0" applyFill="0" applyAlignment="0" applyProtection="0"/>
    <xf numFmtId="0" fontId="68" fillId="0" borderId="0" applyNumberForma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12" fillId="23" borderId="7" applyNumberFormat="0" applyFont="0" applyAlignment="0" applyProtection="0"/>
    <xf numFmtId="9" fontId="3" fillId="0" borderId="0" applyFont="0" applyFill="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12" fillId="0" borderId="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43" fontId="3" fillId="0" borderId="0" applyFont="0" applyFill="0" applyBorder="0" applyAlignment="0" applyProtection="0"/>
    <xf numFmtId="0" fontId="2" fillId="0" borderId="0"/>
    <xf numFmtId="41" fontId="2" fillId="0" borderId="0" applyFont="0" applyFill="0" applyBorder="0" applyAlignment="0" applyProtection="0"/>
    <xf numFmtId="43" fontId="3"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0" borderId="0"/>
    <xf numFmtId="41" fontId="2" fillId="0" borderId="0" applyFont="0" applyFill="0" applyBorder="0" applyAlignment="0" applyProtection="0"/>
    <xf numFmtId="0" fontId="2" fillId="52" borderId="107" applyNumberFormat="0" applyFont="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cellStyleXfs>
  <cellXfs count="2219">
    <xf numFmtId="0" fontId="0" fillId="0" borderId="0" xfId="0"/>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6" fillId="0" borderId="0" xfId="0" applyFont="1" applyProtection="1">
      <protection locked="0"/>
    </xf>
    <xf numFmtId="0" fontId="10" fillId="0" borderId="0" xfId="0" applyFont="1" applyProtection="1">
      <protection locked="0"/>
    </xf>
    <xf numFmtId="0" fontId="11" fillId="0" borderId="0" xfId="0" applyFont="1" applyAlignment="1">
      <alignment horizontal="centerContinuous"/>
    </xf>
    <xf numFmtId="0" fontId="12" fillId="0" borderId="0" xfId="0" applyFont="1" applyAlignment="1">
      <alignment horizontal="centerContinuous" wrapText="1"/>
    </xf>
    <xf numFmtId="0" fontId="13" fillId="0" borderId="0" xfId="0" applyFont="1" applyAlignment="1">
      <alignment horizontal="centerContinuous" wrapText="1"/>
    </xf>
    <xf numFmtId="0" fontId="12" fillId="0" borderId="0" xfId="0" applyFont="1"/>
    <xf numFmtId="0" fontId="15" fillId="0" borderId="0" xfId="0" applyFont="1" applyAlignment="1">
      <alignment horizontal="left"/>
    </xf>
    <xf numFmtId="0" fontId="15" fillId="0" borderId="0" xfId="0" applyFont="1" applyAlignment="1">
      <alignment horizontal="centerContinuous"/>
    </xf>
    <xf numFmtId="0" fontId="12" fillId="0" borderId="0" xfId="0" applyFont="1" applyAlignment="1">
      <alignment horizontal="centerContinuous"/>
    </xf>
    <xf numFmtId="0" fontId="12" fillId="0" borderId="0" xfId="0" applyFont="1" applyAlignment="1">
      <alignment horizontal="left"/>
    </xf>
    <xf numFmtId="0" fontId="16" fillId="24" borderId="0" xfId="0" applyFont="1" applyFill="1" applyAlignment="1" applyProtection="1">
      <alignment horizontal="centerContinuous"/>
    </xf>
    <xf numFmtId="0" fontId="17" fillId="24" borderId="10" xfId="0" applyFont="1" applyFill="1" applyBorder="1" applyAlignment="1" applyProtection="1">
      <alignment horizontal="centerContinuous"/>
    </xf>
    <xf numFmtId="0" fontId="12" fillId="0" borderId="0" xfId="0" applyFont="1" applyAlignment="1" applyProtection="1">
      <alignment horizontal="centerContinuous" wrapText="1"/>
    </xf>
    <xf numFmtId="0" fontId="12" fillId="0" borderId="0" xfId="0" applyFont="1" applyProtection="1"/>
    <xf numFmtId="0" fontId="18" fillId="0" borderId="0" xfId="0" applyFont="1" applyAlignment="1" applyProtection="1">
      <alignment horizontal="centerContinuous"/>
    </xf>
    <xf numFmtId="0" fontId="18" fillId="0" borderId="0" xfId="0" applyFont="1" applyProtection="1"/>
    <xf numFmtId="0" fontId="18" fillId="0" borderId="11" xfId="0" applyFont="1" applyBorder="1" applyProtection="1"/>
    <xf numFmtId="0" fontId="18" fillId="0" borderId="12" xfId="0" applyFont="1" applyBorder="1" applyProtection="1"/>
    <xf numFmtId="0" fontId="18" fillId="0" borderId="13" xfId="0" applyFont="1" applyBorder="1" applyProtection="1"/>
    <xf numFmtId="0" fontId="18" fillId="0" borderId="14" xfId="0" applyFont="1" applyBorder="1" applyProtection="1"/>
    <xf numFmtId="0" fontId="19" fillId="0" borderId="13" xfId="0" applyFont="1" applyBorder="1" applyAlignment="1" applyProtection="1">
      <alignment horizontal="centerContinuous"/>
    </xf>
    <xf numFmtId="0" fontId="18" fillId="0" borderId="14" xfId="0" applyFont="1" applyBorder="1" applyAlignment="1" applyProtection="1">
      <alignment horizontal="centerContinuous"/>
    </xf>
    <xf numFmtId="0" fontId="18" fillId="0" borderId="15" xfId="0" applyFont="1" applyBorder="1" applyProtection="1"/>
    <xf numFmtId="0" fontId="18" fillId="0" borderId="10" xfId="0" applyFont="1" applyBorder="1" applyProtection="1"/>
    <xf numFmtId="0" fontId="18" fillId="0" borderId="16" xfId="0" applyFont="1" applyBorder="1" applyProtection="1"/>
    <xf numFmtId="0" fontId="12" fillId="0" borderId="17" xfId="0" applyFont="1" applyBorder="1" applyProtection="1"/>
    <xf numFmtId="0" fontId="8" fillId="0" borderId="0" xfId="0" applyFont="1" applyProtection="1"/>
    <xf numFmtId="0" fontId="8" fillId="0" borderId="18" xfId="0" applyFont="1" applyBorder="1" applyAlignment="1" applyProtection="1">
      <alignment horizontal="centerContinuous"/>
    </xf>
    <xf numFmtId="0" fontId="8" fillId="0" borderId="19" xfId="0" applyFont="1" applyBorder="1" applyAlignment="1" applyProtection="1">
      <alignment horizontal="centerContinuous"/>
    </xf>
    <xf numFmtId="0" fontId="8" fillId="0" borderId="20" xfId="0" applyFont="1" applyBorder="1" applyAlignment="1" applyProtection="1">
      <alignment horizontal="centerContinuous"/>
    </xf>
    <xf numFmtId="0" fontId="8" fillId="0" borderId="13" xfId="0" applyFont="1" applyBorder="1" applyProtection="1"/>
    <xf numFmtId="0" fontId="8" fillId="0" borderId="0" xfId="0" applyFont="1" applyAlignment="1" applyProtection="1">
      <alignment horizontal="centerContinuous"/>
    </xf>
    <xf numFmtId="0" fontId="8" fillId="0" borderId="14" xfId="0" applyFont="1" applyBorder="1" applyAlignment="1" applyProtection="1">
      <alignment horizontal="centerContinuous"/>
    </xf>
    <xf numFmtId="0" fontId="8" fillId="0" borderId="18" xfId="0" applyFont="1" applyBorder="1" applyProtection="1"/>
    <xf numFmtId="0" fontId="8" fillId="0" borderId="19" xfId="0" applyFont="1" applyBorder="1" applyProtection="1"/>
    <xf numFmtId="0" fontId="8" fillId="0" borderId="14" xfId="0" applyFont="1" applyBorder="1" applyProtection="1"/>
    <xf numFmtId="0" fontId="8" fillId="0" borderId="15" xfId="0" applyFont="1" applyBorder="1" applyProtection="1"/>
    <xf numFmtId="0" fontId="8" fillId="0" borderId="10" xfId="0" applyFont="1" applyBorder="1" applyProtection="1"/>
    <xf numFmtId="0" fontId="8" fillId="0" borderId="10" xfId="0" applyFont="1" applyBorder="1" applyAlignment="1" applyProtection="1">
      <alignment horizontal="centerContinuous"/>
    </xf>
    <xf numFmtId="0" fontId="8" fillId="0" borderId="17" xfId="0" applyFont="1" applyBorder="1" applyProtection="1"/>
    <xf numFmtId="0" fontId="8" fillId="0" borderId="21" xfId="0" applyFont="1" applyBorder="1" applyProtection="1"/>
    <xf numFmtId="0" fontId="8" fillId="0" borderId="22" xfId="0" applyFont="1" applyBorder="1" applyProtection="1"/>
    <xf numFmtId="0" fontId="8" fillId="0" borderId="11" xfId="0" applyFont="1" applyBorder="1" applyProtection="1"/>
    <xf numFmtId="0" fontId="8" fillId="0" borderId="23" xfId="0" applyFont="1" applyBorder="1" applyProtection="1"/>
    <xf numFmtId="0" fontId="8" fillId="0" borderId="24" xfId="0" applyFont="1" applyBorder="1" applyProtection="1"/>
    <xf numFmtId="0" fontId="8" fillId="0" borderId="25" xfId="0" applyFont="1" applyBorder="1" applyProtection="1"/>
    <xf numFmtId="0" fontId="8" fillId="0" borderId="26" xfId="0" applyFont="1" applyBorder="1" applyProtection="1"/>
    <xf numFmtId="0" fontId="8" fillId="0" borderId="27" xfId="0" applyFont="1" applyBorder="1" applyProtection="1"/>
    <xf numFmtId="0" fontId="8" fillId="0" borderId="28" xfId="0" applyFont="1" applyBorder="1" applyAlignment="1" applyProtection="1">
      <alignment horizontal="centerContinuous"/>
    </xf>
    <xf numFmtId="0" fontId="8" fillId="0" borderId="25" xfId="0" applyFont="1" applyBorder="1" applyAlignment="1" applyProtection="1">
      <alignment horizontal="centerContinuous"/>
    </xf>
    <xf numFmtId="0" fontId="8" fillId="0" borderId="29" xfId="0" applyFont="1" applyBorder="1" applyProtection="1"/>
    <xf numFmtId="0" fontId="8" fillId="0" borderId="30" xfId="0" applyFont="1" applyBorder="1" applyAlignment="1" applyProtection="1">
      <alignment horizontal="centerContinuous"/>
    </xf>
    <xf numFmtId="0" fontId="8" fillId="0" borderId="31" xfId="0" applyFont="1" applyBorder="1" applyAlignment="1" applyProtection="1">
      <alignment horizontal="centerContinuous"/>
    </xf>
    <xf numFmtId="0" fontId="8" fillId="0" borderId="28" xfId="0" applyFont="1" applyBorder="1" applyProtection="1"/>
    <xf numFmtId="0" fontId="8" fillId="0" borderId="32" xfId="0" applyFont="1" applyBorder="1" applyProtection="1"/>
    <xf numFmtId="0" fontId="8" fillId="0" borderId="33" xfId="0" applyFont="1" applyBorder="1" applyProtection="1"/>
    <xf numFmtId="0" fontId="8" fillId="0" borderId="12" xfId="0" applyFont="1" applyBorder="1" applyProtection="1"/>
    <xf numFmtId="0" fontId="8" fillId="0" borderId="24" xfId="0" applyFont="1" applyBorder="1" applyAlignment="1" applyProtection="1">
      <alignment horizontal="centerContinuous"/>
    </xf>
    <xf numFmtId="0" fontId="8" fillId="0" borderId="34" xfId="0" applyFont="1" applyBorder="1" applyAlignment="1" applyProtection="1">
      <alignment horizontal="centerContinuous"/>
    </xf>
    <xf numFmtId="0" fontId="8" fillId="0" borderId="26" xfId="0" applyFont="1" applyBorder="1" applyAlignment="1" applyProtection="1">
      <alignment horizontal="centerContinuous"/>
    </xf>
    <xf numFmtId="0" fontId="8" fillId="0" borderId="35" xfId="0" applyFont="1" applyBorder="1" applyAlignment="1" applyProtection="1">
      <alignment horizontal="centerContinuous"/>
    </xf>
    <xf numFmtId="0" fontId="8" fillId="0" borderId="34" xfId="0" applyFont="1" applyBorder="1" applyProtection="1"/>
    <xf numFmtId="0" fontId="12" fillId="0" borderId="11" xfId="0" applyFont="1" applyBorder="1" applyProtection="1"/>
    <xf numFmtId="0" fontId="12" fillId="0" borderId="12" xfId="0" applyFont="1" applyBorder="1" applyProtection="1"/>
    <xf numFmtId="0" fontId="13" fillId="0" borderId="13" xfId="0" applyFont="1" applyBorder="1" applyAlignment="1" applyProtection="1">
      <alignment horizontal="centerContinuous"/>
    </xf>
    <xf numFmtId="0" fontId="12" fillId="0" borderId="0" xfId="0" applyFont="1" applyAlignment="1" applyProtection="1">
      <alignment horizontal="centerContinuous"/>
    </xf>
    <xf numFmtId="0" fontId="12" fillId="0" borderId="14" xfId="0" applyFont="1" applyBorder="1" applyAlignment="1" applyProtection="1">
      <alignment horizontal="centerContinuous"/>
    </xf>
    <xf numFmtId="0" fontId="13" fillId="0" borderId="0" xfId="0" applyFont="1" applyAlignment="1" applyProtection="1">
      <alignment horizontal="centerContinuous"/>
    </xf>
    <xf numFmtId="0" fontId="12" fillId="0" borderId="13" xfId="0" applyFont="1" applyBorder="1" applyProtection="1"/>
    <xf numFmtId="0" fontId="12" fillId="0" borderId="14" xfId="0" applyFont="1" applyBorder="1" applyProtection="1"/>
    <xf numFmtId="0" fontId="12" fillId="0" borderId="18" xfId="0" applyFont="1" applyBorder="1" applyProtection="1"/>
    <xf numFmtId="0" fontId="12" fillId="0" borderId="19" xfId="0" applyFont="1" applyBorder="1" applyAlignment="1" applyProtection="1">
      <alignment horizontal="centerContinuous"/>
    </xf>
    <xf numFmtId="0" fontId="12" fillId="0" borderId="20" xfId="0" applyFont="1" applyBorder="1" applyProtection="1"/>
    <xf numFmtId="0" fontId="12" fillId="0" borderId="19" xfId="0" applyFont="1" applyBorder="1" applyProtection="1"/>
    <xf numFmtId="0" fontId="12" fillId="0" borderId="24" xfId="0" applyFont="1" applyBorder="1" applyProtection="1"/>
    <xf numFmtId="0" fontId="12" fillId="0" borderId="28" xfId="0" applyFont="1" applyBorder="1" applyAlignment="1" applyProtection="1">
      <alignment horizontal="centerContinuous"/>
    </xf>
    <xf numFmtId="0" fontId="12" fillId="0" borderId="27" xfId="0" applyFont="1" applyBorder="1" applyProtection="1"/>
    <xf numFmtId="0" fontId="12" fillId="0" borderId="34" xfId="0" applyFont="1" applyBorder="1" applyProtection="1"/>
    <xf numFmtId="0" fontId="12" fillId="0" borderId="36" xfId="0" applyFont="1" applyBorder="1" applyProtection="1"/>
    <xf numFmtId="0" fontId="12" fillId="0" borderId="25" xfId="0" applyFont="1" applyBorder="1" applyProtection="1"/>
    <xf numFmtId="0" fontId="12" fillId="0" borderId="37" xfId="0" applyFont="1" applyBorder="1" applyProtection="1"/>
    <xf numFmtId="0" fontId="12" fillId="0" borderId="38" xfId="0" applyFont="1" applyBorder="1" applyProtection="1"/>
    <xf numFmtId="0" fontId="12" fillId="0" borderId="26" xfId="0" applyFont="1" applyBorder="1" applyProtection="1"/>
    <xf numFmtId="0" fontId="12" fillId="0" borderId="39" xfId="0" applyFont="1" applyBorder="1" applyProtection="1"/>
    <xf numFmtId="0" fontId="9" fillId="0" borderId="37" xfId="0" applyFont="1" applyBorder="1" applyProtection="1">
      <protection locked="0"/>
    </xf>
    <xf numFmtId="0" fontId="12" fillId="0" borderId="40" xfId="0" applyFont="1" applyBorder="1" applyProtection="1"/>
    <xf numFmtId="0" fontId="12" fillId="0" borderId="41" xfId="0" applyFont="1" applyBorder="1" applyProtection="1"/>
    <xf numFmtId="5" fontId="9" fillId="0" borderId="38" xfId="0" applyNumberFormat="1" applyFont="1" applyBorder="1" applyProtection="1">
      <protection locked="0"/>
    </xf>
    <xf numFmtId="5" fontId="12" fillId="0" borderId="42" xfId="0" applyNumberFormat="1" applyFont="1" applyBorder="1" applyProtection="1"/>
    <xf numFmtId="5" fontId="9" fillId="0" borderId="36" xfId="0" applyNumberFormat="1" applyFont="1" applyBorder="1" applyProtection="1">
      <protection locked="0"/>
    </xf>
    <xf numFmtId="5" fontId="12" fillId="25" borderId="40" xfId="0" applyNumberFormat="1" applyFont="1" applyFill="1" applyBorder="1" applyProtection="1"/>
    <xf numFmtId="0" fontId="12" fillId="0" borderId="43" xfId="0" applyFont="1" applyBorder="1" applyProtection="1"/>
    <xf numFmtId="0" fontId="9" fillId="0" borderId="24" xfId="0" applyFont="1" applyBorder="1" applyProtection="1">
      <protection locked="0"/>
    </xf>
    <xf numFmtId="0" fontId="12" fillId="0" borderId="28" xfId="0" applyFont="1" applyBorder="1" applyProtection="1"/>
    <xf numFmtId="37" fontId="9" fillId="0" borderId="24" xfId="0" applyNumberFormat="1" applyFont="1" applyBorder="1" applyProtection="1">
      <protection locked="0"/>
    </xf>
    <xf numFmtId="37" fontId="9" fillId="0" borderId="14" xfId="0" applyNumberFormat="1" applyFont="1" applyBorder="1" applyProtection="1">
      <protection locked="0"/>
    </xf>
    <xf numFmtId="37" fontId="12" fillId="0" borderId="27" xfId="0" applyNumberFormat="1" applyFont="1" applyBorder="1" applyProtection="1"/>
    <xf numFmtId="37" fontId="9" fillId="0" borderId="34" xfId="0" applyNumberFormat="1" applyFont="1" applyBorder="1" applyProtection="1">
      <protection locked="0"/>
    </xf>
    <xf numFmtId="37" fontId="12" fillId="25" borderId="0" xfId="0" applyNumberFormat="1" applyFont="1" applyFill="1" applyProtection="1"/>
    <xf numFmtId="0" fontId="9" fillId="0" borderId="26" xfId="0" applyFont="1" applyBorder="1" applyProtection="1">
      <protection locked="0"/>
    </xf>
    <xf numFmtId="0" fontId="12" fillId="0" borderId="30" xfId="0" applyFont="1" applyBorder="1" applyProtection="1"/>
    <xf numFmtId="37" fontId="9" fillId="0" borderId="26" xfId="0" applyNumberFormat="1" applyFont="1" applyBorder="1" applyProtection="1">
      <protection locked="0"/>
    </xf>
    <xf numFmtId="37" fontId="9" fillId="0" borderId="20" xfId="0" applyNumberFormat="1" applyFont="1" applyBorder="1" applyProtection="1">
      <protection locked="0"/>
    </xf>
    <xf numFmtId="37" fontId="12" fillId="0" borderId="29" xfId="0" applyNumberFormat="1" applyFont="1" applyBorder="1" applyProtection="1"/>
    <xf numFmtId="37" fontId="9" fillId="0" borderId="35" xfId="0" applyNumberFormat="1" applyFont="1" applyBorder="1" applyProtection="1">
      <protection locked="0"/>
    </xf>
    <xf numFmtId="37" fontId="12" fillId="25" borderId="19" xfId="0" applyNumberFormat="1" applyFont="1" applyFill="1" applyBorder="1" applyProtection="1"/>
    <xf numFmtId="0" fontId="12" fillId="0" borderId="31" xfId="0" applyFont="1" applyBorder="1" applyProtection="1"/>
    <xf numFmtId="0" fontId="12" fillId="0" borderId="15" xfId="0" applyFont="1" applyBorder="1" applyProtection="1"/>
    <xf numFmtId="0" fontId="12" fillId="0" borderId="10" xfId="0" applyFont="1" applyBorder="1" applyProtection="1"/>
    <xf numFmtId="0" fontId="12" fillId="0" borderId="16" xfId="0" applyFont="1" applyBorder="1" applyProtection="1"/>
    <xf numFmtId="0" fontId="13" fillId="0" borderId="0" xfId="0" applyFont="1" applyProtection="1"/>
    <xf numFmtId="0" fontId="8" fillId="0" borderId="35" xfId="0" applyFont="1" applyBorder="1" applyProtection="1"/>
    <xf numFmtId="0" fontId="8" fillId="0" borderId="30" xfId="0" applyFont="1" applyBorder="1" applyProtection="1"/>
    <xf numFmtId="0" fontId="12" fillId="0" borderId="35" xfId="0" applyFont="1" applyBorder="1" applyProtection="1"/>
    <xf numFmtId="0" fontId="8" fillId="0" borderId="13" xfId="0" applyFont="1" applyBorder="1" applyAlignment="1" applyProtection="1">
      <alignment horizontal="centerContinuous"/>
    </xf>
    <xf numFmtId="0" fontId="20" fillId="0" borderId="0" xfId="0" applyFont="1" applyAlignment="1" applyProtection="1">
      <alignment horizontal="left"/>
    </xf>
    <xf numFmtId="0" fontId="20" fillId="0" borderId="0" xfId="0" applyFont="1" applyAlignment="1" applyProtection="1">
      <alignment horizontal="centerContinuous"/>
    </xf>
    <xf numFmtId="0" fontId="20" fillId="0" borderId="14" xfId="0" applyFont="1" applyBorder="1" applyAlignment="1" applyProtection="1">
      <alignment horizontal="centerContinuous"/>
    </xf>
    <xf numFmtId="0" fontId="20" fillId="0" borderId="0" xfId="0" applyFont="1" applyProtection="1"/>
    <xf numFmtId="0" fontId="20" fillId="0" borderId="19" xfId="0" applyFont="1" applyBorder="1" applyAlignment="1" applyProtection="1">
      <alignment horizontal="left"/>
    </xf>
    <xf numFmtId="0" fontId="20" fillId="0" borderId="19" xfId="0" applyFont="1" applyBorder="1" applyProtection="1"/>
    <xf numFmtId="0" fontId="20" fillId="0" borderId="19" xfId="0" applyFont="1" applyBorder="1" applyAlignment="1" applyProtection="1">
      <alignment horizontal="centerContinuous"/>
    </xf>
    <xf numFmtId="0" fontId="20" fillId="0" borderId="20" xfId="0" applyFont="1" applyBorder="1" applyAlignment="1" applyProtection="1">
      <alignment horizontal="centerContinuous"/>
    </xf>
    <xf numFmtId="0" fontId="20" fillId="0" borderId="34" xfId="0" applyFont="1" applyBorder="1" applyProtection="1"/>
    <xf numFmtId="0" fontId="20" fillId="0" borderId="34" xfId="0" applyFont="1" applyBorder="1" applyAlignment="1" applyProtection="1">
      <alignment horizontal="centerContinuous"/>
    </xf>
    <xf numFmtId="0" fontId="20" fillId="0" borderId="14" xfId="0" applyFont="1" applyBorder="1" applyProtection="1"/>
    <xf numFmtId="0" fontId="20" fillId="0" borderId="35" xfId="0" applyFont="1" applyBorder="1" applyProtection="1"/>
    <xf numFmtId="0" fontId="20" fillId="0" borderId="20" xfId="0" applyFont="1" applyBorder="1" applyProtection="1"/>
    <xf numFmtId="0" fontId="8" fillId="0" borderId="20" xfId="0" applyFont="1" applyBorder="1" applyProtection="1"/>
    <xf numFmtId="0" fontId="8" fillId="0" borderId="31" xfId="0" applyFont="1" applyBorder="1" applyProtection="1"/>
    <xf numFmtId="0" fontId="12" fillId="0" borderId="29" xfId="0" applyFont="1" applyBorder="1" applyProtection="1"/>
    <xf numFmtId="0" fontId="8" fillId="0" borderId="0" xfId="0" applyFont="1" applyAlignment="1" applyProtection="1">
      <alignment horizontal="left"/>
    </xf>
    <xf numFmtId="0" fontId="8" fillId="0" borderId="10" xfId="0" applyFont="1" applyBorder="1" applyAlignment="1" applyProtection="1">
      <alignment horizontal="left"/>
    </xf>
    <xf numFmtId="0" fontId="8" fillId="0" borderId="44" xfId="0" applyFont="1" applyBorder="1" applyProtection="1"/>
    <xf numFmtId="0" fontId="8" fillId="0" borderId="45" xfId="0" applyFont="1" applyBorder="1" applyProtection="1"/>
    <xf numFmtId="0" fontId="8" fillId="0" borderId="46" xfId="0" applyFont="1" applyBorder="1" applyProtection="1"/>
    <xf numFmtId="0" fontId="21" fillId="0" borderId="0" xfId="0" applyFont="1" applyAlignment="1" applyProtection="1">
      <alignment horizontal="centerContinuous"/>
    </xf>
    <xf numFmtId="0" fontId="21" fillId="0" borderId="13" xfId="0" applyFont="1" applyBorder="1" applyAlignment="1" applyProtection="1">
      <alignment horizontal="centerContinuous"/>
    </xf>
    <xf numFmtId="0" fontId="21" fillId="0" borderId="14" xfId="0" applyFont="1" applyBorder="1" applyAlignment="1" applyProtection="1">
      <alignment horizontal="centerContinuous"/>
    </xf>
    <xf numFmtId="37" fontId="8" fillId="0" borderId="0" xfId="0" applyNumberFormat="1" applyFont="1" applyProtection="1"/>
    <xf numFmtId="37" fontId="8" fillId="0" borderId="14" xfId="0" applyNumberFormat="1" applyFont="1" applyBorder="1" applyProtection="1"/>
    <xf numFmtId="37" fontId="8" fillId="0" borderId="10" xfId="0" applyNumberFormat="1" applyFont="1" applyBorder="1" applyProtection="1"/>
    <xf numFmtId="37" fontId="8" fillId="0" borderId="16" xfId="0" applyNumberFormat="1" applyFont="1" applyBorder="1" applyProtection="1"/>
    <xf numFmtId="37" fontId="8" fillId="0" borderId="0" xfId="0" applyNumberFormat="1" applyFont="1" applyAlignment="1" applyProtection="1">
      <alignment horizontal="centerContinuous"/>
    </xf>
    <xf numFmtId="0" fontId="12" fillId="0" borderId="18" xfId="0" applyFont="1" applyBorder="1" applyAlignment="1" applyProtection="1">
      <alignment horizontal="centerContinuous"/>
    </xf>
    <xf numFmtId="0" fontId="21" fillId="0" borderId="0" xfId="0" applyFont="1" applyProtection="1"/>
    <xf numFmtId="0" fontId="8" fillId="0" borderId="27" xfId="0" applyFont="1" applyBorder="1" applyAlignment="1" applyProtection="1">
      <alignment horizontal="center"/>
    </xf>
    <xf numFmtId="0" fontId="8" fillId="0" borderId="29" xfId="0" applyFont="1" applyBorder="1" applyAlignment="1" applyProtection="1">
      <alignment horizontal="center"/>
    </xf>
    <xf numFmtId="5" fontId="8" fillId="0" borderId="26" xfId="0" applyNumberFormat="1" applyFont="1" applyBorder="1" applyProtection="1"/>
    <xf numFmtId="5" fontId="8" fillId="0" borderId="31" xfId="0" applyNumberFormat="1" applyFont="1" applyBorder="1" applyProtection="1"/>
    <xf numFmtId="37" fontId="8" fillId="0" borderId="26" xfId="0" applyNumberFormat="1" applyFont="1" applyBorder="1" applyProtection="1"/>
    <xf numFmtId="37" fontId="8" fillId="0" borderId="31" xfId="0" applyNumberFormat="1" applyFont="1" applyBorder="1" applyProtection="1"/>
    <xf numFmtId="37" fontId="8" fillId="0" borderId="30" xfId="0" applyNumberFormat="1" applyFont="1" applyBorder="1" applyProtection="1"/>
    <xf numFmtId="0" fontId="8" fillId="0" borderId="47" xfId="0" applyFont="1" applyBorder="1" applyAlignment="1" applyProtection="1">
      <alignment horizontal="centerContinuous" wrapText="1"/>
    </xf>
    <xf numFmtId="5" fontId="8" fillId="0" borderId="30" xfId="0" applyNumberFormat="1" applyFont="1" applyBorder="1" applyProtection="1"/>
    <xf numFmtId="0" fontId="8" fillId="0" borderId="30" xfId="0" applyFont="1" applyBorder="1" applyAlignment="1" applyProtection="1">
      <alignment horizontal="center"/>
    </xf>
    <xf numFmtId="37" fontId="8" fillId="0" borderId="28" xfId="0" applyNumberFormat="1" applyFont="1" applyBorder="1" applyProtection="1"/>
    <xf numFmtId="37" fontId="8" fillId="0" borderId="25" xfId="0" applyNumberFormat="1" applyFont="1" applyBorder="1" applyProtection="1"/>
    <xf numFmtId="0" fontId="8" fillId="0" borderId="47" xfId="0" applyFont="1" applyBorder="1" applyProtection="1"/>
    <xf numFmtId="5" fontId="8" fillId="0" borderId="47" xfId="0" applyNumberFormat="1" applyFont="1" applyBorder="1" applyProtection="1"/>
    <xf numFmtId="5" fontId="8" fillId="0" borderId="46" xfId="0" applyNumberFormat="1" applyFont="1" applyBorder="1" applyProtection="1"/>
    <xf numFmtId="37" fontId="8" fillId="0" borderId="28" xfId="0" applyNumberFormat="1" applyFont="1" applyBorder="1" applyAlignment="1" applyProtection="1">
      <alignment horizontal="centerContinuous"/>
    </xf>
    <xf numFmtId="37" fontId="8" fillId="0" borderId="25" xfId="0" applyNumberFormat="1" applyFont="1" applyBorder="1" applyAlignment="1" applyProtection="1">
      <alignment horizontal="centerContinuous"/>
    </xf>
    <xf numFmtId="37" fontId="8" fillId="0" borderId="30" xfId="0" applyNumberFormat="1" applyFont="1" applyBorder="1" applyAlignment="1" applyProtection="1">
      <alignment horizontal="centerContinuous"/>
    </xf>
    <xf numFmtId="37" fontId="8" fillId="0" borderId="14" xfId="0" applyNumberFormat="1" applyFont="1" applyBorder="1" applyAlignment="1" applyProtection="1">
      <alignment horizontal="centerContinuous"/>
    </xf>
    <xf numFmtId="37" fontId="8" fillId="0" borderId="10" xfId="0" applyNumberFormat="1" applyFont="1" applyBorder="1" applyAlignment="1" applyProtection="1">
      <alignment horizontal="centerContinuous"/>
    </xf>
    <xf numFmtId="37" fontId="8" fillId="0" borderId="16" xfId="0" applyNumberFormat="1" applyFont="1" applyBorder="1" applyAlignment="1" applyProtection="1">
      <alignment horizontal="centerContinuous"/>
    </xf>
    <xf numFmtId="39" fontId="8" fillId="0" borderId="0" xfId="0" applyNumberFormat="1" applyFont="1" applyAlignment="1" applyProtection="1">
      <alignment horizontal="centerContinuous"/>
    </xf>
    <xf numFmtId="37" fontId="8" fillId="0" borderId="20" xfId="0" applyNumberFormat="1" applyFont="1" applyBorder="1" applyAlignment="1" applyProtection="1">
      <alignment horizontal="centerContinuous"/>
    </xf>
    <xf numFmtId="37" fontId="8" fillId="0" borderId="35" xfId="0" applyNumberFormat="1" applyFont="1" applyBorder="1" applyAlignment="1" applyProtection="1">
      <alignment horizontal="centerContinuous"/>
    </xf>
    <xf numFmtId="0" fontId="8" fillId="0" borderId="38" xfId="0" applyFont="1" applyBorder="1" applyProtection="1"/>
    <xf numFmtId="0" fontId="8" fillId="0" borderId="42" xfId="0" applyFont="1" applyBorder="1" applyProtection="1"/>
    <xf numFmtId="37" fontId="8" fillId="0" borderId="48" xfId="0" applyNumberFormat="1" applyFont="1" applyBorder="1" applyAlignment="1" applyProtection="1">
      <alignment horizontal="centerContinuous"/>
    </xf>
    <xf numFmtId="0" fontId="8" fillId="0" borderId="0" xfId="0" applyFont="1" applyAlignment="1" applyProtection="1">
      <alignment horizontal="center"/>
    </xf>
    <xf numFmtId="37" fontId="8" fillId="0" borderId="24" xfId="0" applyNumberFormat="1" applyFont="1" applyBorder="1" applyProtection="1"/>
    <xf numFmtId="37" fontId="8" fillId="26" borderId="30" xfId="0" applyNumberFormat="1" applyFont="1" applyFill="1" applyBorder="1" applyProtection="1"/>
    <xf numFmtId="37" fontId="8" fillId="26" borderId="31" xfId="0" applyNumberFormat="1" applyFont="1" applyFill="1" applyBorder="1" applyProtection="1"/>
    <xf numFmtId="0" fontId="8" fillId="26" borderId="29" xfId="0" applyFont="1" applyFill="1" applyBorder="1" applyAlignment="1" applyProtection="1">
      <alignment horizontal="centerContinuous"/>
    </xf>
    <xf numFmtId="0" fontId="8" fillId="26" borderId="35" xfId="0" applyFont="1" applyFill="1" applyBorder="1" applyAlignment="1" applyProtection="1">
      <alignment horizontal="centerContinuous"/>
    </xf>
    <xf numFmtId="0" fontId="8" fillId="26" borderId="19" xfId="0" applyFont="1" applyFill="1" applyBorder="1" applyAlignment="1" applyProtection="1">
      <alignment horizontal="centerContinuous"/>
    </xf>
    <xf numFmtId="0" fontId="8" fillId="26" borderId="30" xfId="0" applyFont="1" applyFill="1" applyBorder="1" applyProtection="1"/>
    <xf numFmtId="37" fontId="8" fillId="26" borderId="26" xfId="0" applyNumberFormat="1" applyFont="1" applyFill="1" applyBorder="1" applyProtection="1"/>
    <xf numFmtId="5" fontId="8" fillId="0" borderId="29" xfId="0" applyNumberFormat="1" applyFont="1" applyBorder="1" applyProtection="1"/>
    <xf numFmtId="0" fontId="8" fillId="0" borderId="27" xfId="0" applyFont="1" applyBorder="1" applyAlignment="1" applyProtection="1">
      <alignment horizontal="centerContinuous"/>
    </xf>
    <xf numFmtId="37" fontId="8" fillId="0" borderId="18" xfId="0" applyNumberFormat="1" applyFont="1" applyBorder="1" applyProtection="1"/>
    <xf numFmtId="5" fontId="8" fillId="0" borderId="18" xfId="0" applyNumberFormat="1" applyFont="1" applyBorder="1" applyProtection="1"/>
    <xf numFmtId="0" fontId="8" fillId="0" borderId="16" xfId="0" applyFont="1" applyBorder="1" applyProtection="1"/>
    <xf numFmtId="0" fontId="8" fillId="26" borderId="31" xfId="0" applyFont="1" applyFill="1" applyBorder="1" applyProtection="1"/>
    <xf numFmtId="0" fontId="8" fillId="0" borderId="12" xfId="0" applyFont="1" applyBorder="1" applyAlignment="1" applyProtection="1">
      <alignment horizontal="center"/>
    </xf>
    <xf numFmtId="39" fontId="8" fillId="0" borderId="14" xfId="0" applyNumberFormat="1" applyFont="1" applyBorder="1" applyAlignment="1" applyProtection="1">
      <alignment horizontal="centerContinuous"/>
    </xf>
    <xf numFmtId="0" fontId="8" fillId="27" borderId="30" xfId="0" applyFont="1" applyFill="1" applyBorder="1" applyProtection="1"/>
    <xf numFmtId="37" fontId="8" fillId="27" borderId="31" xfId="0" applyNumberFormat="1" applyFont="1" applyFill="1" applyBorder="1" applyProtection="1"/>
    <xf numFmtId="5" fontId="8" fillId="28" borderId="31" xfId="0" applyNumberFormat="1" applyFont="1" applyFill="1" applyBorder="1" applyProtection="1"/>
    <xf numFmtId="0" fontId="8" fillId="29" borderId="30" xfId="0" applyFont="1" applyFill="1" applyBorder="1" applyProtection="1"/>
    <xf numFmtId="37" fontId="8" fillId="29" borderId="31" xfId="0" applyNumberFormat="1" applyFont="1" applyFill="1" applyBorder="1" applyProtection="1"/>
    <xf numFmtId="37" fontId="8" fillId="0" borderId="46" xfId="0" applyNumberFormat="1" applyFont="1" applyBorder="1" applyProtection="1"/>
    <xf numFmtId="0" fontId="8" fillId="0" borderId="0" xfId="0" applyFont="1" applyAlignment="1" applyProtection="1">
      <alignment horizontal="right"/>
    </xf>
    <xf numFmtId="0" fontId="8" fillId="0" borderId="19" xfId="0" applyFont="1" applyBorder="1" applyAlignment="1" applyProtection="1">
      <alignment horizontal="right"/>
    </xf>
    <xf numFmtId="37" fontId="8" fillId="0" borderId="19" xfId="0" applyNumberFormat="1" applyFont="1" applyBorder="1" applyProtection="1"/>
    <xf numFmtId="37" fontId="8" fillId="20" borderId="31" xfId="0" applyNumberFormat="1" applyFont="1" applyFill="1" applyBorder="1" applyProtection="1"/>
    <xf numFmtId="0" fontId="8" fillId="0" borderId="28" xfId="0" applyFont="1" applyBorder="1" applyAlignment="1" applyProtection="1">
      <alignment horizontal="center"/>
    </xf>
    <xf numFmtId="37" fontId="8" fillId="0" borderId="0" xfId="0" applyNumberFormat="1" applyFont="1" applyAlignment="1" applyProtection="1">
      <alignment horizontal="right"/>
    </xf>
    <xf numFmtId="0" fontId="8" fillId="0" borderId="25" xfId="0" applyFont="1" applyBorder="1" applyAlignment="1" applyProtection="1">
      <alignment horizontal="center"/>
    </xf>
    <xf numFmtId="0" fontId="8" fillId="0" borderId="31" xfId="0" applyFont="1" applyBorder="1" applyAlignment="1" applyProtection="1">
      <alignment horizontal="center"/>
    </xf>
    <xf numFmtId="0" fontId="8" fillId="30" borderId="28" xfId="0" applyFont="1" applyFill="1" applyBorder="1" applyProtection="1"/>
    <xf numFmtId="39" fontId="8" fillId="30" borderId="14" xfId="0" applyNumberFormat="1" applyFont="1" applyFill="1" applyBorder="1" applyAlignment="1" applyProtection="1">
      <alignment horizontal="centerContinuous"/>
    </xf>
    <xf numFmtId="0" fontId="8" fillId="30" borderId="13" xfId="0" applyFont="1" applyFill="1" applyBorder="1" applyProtection="1"/>
    <xf numFmtId="39" fontId="8" fillId="30" borderId="0" xfId="0" applyNumberFormat="1" applyFont="1" applyFill="1" applyAlignment="1" applyProtection="1">
      <alignment horizontal="centerContinuous"/>
    </xf>
    <xf numFmtId="39" fontId="8" fillId="30" borderId="34" xfId="0" applyNumberFormat="1" applyFont="1" applyFill="1" applyBorder="1" applyAlignment="1" applyProtection="1">
      <alignment horizontal="centerContinuous"/>
    </xf>
    <xf numFmtId="0" fontId="8" fillId="30" borderId="30" xfId="0" applyFont="1" applyFill="1" applyBorder="1" applyAlignment="1" applyProtection="1">
      <alignment horizontal="centerContinuous"/>
    </xf>
    <xf numFmtId="0" fontId="8" fillId="30" borderId="20" xfId="0" applyFont="1" applyFill="1" applyBorder="1" applyAlignment="1" applyProtection="1">
      <alignment horizontal="centerContinuous"/>
    </xf>
    <xf numFmtId="0" fontId="8" fillId="30" borderId="18" xfId="0" applyFont="1" applyFill="1" applyBorder="1" applyAlignment="1" applyProtection="1">
      <alignment horizontal="centerContinuous"/>
    </xf>
    <xf numFmtId="0" fontId="8" fillId="30" borderId="19" xfId="0" applyFont="1" applyFill="1" applyBorder="1" applyAlignment="1" applyProtection="1">
      <alignment horizontal="centerContinuous"/>
    </xf>
    <xf numFmtId="0" fontId="8" fillId="30" borderId="35" xfId="0" applyFont="1" applyFill="1" applyBorder="1" applyAlignment="1" applyProtection="1">
      <alignment horizontal="centerContinuous"/>
    </xf>
    <xf numFmtId="5" fontId="8" fillId="0" borderId="31" xfId="0" applyNumberFormat="1" applyFont="1" applyBorder="1" applyAlignment="1" applyProtection="1">
      <alignment horizontal="centerContinuous"/>
      <protection locked="0"/>
    </xf>
    <xf numFmtId="37" fontId="8" fillId="0" borderId="26" xfId="0" applyNumberFormat="1" applyFont="1" applyBorder="1" applyAlignment="1" applyProtection="1">
      <alignment horizontal="centerContinuous"/>
    </xf>
    <xf numFmtId="37" fontId="8" fillId="30" borderId="28" xfId="0" applyNumberFormat="1" applyFont="1" applyFill="1" applyBorder="1" applyProtection="1"/>
    <xf numFmtId="37" fontId="8" fillId="30" borderId="14" xfId="0" applyNumberFormat="1" applyFont="1" applyFill="1" applyBorder="1" applyAlignment="1" applyProtection="1">
      <alignment horizontal="centerContinuous"/>
    </xf>
    <xf numFmtId="37" fontId="8" fillId="30" borderId="13" xfId="0" applyNumberFormat="1" applyFont="1" applyFill="1" applyBorder="1" applyProtection="1"/>
    <xf numFmtId="37" fontId="8" fillId="30" borderId="0" xfId="0" applyNumberFormat="1" applyFont="1" applyFill="1" applyAlignment="1" applyProtection="1">
      <alignment horizontal="centerContinuous"/>
    </xf>
    <xf numFmtId="37" fontId="8" fillId="30" borderId="34" xfId="0" applyNumberFormat="1" applyFont="1" applyFill="1" applyBorder="1" applyAlignment="1" applyProtection="1">
      <alignment horizontal="centerContinuous"/>
    </xf>
    <xf numFmtId="37" fontId="8" fillId="30" borderId="30" xfId="0" applyNumberFormat="1" applyFont="1" applyFill="1" applyBorder="1" applyAlignment="1" applyProtection="1">
      <alignment horizontal="centerContinuous"/>
    </xf>
    <xf numFmtId="37" fontId="8" fillId="30" borderId="20" xfId="0" applyNumberFormat="1" applyFont="1" applyFill="1" applyBorder="1" applyAlignment="1" applyProtection="1">
      <alignment horizontal="centerContinuous"/>
    </xf>
    <xf numFmtId="37" fontId="8" fillId="30" borderId="18" xfId="0" applyNumberFormat="1" applyFont="1" applyFill="1" applyBorder="1" applyAlignment="1" applyProtection="1">
      <alignment horizontal="centerContinuous"/>
    </xf>
    <xf numFmtId="37" fontId="8" fillId="30" borderId="19" xfId="0" applyNumberFormat="1" applyFont="1" applyFill="1" applyBorder="1" applyAlignment="1" applyProtection="1">
      <alignment horizontal="centerContinuous"/>
    </xf>
    <xf numFmtId="37" fontId="8" fillId="30" borderId="35" xfId="0" applyNumberFormat="1" applyFont="1" applyFill="1" applyBorder="1" applyAlignment="1" applyProtection="1">
      <alignment horizontal="centerContinuous"/>
    </xf>
    <xf numFmtId="0" fontId="8" fillId="0" borderId="19" xfId="0" applyFont="1" applyBorder="1" applyAlignment="1" applyProtection="1">
      <alignment horizontal="center"/>
    </xf>
    <xf numFmtId="0" fontId="8" fillId="0" borderId="49" xfId="0" applyFont="1" applyBorder="1" applyProtection="1"/>
    <xf numFmtId="0" fontId="8" fillId="0" borderId="24" xfId="0" applyFont="1" applyBorder="1" applyProtection="1">
      <protection locked="0"/>
    </xf>
    <xf numFmtId="0" fontId="8" fillId="0" borderId="14" xfId="0" applyFont="1" applyBorder="1" applyProtection="1">
      <protection locked="0"/>
    </xf>
    <xf numFmtId="0" fontId="8" fillId="0" borderId="25" xfId="0" applyFont="1" applyBorder="1" applyAlignment="1" applyProtection="1">
      <alignment horizontal="right"/>
    </xf>
    <xf numFmtId="0" fontId="8" fillId="0" borderId="19" xfId="0" applyFont="1" applyBorder="1" applyProtection="1">
      <protection locked="0"/>
    </xf>
    <xf numFmtId="0" fontId="8" fillId="0" borderId="26" xfId="0" applyFont="1" applyBorder="1" applyProtection="1">
      <protection locked="0"/>
    </xf>
    <xf numFmtId="0" fontId="20" fillId="0" borderId="13" xfId="0" applyFont="1" applyBorder="1" applyProtection="1"/>
    <xf numFmtId="0" fontId="20" fillId="0" borderId="18" xfId="0" applyFont="1" applyBorder="1" applyProtection="1"/>
    <xf numFmtId="39" fontId="20" fillId="0" borderId="19" xfId="0" applyNumberFormat="1" applyFont="1" applyBorder="1" applyAlignment="1" applyProtection="1">
      <alignment horizontal="centerContinuous"/>
    </xf>
    <xf numFmtId="39" fontId="8" fillId="0" borderId="19" xfId="0" applyNumberFormat="1" applyFont="1" applyBorder="1" applyAlignment="1" applyProtection="1">
      <alignment horizontal="centerContinuous"/>
    </xf>
    <xf numFmtId="0" fontId="23" fillId="0" borderId="34" xfId="0" applyFont="1" applyBorder="1" applyProtection="1"/>
    <xf numFmtId="0" fontId="8" fillId="0" borderId="43" xfId="0" applyFont="1" applyBorder="1" applyProtection="1"/>
    <xf numFmtId="37" fontId="8" fillId="0" borderId="24" xfId="0" applyNumberFormat="1" applyFont="1" applyBorder="1" applyAlignment="1" applyProtection="1">
      <alignment horizontal="centerContinuous"/>
    </xf>
    <xf numFmtId="5" fontId="8" fillId="0" borderId="26" xfId="0" applyNumberFormat="1" applyFont="1" applyBorder="1" applyAlignment="1" applyProtection="1">
      <alignment horizontal="centerContinuous"/>
      <protection locked="0"/>
    </xf>
    <xf numFmtId="5" fontId="8" fillId="0" borderId="20" xfId="0" applyNumberFormat="1" applyFont="1" applyBorder="1" applyProtection="1">
      <protection locked="0"/>
    </xf>
    <xf numFmtId="5" fontId="8" fillId="30" borderId="13" xfId="0" applyNumberFormat="1" applyFont="1" applyFill="1" applyBorder="1" applyProtection="1"/>
    <xf numFmtId="37" fontId="8" fillId="0" borderId="26" xfId="0" applyNumberFormat="1" applyFont="1" applyBorder="1" applyProtection="1">
      <protection locked="0"/>
    </xf>
    <xf numFmtId="0" fontId="8" fillId="30" borderId="13" xfId="0" applyFont="1" applyFill="1" applyBorder="1" applyAlignment="1" applyProtection="1">
      <alignment horizontal="centerContinuous"/>
    </xf>
    <xf numFmtId="0" fontId="8" fillId="30" borderId="25" xfId="0" applyFont="1" applyFill="1" applyBorder="1" applyProtection="1"/>
    <xf numFmtId="37" fontId="8" fillId="30" borderId="34" xfId="0" applyNumberFormat="1" applyFont="1" applyFill="1" applyBorder="1" applyProtection="1"/>
    <xf numFmtId="37" fontId="8" fillId="30" borderId="30" xfId="0" applyNumberFormat="1" applyFont="1" applyFill="1" applyBorder="1" applyProtection="1"/>
    <xf numFmtId="0" fontId="8" fillId="30" borderId="20" xfId="0" applyFont="1" applyFill="1" applyBorder="1" applyProtection="1"/>
    <xf numFmtId="37" fontId="8" fillId="30" borderId="19" xfId="0" applyNumberFormat="1" applyFont="1" applyFill="1" applyBorder="1" applyProtection="1"/>
    <xf numFmtId="0" fontId="8" fillId="30" borderId="18" xfId="0" applyFont="1" applyFill="1" applyBorder="1" applyProtection="1"/>
    <xf numFmtId="37" fontId="8" fillId="30" borderId="35" xfId="0" applyNumberFormat="1" applyFont="1" applyFill="1" applyBorder="1" applyProtection="1"/>
    <xf numFmtId="37" fontId="8" fillId="0" borderId="20" xfId="0" applyNumberFormat="1" applyFont="1" applyBorder="1" applyProtection="1">
      <protection locked="0"/>
    </xf>
    <xf numFmtId="5" fontId="8" fillId="0" borderId="24" xfId="0" applyNumberFormat="1" applyFont="1" applyBorder="1" applyProtection="1"/>
    <xf numFmtId="5" fontId="8" fillId="30" borderId="13" xfId="0" applyNumberFormat="1" applyFont="1" applyFill="1" applyBorder="1" applyAlignment="1" applyProtection="1">
      <alignment horizontal="centerContinuous"/>
    </xf>
    <xf numFmtId="5" fontId="8" fillId="30" borderId="34" xfId="0" applyNumberFormat="1" applyFont="1" applyFill="1" applyBorder="1" applyProtection="1"/>
    <xf numFmtId="0" fontId="12" fillId="0" borderId="21" xfId="0" applyFont="1" applyBorder="1" applyProtection="1"/>
    <xf numFmtId="0" fontId="12" fillId="0" borderId="22" xfId="0" applyFont="1" applyBorder="1" applyProtection="1"/>
    <xf numFmtId="0" fontId="12" fillId="0" borderId="33" xfId="0" applyFont="1" applyBorder="1" applyProtection="1"/>
    <xf numFmtId="0" fontId="12" fillId="0" borderId="50" xfId="0" applyFont="1" applyBorder="1" applyAlignment="1" applyProtection="1">
      <alignment horizontal="centerContinuous"/>
    </xf>
    <xf numFmtId="0" fontId="12" fillId="0" borderId="51" xfId="0" applyFont="1" applyBorder="1" applyAlignment="1" applyProtection="1">
      <alignment horizontal="centerContinuous"/>
    </xf>
    <xf numFmtId="0" fontId="12" fillId="0" borderId="48" xfId="0" applyFont="1" applyBorder="1" applyAlignment="1" applyProtection="1">
      <alignment horizontal="centerContinuous"/>
    </xf>
    <xf numFmtId="0" fontId="24" fillId="0" borderId="13" xfId="0" applyFont="1" applyBorder="1" applyProtection="1"/>
    <xf numFmtId="0" fontId="24" fillId="0" borderId="0" xfId="0" applyFont="1" applyProtection="1"/>
    <xf numFmtId="0" fontId="24" fillId="0" borderId="14" xfId="0" applyFont="1" applyBorder="1" applyProtection="1"/>
    <xf numFmtId="0" fontId="12" fillId="0" borderId="39" xfId="0" applyFont="1" applyBorder="1" applyAlignment="1" applyProtection="1">
      <alignment horizontal="center"/>
    </xf>
    <xf numFmtId="0" fontId="12" fillId="0" borderId="25" xfId="0" applyFont="1" applyBorder="1" applyAlignment="1" applyProtection="1">
      <alignment horizontal="center"/>
    </xf>
    <xf numFmtId="0" fontId="12" fillId="0" borderId="13" xfId="0" applyFont="1" applyBorder="1" applyAlignment="1" applyProtection="1">
      <alignment horizontal="center"/>
    </xf>
    <xf numFmtId="0" fontId="12" fillId="0" borderId="18" xfId="0" applyFont="1" applyBorder="1" applyAlignment="1" applyProtection="1">
      <alignment horizontal="center"/>
    </xf>
    <xf numFmtId="0" fontId="12" fillId="0" borderId="31" xfId="0" applyFont="1" applyBorder="1" applyAlignment="1" applyProtection="1">
      <alignment horizontal="center"/>
    </xf>
    <xf numFmtId="0" fontId="12" fillId="0" borderId="52" xfId="0" applyFont="1" applyBorder="1" applyAlignment="1" applyProtection="1">
      <alignment horizontal="center"/>
    </xf>
    <xf numFmtId="0" fontId="12" fillId="0" borderId="53" xfId="0" applyFont="1" applyBorder="1" applyProtection="1"/>
    <xf numFmtId="0" fontId="12" fillId="0" borderId="54" xfId="0" applyFont="1" applyBorder="1" applyProtection="1"/>
    <xf numFmtId="0" fontId="12" fillId="30" borderId="53" xfId="0" applyFont="1" applyFill="1" applyBorder="1" applyProtection="1"/>
    <xf numFmtId="0" fontId="12" fillId="30" borderId="48" xfId="0" applyFont="1" applyFill="1" applyBorder="1" applyProtection="1"/>
    <xf numFmtId="0" fontId="12" fillId="30" borderId="50" xfId="0" applyFont="1" applyFill="1" applyBorder="1" applyProtection="1"/>
    <xf numFmtId="0" fontId="12" fillId="30" borderId="51" xfId="0" applyFont="1" applyFill="1" applyBorder="1" applyProtection="1"/>
    <xf numFmtId="0" fontId="12" fillId="30" borderId="54" xfId="0" applyFont="1" applyFill="1" applyBorder="1" applyProtection="1"/>
    <xf numFmtId="5" fontId="12" fillId="0" borderId="55" xfId="0" applyNumberFormat="1" applyFont="1" applyBorder="1" applyProtection="1"/>
    <xf numFmtId="5" fontId="12" fillId="0" borderId="48" xfId="0" applyNumberFormat="1" applyFont="1" applyBorder="1" applyProtection="1"/>
    <xf numFmtId="5" fontId="12" fillId="0" borderId="52" xfId="0" applyNumberFormat="1" applyFont="1" applyBorder="1" applyProtection="1"/>
    <xf numFmtId="5" fontId="12" fillId="0" borderId="54" xfId="0" applyNumberFormat="1" applyFont="1" applyBorder="1" applyProtection="1"/>
    <xf numFmtId="37" fontId="12" fillId="0" borderId="48" xfId="0" applyNumberFormat="1" applyFont="1" applyBorder="1" applyProtection="1"/>
    <xf numFmtId="37" fontId="12" fillId="0" borderId="52" xfId="0" applyNumberFormat="1" applyFont="1" applyBorder="1" applyProtection="1"/>
    <xf numFmtId="37" fontId="12" fillId="0" borderId="54" xfId="0" applyNumberFormat="1" applyFont="1" applyBorder="1" applyProtection="1"/>
    <xf numFmtId="37" fontId="12" fillId="0" borderId="55" xfId="0" applyNumberFormat="1" applyFont="1" applyBorder="1" applyProtection="1"/>
    <xf numFmtId="37" fontId="12" fillId="30" borderId="41" xfId="0" applyNumberFormat="1" applyFont="1" applyFill="1" applyBorder="1" applyProtection="1"/>
    <xf numFmtId="37" fontId="12" fillId="30" borderId="38" xfId="0" applyNumberFormat="1" applyFont="1" applyFill="1" applyBorder="1" applyProtection="1"/>
    <xf numFmtId="37" fontId="12" fillId="30" borderId="39" xfId="0" applyNumberFormat="1" applyFont="1" applyFill="1" applyBorder="1" applyProtection="1"/>
    <xf numFmtId="37" fontId="12" fillId="30" borderId="40" xfId="0" applyNumberFormat="1" applyFont="1" applyFill="1" applyBorder="1" applyProtection="1"/>
    <xf numFmtId="37" fontId="12" fillId="30" borderId="36" xfId="0" applyNumberFormat="1" applyFont="1" applyFill="1" applyBorder="1" applyProtection="1"/>
    <xf numFmtId="37" fontId="12" fillId="30" borderId="30" xfId="0" applyNumberFormat="1" applyFont="1" applyFill="1" applyBorder="1" applyProtection="1"/>
    <xf numFmtId="37" fontId="12" fillId="30" borderId="20" xfId="0" applyNumberFormat="1" applyFont="1" applyFill="1" applyBorder="1" applyProtection="1"/>
    <xf numFmtId="37" fontId="12" fillId="30" borderId="18" xfId="0" applyNumberFormat="1" applyFont="1" applyFill="1" applyBorder="1" applyProtection="1"/>
    <xf numFmtId="37" fontId="12" fillId="30" borderId="19" xfId="0" applyNumberFormat="1" applyFont="1" applyFill="1" applyBorder="1" applyProtection="1"/>
    <xf numFmtId="37" fontId="12" fillId="30" borderId="35" xfId="0" applyNumberFormat="1" applyFont="1" applyFill="1" applyBorder="1" applyProtection="1"/>
    <xf numFmtId="37" fontId="12" fillId="30" borderId="53" xfId="0" applyNumberFormat="1" applyFont="1" applyFill="1" applyBorder="1" applyProtection="1"/>
    <xf numFmtId="37" fontId="12" fillId="30" borderId="48" xfId="0" applyNumberFormat="1" applyFont="1" applyFill="1" applyBorder="1" applyProtection="1"/>
    <xf numFmtId="37" fontId="12" fillId="30" borderId="50" xfId="0" applyNumberFormat="1" applyFont="1" applyFill="1" applyBorder="1" applyProtection="1"/>
    <xf numFmtId="37" fontId="12" fillId="30" borderId="51" xfId="0" applyNumberFormat="1" applyFont="1" applyFill="1" applyBorder="1" applyProtection="1"/>
    <xf numFmtId="37" fontId="12" fillId="30" borderId="54" xfId="0" applyNumberFormat="1" applyFont="1" applyFill="1" applyBorder="1" applyProtection="1"/>
    <xf numFmtId="0" fontId="12" fillId="0" borderId="56" xfId="0" applyFont="1" applyBorder="1" applyAlignment="1" applyProtection="1">
      <alignment horizontal="center"/>
    </xf>
    <xf numFmtId="0" fontId="12" fillId="0" borderId="57" xfId="0" applyFont="1" applyBorder="1" applyProtection="1"/>
    <xf numFmtId="0" fontId="12" fillId="0" borderId="58" xfId="0" applyFont="1" applyBorder="1" applyProtection="1"/>
    <xf numFmtId="5" fontId="12" fillId="0" borderId="59" xfId="0" applyNumberFormat="1" applyFont="1" applyBorder="1" applyProtection="1"/>
    <xf numFmtId="5" fontId="12" fillId="0" borderId="56" xfId="0" applyNumberFormat="1" applyFont="1" applyBorder="1" applyProtection="1"/>
    <xf numFmtId="0" fontId="12" fillId="0" borderId="45" xfId="0" applyFont="1" applyBorder="1" applyProtection="1"/>
    <xf numFmtId="0" fontId="12" fillId="0" borderId="46" xfId="0" applyFont="1" applyBorder="1" applyAlignment="1" applyProtection="1">
      <alignment horizontal="center"/>
    </xf>
    <xf numFmtId="37" fontId="12" fillId="0" borderId="40" xfId="0" applyNumberFormat="1" applyFont="1" applyBorder="1" applyProtection="1"/>
    <xf numFmtId="0" fontId="12" fillId="0" borderId="23" xfId="0" applyFont="1" applyBorder="1" applyProtection="1"/>
    <xf numFmtId="0" fontId="12" fillId="0" borderId="50" xfId="0" applyFont="1" applyBorder="1" applyProtection="1"/>
    <xf numFmtId="0" fontId="12" fillId="0" borderId="51" xfId="0" applyFont="1" applyBorder="1" applyProtection="1"/>
    <xf numFmtId="0" fontId="12" fillId="0" borderId="48" xfId="0" applyFont="1" applyBorder="1" applyProtection="1"/>
    <xf numFmtId="5" fontId="12" fillId="0" borderId="60" xfId="0" applyNumberFormat="1" applyFont="1" applyBorder="1" applyProtection="1"/>
    <xf numFmtId="5" fontId="12" fillId="0" borderId="53" xfId="0" applyNumberFormat="1" applyFont="1" applyBorder="1" applyProtection="1"/>
    <xf numFmtId="0" fontId="12" fillId="0" borderId="60" xfId="0" applyFont="1" applyBorder="1" applyAlignment="1" applyProtection="1">
      <alignment horizontal="center"/>
    </xf>
    <xf numFmtId="37" fontId="12" fillId="0" borderId="60" xfId="0" applyNumberFormat="1" applyFont="1" applyBorder="1" applyProtection="1"/>
    <xf numFmtId="37" fontId="12" fillId="0" borderId="53" xfId="0" applyNumberFormat="1" applyFont="1" applyBorder="1" applyProtection="1"/>
    <xf numFmtId="37" fontId="12" fillId="0" borderId="51" xfId="0" applyNumberFormat="1" applyFont="1" applyBorder="1" applyProtection="1"/>
    <xf numFmtId="0" fontId="12" fillId="0" borderId="55" xfId="0" applyFont="1" applyBorder="1" applyProtection="1"/>
    <xf numFmtId="37" fontId="12" fillId="30" borderId="52" xfId="0" applyNumberFormat="1" applyFont="1" applyFill="1" applyBorder="1" applyProtection="1"/>
    <xf numFmtId="37" fontId="12" fillId="30" borderId="60" xfId="0" applyNumberFormat="1" applyFont="1" applyFill="1" applyBorder="1" applyProtection="1"/>
    <xf numFmtId="5" fontId="12" fillId="0" borderId="61" xfId="0" applyNumberFormat="1" applyFont="1" applyBorder="1" applyProtection="1"/>
    <xf numFmtId="5" fontId="12" fillId="0" borderId="62" xfId="0" applyNumberFormat="1" applyFont="1" applyBorder="1" applyProtection="1"/>
    <xf numFmtId="5" fontId="12" fillId="0" borderId="57" xfId="0" applyNumberFormat="1" applyFont="1" applyBorder="1" applyProtection="1"/>
    <xf numFmtId="0" fontId="12" fillId="0" borderId="62" xfId="0" applyFont="1" applyBorder="1" applyProtection="1"/>
    <xf numFmtId="0" fontId="12" fillId="0" borderId="61" xfId="0" applyFont="1" applyBorder="1" applyAlignment="1" applyProtection="1">
      <alignment horizontal="center"/>
    </xf>
    <xf numFmtId="0" fontId="12" fillId="0" borderId="0" xfId="0" applyFont="1" applyAlignment="1" applyProtection="1">
      <alignment horizontal="right"/>
    </xf>
    <xf numFmtId="0" fontId="12" fillId="0" borderId="27" xfId="0" applyFont="1" applyBorder="1" applyAlignment="1" applyProtection="1">
      <alignment horizontal="center"/>
    </xf>
    <xf numFmtId="0" fontId="12" fillId="0" borderId="29" xfId="0" applyFont="1" applyBorder="1" applyAlignment="1" applyProtection="1">
      <alignment horizontal="center"/>
    </xf>
    <xf numFmtId="0" fontId="12" fillId="30" borderId="30" xfId="0" applyFont="1" applyFill="1" applyBorder="1" applyProtection="1"/>
    <xf numFmtId="0" fontId="12" fillId="30" borderId="19" xfId="0" applyFont="1" applyFill="1" applyBorder="1" applyProtection="1"/>
    <xf numFmtId="0" fontId="12" fillId="30" borderId="20" xfId="0" applyFont="1" applyFill="1" applyBorder="1" applyProtection="1"/>
    <xf numFmtId="5" fontId="12" fillId="0" borderId="25" xfId="0" applyNumberFormat="1" applyFont="1" applyBorder="1" applyProtection="1"/>
    <xf numFmtId="37" fontId="12" fillId="0" borderId="25" xfId="0" applyNumberFormat="1" applyFont="1" applyBorder="1" applyProtection="1"/>
    <xf numFmtId="37" fontId="12" fillId="0" borderId="31" xfId="0" applyNumberFormat="1" applyFont="1" applyBorder="1" applyProtection="1"/>
    <xf numFmtId="0" fontId="12" fillId="0" borderId="32" xfId="0" applyFont="1" applyBorder="1" applyAlignment="1" applyProtection="1">
      <alignment horizontal="center"/>
    </xf>
    <xf numFmtId="0" fontId="12" fillId="0" borderId="10" xfId="0" applyFont="1" applyBorder="1" applyAlignment="1" applyProtection="1">
      <alignment horizontal="center"/>
    </xf>
    <xf numFmtId="0" fontId="12" fillId="30" borderId="47" xfId="0" applyFont="1" applyFill="1" applyBorder="1" applyProtection="1"/>
    <xf numFmtId="0" fontId="12" fillId="30" borderId="10" xfId="0" applyFont="1" applyFill="1" applyBorder="1" applyProtection="1"/>
    <xf numFmtId="5" fontId="12" fillId="0" borderId="46" xfId="0" applyNumberFormat="1" applyFont="1" applyBorder="1" applyProtection="1"/>
    <xf numFmtId="0" fontId="12" fillId="0" borderId="28" xfId="0" applyFont="1" applyBorder="1" applyAlignment="1" applyProtection="1">
      <alignment horizontal="center"/>
    </xf>
    <xf numFmtId="0" fontId="12" fillId="0" borderId="0" xfId="0" applyFont="1" applyAlignment="1" applyProtection="1">
      <alignment horizontal="center"/>
    </xf>
    <xf numFmtId="0" fontId="12" fillId="0" borderId="34" xfId="0" applyFont="1" applyBorder="1" applyAlignment="1" applyProtection="1">
      <alignment horizontal="center"/>
    </xf>
    <xf numFmtId="0" fontId="15" fillId="0" borderId="0" xfId="0" applyFont="1" applyProtection="1"/>
    <xf numFmtId="0" fontId="8" fillId="25" borderId="47" xfId="0" applyFont="1" applyFill="1" applyBorder="1" applyProtection="1"/>
    <xf numFmtId="0" fontId="8" fillId="25" borderId="10" xfId="0" applyFont="1" applyFill="1" applyBorder="1" applyProtection="1"/>
    <xf numFmtId="0" fontId="13" fillId="0" borderId="0" xfId="0" applyFont="1" applyAlignment="1" applyProtection="1">
      <alignment horizontal="right"/>
    </xf>
    <xf numFmtId="0" fontId="13" fillId="0" borderId="13" xfId="0" applyFont="1" applyBorder="1" applyProtection="1"/>
    <xf numFmtId="37" fontId="12" fillId="0" borderId="43" xfId="0" applyNumberFormat="1" applyFont="1" applyBorder="1" applyProtection="1"/>
    <xf numFmtId="37" fontId="12" fillId="0" borderId="46" xfId="0" applyNumberFormat="1" applyFont="1" applyBorder="1" applyProtection="1"/>
    <xf numFmtId="0" fontId="8" fillId="25" borderId="25" xfId="0" applyFont="1" applyFill="1" applyBorder="1" applyProtection="1"/>
    <xf numFmtId="0" fontId="15" fillId="0" borderId="28" xfId="0" applyFont="1" applyBorder="1" applyProtection="1"/>
    <xf numFmtId="0" fontId="12" fillId="0" borderId="63" xfId="0" applyFont="1" applyBorder="1" applyProtection="1"/>
    <xf numFmtId="0" fontId="24" fillId="0" borderId="19" xfId="0" applyFont="1" applyBorder="1" applyProtection="1"/>
    <xf numFmtId="0" fontId="24" fillId="0" borderId="20" xfId="0" applyFont="1" applyBorder="1" applyProtection="1"/>
    <xf numFmtId="0" fontId="8" fillId="25" borderId="13" xfId="0" applyFont="1" applyFill="1" applyBorder="1" applyProtection="1"/>
    <xf numFmtId="0" fontId="9" fillId="0" borderId="34" xfId="0" applyFont="1" applyBorder="1" applyProtection="1">
      <protection locked="0"/>
    </xf>
    <xf numFmtId="0" fontId="9" fillId="0" borderId="28" xfId="0" applyFont="1" applyBorder="1" applyProtection="1">
      <protection locked="0"/>
    </xf>
    <xf numFmtId="0" fontId="9" fillId="0" borderId="35" xfId="0" applyFont="1" applyBorder="1" applyProtection="1">
      <protection locked="0"/>
    </xf>
    <xf numFmtId="5" fontId="9" fillId="0" borderId="53" xfId="0" applyNumberFormat="1" applyFont="1" applyBorder="1" applyProtection="1">
      <protection locked="0"/>
    </xf>
    <xf numFmtId="5" fontId="9" fillId="0" borderId="60" xfId="0" applyNumberFormat="1" applyFont="1" applyBorder="1" applyProtection="1">
      <protection locked="0"/>
    </xf>
    <xf numFmtId="0" fontId="12" fillId="30" borderId="43" xfId="0" applyFont="1" applyFill="1" applyBorder="1" applyProtection="1"/>
    <xf numFmtId="0" fontId="12" fillId="30" borderId="25" xfId="0" applyFont="1" applyFill="1" applyBorder="1" applyProtection="1"/>
    <xf numFmtId="37" fontId="9" fillId="0" borderId="53" xfId="0" applyNumberFormat="1" applyFont="1" applyBorder="1" applyProtection="1">
      <protection locked="0"/>
    </xf>
    <xf numFmtId="0" fontId="12" fillId="30" borderId="31" xfId="0" applyFont="1" applyFill="1" applyBorder="1" applyProtection="1"/>
    <xf numFmtId="0" fontId="9" fillId="0" borderId="60" xfId="0" applyFont="1" applyBorder="1" applyProtection="1">
      <protection locked="0"/>
    </xf>
    <xf numFmtId="0" fontId="12" fillId="30" borderId="60" xfId="0" applyFont="1" applyFill="1" applyBorder="1" applyProtection="1"/>
    <xf numFmtId="37" fontId="12" fillId="0" borderId="41" xfId="0" applyNumberFormat="1" applyFont="1" applyBorder="1" applyProtection="1"/>
    <xf numFmtId="37" fontId="12" fillId="0" borderId="30" xfId="0" applyNumberFormat="1" applyFont="1" applyBorder="1" applyProtection="1"/>
    <xf numFmtId="5" fontId="12" fillId="0" borderId="41" xfId="0" applyNumberFormat="1" applyFont="1" applyBorder="1" applyProtection="1"/>
    <xf numFmtId="5" fontId="12" fillId="0" borderId="43" xfId="0" applyNumberFormat="1" applyFont="1" applyBorder="1" applyProtection="1"/>
    <xf numFmtId="37" fontId="12" fillId="0" borderId="0" xfId="0" applyNumberFormat="1" applyFont="1" applyProtection="1"/>
    <xf numFmtId="37" fontId="12" fillId="0" borderId="28" xfId="0" applyNumberFormat="1" applyFont="1" applyBorder="1" applyProtection="1"/>
    <xf numFmtId="5" fontId="12" fillId="0" borderId="47" xfId="0" applyNumberFormat="1" applyFont="1" applyBorder="1" applyProtection="1"/>
    <xf numFmtId="0" fontId="12" fillId="0" borderId="13" xfId="0" applyFont="1" applyBorder="1" applyAlignment="1" applyProtection="1">
      <alignment horizontal="centerContinuous"/>
    </xf>
    <xf numFmtId="0" fontId="13" fillId="0" borderId="14" xfId="0" applyFont="1" applyBorder="1" applyAlignment="1" applyProtection="1">
      <alignment horizontal="centerContinuous"/>
    </xf>
    <xf numFmtId="37" fontId="12" fillId="0" borderId="14" xfId="0" applyNumberFormat="1" applyFont="1" applyBorder="1" applyProtection="1"/>
    <xf numFmtId="5" fontId="12" fillId="0" borderId="28" xfId="0" applyNumberFormat="1" applyFont="1" applyBorder="1" applyProtection="1"/>
    <xf numFmtId="0" fontId="12" fillId="0" borderId="30" xfId="0" applyFont="1" applyBorder="1" applyAlignment="1" applyProtection="1">
      <alignment horizontal="centerContinuous"/>
    </xf>
    <xf numFmtId="0" fontId="12" fillId="0" borderId="35" xfId="0" applyFont="1" applyBorder="1" applyAlignment="1" applyProtection="1">
      <alignment horizontal="centerContinuous"/>
    </xf>
    <xf numFmtId="5" fontId="12" fillId="0" borderId="24" xfId="0" applyNumberFormat="1" applyFont="1" applyBorder="1" applyProtection="1"/>
    <xf numFmtId="5" fontId="12" fillId="0" borderId="14" xfId="0" applyNumberFormat="1" applyFont="1" applyBorder="1" applyProtection="1"/>
    <xf numFmtId="37" fontId="12" fillId="0" borderId="24" xfId="0" applyNumberFormat="1" applyFont="1" applyBorder="1" applyProtection="1"/>
    <xf numFmtId="37" fontId="12" fillId="0" borderId="26" xfId="0" applyNumberFormat="1" applyFont="1" applyBorder="1" applyProtection="1"/>
    <xf numFmtId="37" fontId="12" fillId="0" borderId="20" xfId="0" applyNumberFormat="1" applyFont="1" applyBorder="1" applyProtection="1"/>
    <xf numFmtId="5" fontId="12" fillId="0" borderId="30" xfId="0" applyNumberFormat="1" applyFont="1" applyBorder="1" applyProtection="1"/>
    <xf numFmtId="0" fontId="12" fillId="30" borderId="26" xfId="0" applyFont="1" applyFill="1" applyBorder="1" applyProtection="1"/>
    <xf numFmtId="5" fontId="12" fillId="0" borderId="35" xfId="0" applyNumberFormat="1" applyFont="1" applyBorder="1" applyProtection="1"/>
    <xf numFmtId="5" fontId="12" fillId="0" borderId="20" xfId="0" applyNumberFormat="1" applyFont="1" applyBorder="1" applyProtection="1"/>
    <xf numFmtId="0" fontId="12" fillId="0" borderId="47" xfId="0" applyFont="1" applyBorder="1" applyProtection="1"/>
    <xf numFmtId="5" fontId="12" fillId="0" borderId="44" xfId="0" applyNumberFormat="1" applyFont="1" applyBorder="1" applyProtection="1"/>
    <xf numFmtId="5" fontId="12" fillId="0" borderId="16" xfId="0" applyNumberFormat="1" applyFont="1" applyBorder="1" applyProtection="1"/>
    <xf numFmtId="0" fontId="12" fillId="0" borderId="30" xfId="0" applyFont="1" applyBorder="1" applyAlignment="1" applyProtection="1">
      <alignment horizontal="center"/>
    </xf>
    <xf numFmtId="0" fontId="12" fillId="0" borderId="63" xfId="0" applyFont="1" applyBorder="1" applyAlignment="1" applyProtection="1">
      <alignment horizontal="center"/>
    </xf>
    <xf numFmtId="5" fontId="12" fillId="30" borderId="57" xfId="0" applyNumberFormat="1" applyFont="1" applyFill="1" applyBorder="1" applyProtection="1"/>
    <xf numFmtId="0" fontId="12" fillId="0" borderId="53" xfId="0" applyFont="1" applyBorder="1" applyAlignment="1" applyProtection="1">
      <alignment horizontal="centerContinuous"/>
    </xf>
    <xf numFmtId="0" fontId="12" fillId="0" borderId="43" xfId="0" applyFont="1" applyBorder="1" applyAlignment="1" applyProtection="1">
      <alignment horizontal="center"/>
    </xf>
    <xf numFmtId="5" fontId="9" fillId="0" borderId="28" xfId="0" applyNumberFormat="1" applyFont="1" applyBorder="1" applyProtection="1">
      <protection locked="0"/>
    </xf>
    <xf numFmtId="37" fontId="9" fillId="0" borderId="28" xfId="0" applyNumberFormat="1" applyFont="1" applyBorder="1" applyProtection="1">
      <protection locked="0"/>
    </xf>
    <xf numFmtId="0" fontId="12" fillId="30" borderId="55" xfId="0" applyFont="1" applyFill="1" applyBorder="1" applyProtection="1"/>
    <xf numFmtId="37" fontId="9" fillId="0" borderId="41" xfId="0" applyNumberFormat="1" applyFont="1" applyBorder="1" applyProtection="1">
      <protection locked="0"/>
    </xf>
    <xf numFmtId="0" fontId="12" fillId="0" borderId="15" xfId="0" applyFont="1" applyBorder="1" applyAlignment="1" applyProtection="1">
      <alignment horizontal="center"/>
    </xf>
    <xf numFmtId="0" fontId="12" fillId="0" borderId="59" xfId="0" applyFont="1" applyBorder="1" applyProtection="1"/>
    <xf numFmtId="0" fontId="12" fillId="30" borderId="62" xfId="0" applyFont="1" applyFill="1" applyBorder="1" applyProtection="1"/>
    <xf numFmtId="37" fontId="12" fillId="0" borderId="0" xfId="0" applyNumberFormat="1" applyFont="1" applyAlignment="1" applyProtection="1">
      <alignment horizontal="center"/>
    </xf>
    <xf numFmtId="37" fontId="12" fillId="0" borderId="24" xfId="0" applyNumberFormat="1" applyFont="1" applyBorder="1" applyAlignment="1" applyProtection="1">
      <alignment horizontal="center"/>
    </xf>
    <xf numFmtId="0" fontId="12" fillId="0" borderId="42" xfId="0" applyFont="1" applyBorder="1" applyAlignment="1" applyProtection="1">
      <alignment horizontal="center"/>
    </xf>
    <xf numFmtId="0" fontId="12" fillId="0" borderId="39" xfId="0" applyFont="1" applyBorder="1" applyAlignment="1" applyProtection="1">
      <alignment horizontal="centerContinuous"/>
    </xf>
    <xf numFmtId="0" fontId="12" fillId="0" borderId="40" xfId="0" applyFont="1" applyBorder="1" applyAlignment="1" applyProtection="1">
      <alignment horizontal="centerContinuous"/>
    </xf>
    <xf numFmtId="0" fontId="12" fillId="0" borderId="38" xfId="0" applyFont="1" applyBorder="1" applyAlignment="1" applyProtection="1">
      <alignment horizontal="centerContinuous"/>
    </xf>
    <xf numFmtId="37" fontId="12" fillId="0" borderId="44" xfId="0" applyNumberFormat="1" applyFont="1" applyBorder="1" applyProtection="1"/>
    <xf numFmtId="37" fontId="12" fillId="0" borderId="16" xfId="0" applyNumberFormat="1" applyFont="1" applyBorder="1" applyProtection="1"/>
    <xf numFmtId="37" fontId="12" fillId="31" borderId="28" xfId="0" applyNumberFormat="1" applyFont="1" applyFill="1" applyBorder="1" applyProtection="1"/>
    <xf numFmtId="37" fontId="12" fillId="31" borderId="24" xfId="0" applyNumberFormat="1" applyFont="1" applyFill="1" applyBorder="1" applyProtection="1"/>
    <xf numFmtId="37" fontId="12" fillId="31" borderId="14" xfId="0" applyNumberFormat="1" applyFont="1" applyFill="1" applyBorder="1" applyProtection="1"/>
    <xf numFmtId="37" fontId="12" fillId="31" borderId="13" xfId="0" applyNumberFormat="1" applyFont="1" applyFill="1" applyBorder="1" applyProtection="1"/>
    <xf numFmtId="37" fontId="12" fillId="31" borderId="0" xfId="0" applyNumberFormat="1" applyFont="1" applyFill="1" applyProtection="1"/>
    <xf numFmtId="5" fontId="12" fillId="31" borderId="28" xfId="0" applyNumberFormat="1" applyFont="1" applyFill="1" applyBorder="1" applyProtection="1"/>
    <xf numFmtId="37" fontId="12" fillId="0" borderId="25" xfId="0" applyNumberFormat="1" applyFont="1" applyBorder="1" applyAlignment="1" applyProtection="1">
      <alignment horizontal="center"/>
    </xf>
    <xf numFmtId="7" fontId="12" fillId="0" borderId="24" xfId="0" applyNumberFormat="1" applyFont="1" applyBorder="1" applyProtection="1"/>
    <xf numFmtId="7" fontId="12" fillId="0" borderId="14" xfId="0" applyNumberFormat="1" applyFont="1" applyBorder="1" applyProtection="1"/>
    <xf numFmtId="37" fontId="12" fillId="0" borderId="13" xfId="0" applyNumberFormat="1" applyFont="1" applyBorder="1" applyProtection="1"/>
    <xf numFmtId="39" fontId="12" fillId="0" borderId="24" xfId="0" applyNumberFormat="1" applyFont="1" applyBorder="1" applyProtection="1"/>
    <xf numFmtId="39" fontId="12" fillId="0" borderId="14" xfId="0" applyNumberFormat="1" applyFont="1" applyBorder="1" applyProtection="1"/>
    <xf numFmtId="37" fontId="12" fillId="0" borderId="34" xfId="0" applyNumberFormat="1" applyFont="1" applyBorder="1" applyProtection="1"/>
    <xf numFmtId="37" fontId="12" fillId="0" borderId="50" xfId="0" applyNumberFormat="1" applyFont="1" applyBorder="1" applyProtection="1"/>
    <xf numFmtId="0" fontId="12" fillId="30" borderId="28" xfId="0" applyFont="1" applyFill="1" applyBorder="1" applyProtection="1"/>
    <xf numFmtId="37" fontId="12" fillId="30" borderId="28" xfId="0" applyNumberFormat="1" applyFont="1" applyFill="1" applyBorder="1" applyProtection="1"/>
    <xf numFmtId="37" fontId="12" fillId="30" borderId="24" xfId="0" applyNumberFormat="1" applyFont="1" applyFill="1" applyBorder="1" applyProtection="1"/>
    <xf numFmtId="39" fontId="12" fillId="30" borderId="14" xfId="0" applyNumberFormat="1" applyFont="1" applyFill="1" applyBorder="1" applyProtection="1"/>
    <xf numFmtId="37" fontId="12" fillId="30" borderId="13" xfId="0" applyNumberFormat="1" applyFont="1" applyFill="1" applyBorder="1" applyProtection="1"/>
    <xf numFmtId="37" fontId="12" fillId="30" borderId="0" xfId="0" applyNumberFormat="1" applyFont="1" applyFill="1" applyProtection="1"/>
    <xf numFmtId="39" fontId="12" fillId="31" borderId="14" xfId="0" applyNumberFormat="1" applyFont="1" applyFill="1" applyBorder="1" applyProtection="1"/>
    <xf numFmtId="39" fontId="12" fillId="30" borderId="44" xfId="0" applyNumberFormat="1" applyFont="1" applyFill="1" applyBorder="1" applyProtection="1"/>
    <xf numFmtId="39" fontId="12" fillId="30" borderId="16" xfId="0" applyNumberFormat="1" applyFont="1" applyFill="1" applyBorder="1" applyProtection="1"/>
    <xf numFmtId="0" fontId="12" fillId="30" borderId="15" xfId="0" applyFont="1" applyFill="1" applyBorder="1" applyProtection="1"/>
    <xf numFmtId="0" fontId="12" fillId="0" borderId="42" xfId="0" applyFont="1" applyBorder="1" applyProtection="1"/>
    <xf numFmtId="0" fontId="12" fillId="0" borderId="32" xfId="0" applyFont="1" applyBorder="1" applyProtection="1"/>
    <xf numFmtId="5" fontId="12" fillId="0" borderId="0" xfId="0" applyNumberFormat="1" applyFont="1" applyAlignment="1" applyProtection="1">
      <alignment horizontal="centerContinuous"/>
    </xf>
    <xf numFmtId="0" fontId="12" fillId="0" borderId="36" xfId="0" applyFont="1" applyBorder="1" applyAlignment="1" applyProtection="1">
      <alignment horizontal="centerContinuous"/>
    </xf>
    <xf numFmtId="0" fontId="15" fillId="0" borderId="40" xfId="0" applyFont="1" applyBorder="1" applyProtection="1"/>
    <xf numFmtId="5" fontId="12" fillId="0" borderId="34" xfId="0" applyNumberFormat="1" applyFont="1" applyBorder="1" applyProtection="1"/>
    <xf numFmtId="0" fontId="12" fillId="30" borderId="63" xfId="0" applyFont="1" applyFill="1" applyBorder="1" applyProtection="1"/>
    <xf numFmtId="5" fontId="12" fillId="30" borderId="62" xfId="0" applyNumberFormat="1" applyFont="1" applyFill="1" applyBorder="1" applyProtection="1"/>
    <xf numFmtId="0" fontId="12" fillId="0" borderId="46" xfId="0" applyFont="1" applyBorder="1" applyProtection="1"/>
    <xf numFmtId="0" fontId="12" fillId="0" borderId="17" xfId="0" applyFont="1" applyBorder="1" applyAlignment="1" applyProtection="1">
      <alignment horizontal="centerContinuous"/>
    </xf>
    <xf numFmtId="0" fontId="12" fillId="0" borderId="11" xfId="0" applyFont="1" applyBorder="1" applyAlignment="1" applyProtection="1">
      <alignment horizontal="centerContinuous"/>
    </xf>
    <xf numFmtId="0" fontId="12" fillId="0" borderId="12" xfId="0" applyFont="1" applyBorder="1" applyAlignment="1" applyProtection="1">
      <alignment horizontal="centerContinuous"/>
    </xf>
    <xf numFmtId="0" fontId="25" fillId="0" borderId="14" xfId="0" applyFont="1" applyBorder="1" applyProtection="1"/>
    <xf numFmtId="0" fontId="12" fillId="0" borderId="64" xfId="0" applyFont="1" applyBorder="1" applyAlignment="1" applyProtection="1">
      <alignment horizontal="center"/>
    </xf>
    <xf numFmtId="0" fontId="12" fillId="0" borderId="65" xfId="0" applyFont="1" applyBorder="1" applyAlignment="1" applyProtection="1">
      <alignment horizontal="center"/>
    </xf>
    <xf numFmtId="0" fontId="12" fillId="31" borderId="36" xfId="0" applyFont="1" applyFill="1" applyBorder="1" applyProtection="1"/>
    <xf numFmtId="0" fontId="12" fillId="31" borderId="38" xfId="0" applyFont="1" applyFill="1" applyBorder="1" applyProtection="1"/>
    <xf numFmtId="0" fontId="12" fillId="31" borderId="42" xfId="0" applyFont="1" applyFill="1" applyBorder="1" applyProtection="1"/>
    <xf numFmtId="0" fontId="12" fillId="31" borderId="40" xfId="0" applyFont="1" applyFill="1" applyBorder="1" applyProtection="1"/>
    <xf numFmtId="0" fontId="12" fillId="31" borderId="37" xfId="0" applyFont="1" applyFill="1" applyBorder="1" applyProtection="1"/>
    <xf numFmtId="0" fontId="12" fillId="31" borderId="34" xfId="0" applyFont="1" applyFill="1" applyBorder="1" applyProtection="1"/>
    <xf numFmtId="0" fontId="12" fillId="31" borderId="14" xfId="0" applyFont="1" applyFill="1" applyBorder="1" applyProtection="1"/>
    <xf numFmtId="0" fontId="12" fillId="31" borderId="27" xfId="0" applyFont="1" applyFill="1" applyBorder="1" applyProtection="1"/>
    <xf numFmtId="0" fontId="12" fillId="31" borderId="24" xfId="0" applyFont="1" applyFill="1" applyBorder="1" applyProtection="1"/>
    <xf numFmtId="0" fontId="12" fillId="0" borderId="25" xfId="0" applyFont="1" applyBorder="1" applyAlignment="1" applyProtection="1">
      <alignment horizontal="centerContinuous"/>
    </xf>
    <xf numFmtId="5" fontId="12" fillId="0" borderId="31" xfId="0" applyNumberFormat="1" applyFont="1" applyBorder="1" applyProtection="1"/>
    <xf numFmtId="5" fontId="12" fillId="30" borderId="25" xfId="0" applyNumberFormat="1" applyFont="1" applyFill="1" applyBorder="1" applyProtection="1"/>
    <xf numFmtId="0" fontId="12" fillId="32" borderId="25" xfId="0" applyFont="1" applyFill="1" applyBorder="1" applyProtection="1"/>
    <xf numFmtId="0" fontId="12" fillId="32" borderId="31" xfId="0" applyFont="1" applyFill="1" applyBorder="1" applyProtection="1"/>
    <xf numFmtId="0" fontId="12" fillId="0" borderId="19" xfId="0" applyFont="1" applyBorder="1" applyAlignment="1" applyProtection="1">
      <alignment horizontal="left"/>
    </xf>
    <xf numFmtId="37" fontId="12" fillId="30" borderId="31" xfId="0" applyNumberFormat="1" applyFont="1" applyFill="1" applyBorder="1" applyProtection="1"/>
    <xf numFmtId="0" fontId="12" fillId="0" borderId="0" xfId="0" applyFont="1" applyAlignment="1" applyProtection="1">
      <alignment horizontal="left"/>
    </xf>
    <xf numFmtId="0" fontId="12" fillId="0" borderId="10" xfId="0" applyFont="1" applyBorder="1" applyAlignment="1" applyProtection="1">
      <alignment horizontal="left"/>
    </xf>
    <xf numFmtId="0" fontId="12" fillId="0" borderId="17" xfId="0" applyFont="1" applyBorder="1" applyAlignment="1" applyProtection="1">
      <alignment horizontal="center"/>
    </xf>
    <xf numFmtId="0" fontId="12" fillId="0" borderId="31" xfId="0" applyFont="1" applyBorder="1" applyAlignment="1" applyProtection="1">
      <alignment horizontal="centerContinuous"/>
    </xf>
    <xf numFmtId="0" fontId="25" fillId="0" borderId="13" xfId="0" applyFont="1" applyBorder="1" applyProtection="1"/>
    <xf numFmtId="0" fontId="26" fillId="0" borderId="13" xfId="0" applyFont="1" applyBorder="1" applyProtection="1"/>
    <xf numFmtId="5" fontId="12" fillId="0" borderId="13" xfId="0" applyNumberFormat="1" applyFont="1" applyBorder="1" applyProtection="1"/>
    <xf numFmtId="5" fontId="15" fillId="0" borderId="25" xfId="0" applyNumberFormat="1" applyFont="1" applyBorder="1" applyProtection="1"/>
    <xf numFmtId="0" fontId="11" fillId="0" borderId="0" xfId="0" applyFont="1" applyAlignment="1" applyProtection="1">
      <alignment horizontal="left"/>
    </xf>
    <xf numFmtId="0" fontId="11" fillId="0" borderId="0" xfId="0" applyFont="1" applyAlignment="1" applyProtection="1">
      <alignment horizontal="centerContinuous"/>
    </xf>
    <xf numFmtId="0" fontId="12" fillId="0" borderId="14" xfId="0" applyFont="1" applyBorder="1" applyAlignment="1" applyProtection="1">
      <alignment horizontal="center"/>
    </xf>
    <xf numFmtId="5" fontId="12" fillId="0" borderId="0" xfId="0" applyNumberFormat="1" applyFont="1" applyProtection="1"/>
    <xf numFmtId="37" fontId="16" fillId="0" borderId="13" xfId="0" applyNumberFormat="1" applyFont="1" applyBorder="1" applyAlignment="1" applyProtection="1">
      <alignment horizontal="centerContinuous"/>
    </xf>
    <xf numFmtId="37" fontId="12" fillId="0" borderId="0" xfId="0" applyNumberFormat="1" applyFont="1" applyAlignment="1" applyProtection="1">
      <alignment horizontal="centerContinuous"/>
    </xf>
    <xf numFmtId="5" fontId="12" fillId="0" borderId="15" xfId="0" applyNumberFormat="1" applyFont="1" applyBorder="1" applyProtection="1"/>
    <xf numFmtId="5" fontId="12" fillId="0" borderId="10" xfId="0" applyNumberFormat="1" applyFont="1" applyBorder="1" applyProtection="1"/>
    <xf numFmtId="0" fontId="12" fillId="0" borderId="16" xfId="0" applyFont="1" applyBorder="1" applyAlignment="1" applyProtection="1">
      <alignment horizontal="center"/>
    </xf>
    <xf numFmtId="0" fontId="12" fillId="0" borderId="23" xfId="0" applyFont="1" applyBorder="1" applyAlignment="1" applyProtection="1">
      <alignment horizontal="center"/>
    </xf>
    <xf numFmtId="0" fontId="18" fillId="0" borderId="50" xfId="0" applyFont="1" applyBorder="1" applyAlignment="1" applyProtection="1">
      <alignment horizontal="centerContinuous"/>
    </xf>
    <xf numFmtId="0" fontId="12" fillId="0" borderId="34" xfId="0" applyFont="1" applyBorder="1" applyAlignment="1" applyProtection="1">
      <alignment horizontal="centerContinuous"/>
    </xf>
    <xf numFmtId="0" fontId="12" fillId="0" borderId="24" xfId="0" applyFont="1" applyBorder="1" applyAlignment="1" applyProtection="1">
      <alignment horizontal="centerContinuous"/>
    </xf>
    <xf numFmtId="0" fontId="12" fillId="0" borderId="35" xfId="0" applyFont="1" applyBorder="1" applyAlignment="1" applyProtection="1">
      <alignment horizontal="center"/>
    </xf>
    <xf numFmtId="37" fontId="12" fillId="32" borderId="19" xfId="0" applyNumberFormat="1" applyFont="1" applyFill="1" applyBorder="1" applyProtection="1"/>
    <xf numFmtId="0" fontId="12" fillId="32" borderId="19" xfId="0" applyFont="1" applyFill="1" applyBorder="1" applyProtection="1"/>
    <xf numFmtId="37" fontId="12" fillId="32" borderId="20" xfId="0" applyNumberFormat="1" applyFont="1" applyFill="1" applyBorder="1" applyProtection="1"/>
    <xf numFmtId="37" fontId="12" fillId="32" borderId="18" xfId="0" applyNumberFormat="1" applyFont="1" applyFill="1" applyBorder="1" applyProtection="1"/>
    <xf numFmtId="0" fontId="12" fillId="32" borderId="30" xfId="0" applyFont="1" applyFill="1" applyBorder="1" applyProtection="1"/>
    <xf numFmtId="0" fontId="12" fillId="25" borderId="28" xfId="0" applyFont="1" applyFill="1" applyBorder="1" applyProtection="1"/>
    <xf numFmtId="0" fontId="12" fillId="25" borderId="0" xfId="0" applyFont="1" applyFill="1" applyProtection="1"/>
    <xf numFmtId="37" fontId="8" fillId="25" borderId="14" xfId="0" applyNumberFormat="1" applyFont="1" applyFill="1" applyBorder="1" applyProtection="1"/>
    <xf numFmtId="0" fontId="12" fillId="0" borderId="34" xfId="0" applyFont="1" applyBorder="1" applyAlignment="1" applyProtection="1">
      <alignment horizontal="left"/>
    </xf>
    <xf numFmtId="5" fontId="12" fillId="0" borderId="50" xfId="0" applyNumberFormat="1" applyFont="1" applyBorder="1" applyProtection="1"/>
    <xf numFmtId="0" fontId="12" fillId="0" borderId="53" xfId="0" applyFont="1" applyBorder="1"/>
    <xf numFmtId="37" fontId="12" fillId="32" borderId="0" xfId="0" applyNumberFormat="1" applyFont="1" applyFill="1" applyProtection="1"/>
    <xf numFmtId="0" fontId="12" fillId="32" borderId="0" xfId="0" applyFont="1" applyFill="1" applyProtection="1"/>
    <xf numFmtId="37" fontId="12" fillId="32" borderId="14" xfId="0" applyNumberFormat="1" applyFont="1" applyFill="1" applyBorder="1" applyProtection="1"/>
    <xf numFmtId="37" fontId="12" fillId="32" borderId="13" xfId="0" applyNumberFormat="1" applyFont="1" applyFill="1" applyBorder="1" applyProtection="1"/>
    <xf numFmtId="0" fontId="12" fillId="32" borderId="28" xfId="0" applyFont="1" applyFill="1" applyBorder="1" applyProtection="1"/>
    <xf numFmtId="0" fontId="12" fillId="0" borderId="28" xfId="0" applyFont="1" applyBorder="1"/>
    <xf numFmtId="5" fontId="8" fillId="25" borderId="14" xfId="0" applyNumberFormat="1" applyFont="1" applyFill="1" applyBorder="1" applyProtection="1"/>
    <xf numFmtId="5" fontId="12" fillId="0" borderId="45" xfId="0" applyNumberFormat="1" applyFont="1" applyBorder="1" applyProtection="1"/>
    <xf numFmtId="0" fontId="12" fillId="0" borderId="44" xfId="0" applyFont="1" applyBorder="1" applyProtection="1"/>
    <xf numFmtId="5" fontId="12" fillId="0" borderId="63" xfId="0" applyNumberFormat="1" applyFont="1" applyBorder="1" applyProtection="1"/>
    <xf numFmtId="5" fontId="12" fillId="25" borderId="28" xfId="0" applyNumberFormat="1" applyFont="1" applyFill="1" applyBorder="1" applyProtection="1"/>
    <xf numFmtId="0" fontId="12" fillId="25" borderId="28" xfId="0" applyFont="1" applyFill="1" applyBorder="1"/>
    <xf numFmtId="5" fontId="12" fillId="25" borderId="25" xfId="0" applyNumberFormat="1" applyFont="1" applyFill="1" applyBorder="1" applyProtection="1"/>
    <xf numFmtId="37" fontId="12" fillId="25" borderId="28" xfId="0" applyNumberFormat="1" applyFont="1" applyFill="1" applyBorder="1" applyProtection="1"/>
    <xf numFmtId="37" fontId="12" fillId="25" borderId="25" xfId="0" applyNumberFormat="1" applyFont="1" applyFill="1" applyBorder="1" applyProtection="1"/>
    <xf numFmtId="0" fontId="12" fillId="32" borderId="53" xfId="0" applyFont="1" applyFill="1" applyBorder="1" applyProtection="1"/>
    <xf numFmtId="0" fontId="12" fillId="32" borderId="41" xfId="0" applyFont="1" applyFill="1" applyBorder="1" applyProtection="1"/>
    <xf numFmtId="0" fontId="12" fillId="32" borderId="38" xfId="0" applyFont="1" applyFill="1" applyBorder="1" applyProtection="1"/>
    <xf numFmtId="37" fontId="12" fillId="32" borderId="30" xfId="0" applyNumberFormat="1" applyFont="1" applyFill="1" applyBorder="1" applyProtection="1"/>
    <xf numFmtId="37" fontId="12" fillId="32" borderId="35" xfId="0" applyNumberFormat="1" applyFont="1" applyFill="1" applyBorder="1" applyProtection="1"/>
    <xf numFmtId="0" fontId="12" fillId="0" borderId="55" xfId="0" applyFont="1" applyBorder="1"/>
    <xf numFmtId="37" fontId="12" fillId="32" borderId="53" xfId="0" applyNumberFormat="1" applyFont="1" applyFill="1" applyBorder="1" applyProtection="1"/>
    <xf numFmtId="37" fontId="12" fillId="32" borderId="51" xfId="0" applyNumberFormat="1" applyFont="1" applyFill="1" applyBorder="1" applyProtection="1"/>
    <xf numFmtId="37" fontId="12" fillId="32" borderId="48" xfId="0" applyNumberFormat="1" applyFont="1" applyFill="1" applyBorder="1" applyProtection="1"/>
    <xf numFmtId="37" fontId="12" fillId="32" borderId="50" xfId="0" applyNumberFormat="1" applyFont="1" applyFill="1" applyBorder="1" applyProtection="1"/>
    <xf numFmtId="0" fontId="12" fillId="32" borderId="51" xfId="0" applyFont="1" applyFill="1" applyBorder="1"/>
    <xf numFmtId="37" fontId="12" fillId="32" borderId="41" xfId="0" applyNumberFormat="1" applyFont="1" applyFill="1" applyBorder="1" applyProtection="1"/>
    <xf numFmtId="37" fontId="12" fillId="32" borderId="40" xfId="0" applyNumberFormat="1" applyFont="1" applyFill="1" applyBorder="1" applyProtection="1"/>
    <xf numFmtId="37" fontId="12" fillId="32" borderId="38" xfId="0" applyNumberFormat="1" applyFont="1" applyFill="1" applyBorder="1" applyProtection="1"/>
    <xf numFmtId="37" fontId="12" fillId="32" borderId="39" xfId="0" applyNumberFormat="1" applyFont="1" applyFill="1" applyBorder="1" applyProtection="1"/>
    <xf numFmtId="0" fontId="12" fillId="32" borderId="40" xfId="0" applyFont="1" applyFill="1" applyBorder="1"/>
    <xf numFmtId="37" fontId="12" fillId="32" borderId="36" xfId="0" applyNumberFormat="1" applyFont="1" applyFill="1" applyBorder="1" applyProtection="1"/>
    <xf numFmtId="0" fontId="12" fillId="32" borderId="19" xfId="0" applyFont="1" applyFill="1" applyBorder="1"/>
    <xf numFmtId="0" fontId="12" fillId="0" borderId="20" xfId="0" applyFont="1" applyBorder="1" applyAlignment="1" applyProtection="1">
      <alignment horizontal="centerContinuous"/>
    </xf>
    <xf numFmtId="37" fontId="12" fillId="25" borderId="13" xfId="0" applyNumberFormat="1" applyFont="1" applyFill="1" applyBorder="1" applyAlignment="1" applyProtection="1">
      <alignment horizontal="center"/>
    </xf>
    <xf numFmtId="37" fontId="12" fillId="25" borderId="0" xfId="0" applyNumberFormat="1" applyFont="1" applyFill="1" applyAlignment="1" applyProtection="1">
      <alignment horizontal="centerContinuous"/>
    </xf>
    <xf numFmtId="37" fontId="12" fillId="25" borderId="14" xfId="0" applyNumberFormat="1" applyFont="1" applyFill="1" applyBorder="1" applyAlignment="1" applyProtection="1">
      <alignment horizontal="centerContinuous"/>
    </xf>
    <xf numFmtId="37" fontId="12" fillId="25" borderId="13" xfId="0" applyNumberFormat="1" applyFont="1" applyFill="1" applyBorder="1" applyAlignment="1" applyProtection="1">
      <alignment horizontal="centerContinuous"/>
    </xf>
    <xf numFmtId="37" fontId="12" fillId="25" borderId="14" xfId="0" applyNumberFormat="1" applyFont="1" applyFill="1" applyBorder="1" applyAlignment="1" applyProtection="1">
      <alignment horizontal="center"/>
    </xf>
    <xf numFmtId="37" fontId="12" fillId="25" borderId="14" xfId="0" applyNumberFormat="1" applyFont="1" applyFill="1" applyBorder="1" applyProtection="1"/>
    <xf numFmtId="37" fontId="12" fillId="25" borderId="13" xfId="0" applyNumberFormat="1" applyFont="1" applyFill="1" applyBorder="1" applyProtection="1"/>
    <xf numFmtId="37" fontId="12" fillId="25" borderId="0" xfId="0" applyNumberFormat="1" applyFont="1" applyFill="1" applyAlignment="1" applyProtection="1">
      <alignment horizontal="center"/>
    </xf>
    <xf numFmtId="37" fontId="12" fillId="25" borderId="15" xfId="0" applyNumberFormat="1" applyFont="1" applyFill="1" applyBorder="1" applyProtection="1"/>
    <xf numFmtId="37" fontId="12" fillId="25" borderId="10" xfId="0" applyNumberFormat="1" applyFont="1" applyFill="1" applyBorder="1" applyProtection="1"/>
    <xf numFmtId="37" fontId="12" fillId="25" borderId="16" xfId="0" applyNumberFormat="1" applyFont="1" applyFill="1" applyBorder="1" applyProtection="1"/>
    <xf numFmtId="5" fontId="12" fillId="0" borderId="29" xfId="0" applyNumberFormat="1" applyFont="1" applyBorder="1" applyProtection="1"/>
    <xf numFmtId="0" fontId="12" fillId="0" borderId="19" xfId="0" applyFont="1" applyBorder="1"/>
    <xf numFmtId="0" fontId="12" fillId="0" borderId="26" xfId="0" applyFont="1" applyBorder="1"/>
    <xf numFmtId="5" fontId="12" fillId="0" borderId="19" xfId="0" applyNumberFormat="1" applyFont="1" applyBorder="1" applyProtection="1"/>
    <xf numFmtId="5" fontId="12" fillId="0" borderId="26" xfId="0" applyNumberFormat="1" applyFont="1" applyBorder="1" applyProtection="1"/>
    <xf numFmtId="37" fontId="12" fillId="0" borderId="35" xfId="0" applyNumberFormat="1" applyFont="1" applyBorder="1" applyProtection="1"/>
    <xf numFmtId="37" fontId="12" fillId="0" borderId="19" xfId="0" applyNumberFormat="1" applyFont="1" applyBorder="1" applyProtection="1"/>
    <xf numFmtId="5" fontId="12" fillId="32" borderId="41" xfId="0" applyNumberFormat="1" applyFont="1" applyFill="1" applyBorder="1" applyProtection="1"/>
    <xf numFmtId="5" fontId="12" fillId="32" borderId="40" xfId="0" applyNumberFormat="1" applyFont="1" applyFill="1" applyBorder="1" applyProtection="1"/>
    <xf numFmtId="5" fontId="12" fillId="32" borderId="38" xfId="0" applyNumberFormat="1" applyFont="1" applyFill="1" applyBorder="1" applyProtection="1"/>
    <xf numFmtId="5" fontId="12" fillId="32" borderId="39" xfId="0" applyNumberFormat="1" applyFont="1" applyFill="1" applyBorder="1" applyProtection="1"/>
    <xf numFmtId="5" fontId="12" fillId="32" borderId="36" xfId="0" applyNumberFormat="1" applyFont="1" applyFill="1" applyBorder="1" applyProtection="1"/>
    <xf numFmtId="37" fontId="12" fillId="0" borderId="14" xfId="0" applyNumberFormat="1" applyFont="1" applyBorder="1" applyAlignment="1" applyProtection="1">
      <alignment horizontal="centerContinuous"/>
    </xf>
    <xf numFmtId="37" fontId="12" fillId="0" borderId="13" xfId="0" applyNumberFormat="1" applyFont="1" applyBorder="1" applyAlignment="1" applyProtection="1">
      <alignment horizontal="centerContinuous"/>
    </xf>
    <xf numFmtId="37" fontId="12" fillId="0" borderId="15" xfId="0" applyNumberFormat="1" applyFont="1" applyBorder="1" applyProtection="1"/>
    <xf numFmtId="37" fontId="12" fillId="0" borderId="10" xfId="0" applyNumberFormat="1" applyFont="1" applyBorder="1" applyProtection="1"/>
    <xf numFmtId="0" fontId="12" fillId="32" borderId="20" xfId="0" applyFont="1" applyFill="1" applyBorder="1" applyProtection="1"/>
    <xf numFmtId="5" fontId="12" fillId="0" borderId="18" xfId="0" applyNumberFormat="1" applyFont="1" applyBorder="1" applyProtection="1"/>
    <xf numFmtId="37" fontId="12" fillId="0" borderId="18" xfId="0" applyNumberFormat="1" applyFont="1" applyBorder="1" applyProtection="1"/>
    <xf numFmtId="5" fontId="12" fillId="32" borderId="54" xfId="0" applyNumberFormat="1" applyFont="1" applyFill="1" applyBorder="1" applyProtection="1"/>
    <xf numFmtId="0" fontId="12" fillId="0" borderId="30" xfId="0" applyFont="1" applyBorder="1"/>
    <xf numFmtId="0" fontId="27" fillId="0" borderId="0" xfId="0" applyFont="1" applyProtection="1"/>
    <xf numFmtId="0" fontId="12" fillId="0" borderId="57" xfId="0" applyFont="1" applyBorder="1"/>
    <xf numFmtId="37" fontId="12" fillId="0" borderId="57" xfId="0" applyNumberFormat="1" applyFont="1" applyBorder="1" applyProtection="1"/>
    <xf numFmtId="37" fontId="12" fillId="0" borderId="61" xfId="0" applyNumberFormat="1" applyFont="1" applyBorder="1" applyProtection="1"/>
    <xf numFmtId="37" fontId="12" fillId="0" borderId="63" xfId="0" applyNumberFormat="1" applyFont="1" applyBorder="1" applyProtection="1"/>
    <xf numFmtId="37" fontId="12" fillId="0" borderId="59" xfId="0" applyNumberFormat="1" applyFont="1" applyBorder="1" applyProtection="1"/>
    <xf numFmtId="166" fontId="12" fillId="0" borderId="28" xfId="0" applyNumberFormat="1" applyFont="1" applyBorder="1" applyProtection="1"/>
    <xf numFmtId="0" fontId="8" fillId="0" borderId="23" xfId="0" applyFont="1" applyBorder="1" applyAlignment="1" applyProtection="1">
      <alignment horizontal="center"/>
    </xf>
    <xf numFmtId="0" fontId="8" fillId="0" borderId="33" xfId="0" applyFont="1" applyBorder="1" applyAlignment="1" applyProtection="1">
      <alignment horizontal="left"/>
    </xf>
    <xf numFmtId="0" fontId="8" fillId="0" borderId="50" xfId="0" applyFont="1" applyBorder="1" applyAlignment="1" applyProtection="1">
      <alignment horizontal="centerContinuous"/>
    </xf>
    <xf numFmtId="0" fontId="8" fillId="0" borderId="51" xfId="0" applyFont="1" applyBorder="1" applyAlignment="1" applyProtection="1">
      <alignment horizontal="centerContinuous"/>
    </xf>
    <xf numFmtId="0" fontId="8" fillId="0" borderId="48" xfId="0" applyFont="1" applyBorder="1" applyAlignment="1" applyProtection="1">
      <alignment horizontal="centerContinuous"/>
    </xf>
    <xf numFmtId="0" fontId="8" fillId="0" borderId="39" xfId="0" applyFont="1" applyBorder="1" applyProtection="1"/>
    <xf numFmtId="0" fontId="8" fillId="0" borderId="40" xfId="0" applyFont="1" applyBorder="1" applyProtection="1"/>
    <xf numFmtId="0" fontId="28" fillId="0" borderId="0" xfId="0" applyFont="1" applyProtection="1"/>
    <xf numFmtId="0" fontId="28" fillId="0" borderId="13" xfId="0" applyFont="1" applyBorder="1" applyProtection="1"/>
    <xf numFmtId="0" fontId="8" fillId="0" borderId="53" xfId="0" applyFont="1" applyBorder="1" applyAlignment="1" applyProtection="1">
      <alignment horizontal="centerContinuous"/>
    </xf>
    <xf numFmtId="0" fontId="8" fillId="0" borderId="50" xfId="0" applyFont="1" applyBorder="1" applyProtection="1"/>
    <xf numFmtId="0" fontId="8" fillId="0" borderId="53" xfId="0" applyFont="1" applyBorder="1" applyProtection="1"/>
    <xf numFmtId="0" fontId="8" fillId="0" borderId="54" xfId="0" applyFont="1" applyBorder="1" applyProtection="1"/>
    <xf numFmtId="5" fontId="8" fillId="33" borderId="53" xfId="0" applyNumberFormat="1" applyFont="1" applyFill="1" applyBorder="1" applyProtection="1"/>
    <xf numFmtId="5" fontId="8" fillId="33" borderId="60" xfId="0" applyNumberFormat="1" applyFont="1" applyFill="1" applyBorder="1" applyProtection="1"/>
    <xf numFmtId="37" fontId="8" fillId="33" borderId="50" xfId="0" applyNumberFormat="1" applyFont="1" applyFill="1" applyBorder="1" applyProtection="1"/>
    <xf numFmtId="37" fontId="8" fillId="33" borderId="53" xfId="0" applyNumberFormat="1" applyFont="1" applyFill="1" applyBorder="1" applyProtection="1"/>
    <xf numFmtId="0" fontId="8" fillId="0" borderId="60" xfId="0" applyFont="1" applyBorder="1" applyProtection="1"/>
    <xf numFmtId="5" fontId="8" fillId="0" borderId="53" xfId="0" applyNumberFormat="1" applyFont="1" applyBorder="1" applyProtection="1"/>
    <xf numFmtId="5" fontId="8" fillId="0" borderId="60" xfId="0" applyNumberFormat="1" applyFont="1" applyBorder="1" applyProtection="1"/>
    <xf numFmtId="37" fontId="8" fillId="0" borderId="50" xfId="0" applyNumberFormat="1" applyFont="1" applyBorder="1" applyProtection="1"/>
    <xf numFmtId="37" fontId="8" fillId="0" borderId="53" xfId="0" applyNumberFormat="1" applyFont="1" applyBorder="1" applyProtection="1"/>
    <xf numFmtId="37" fontId="8" fillId="33" borderId="60" xfId="0" applyNumberFormat="1" applyFont="1" applyFill="1" applyBorder="1" applyProtection="1"/>
    <xf numFmtId="37" fontId="8" fillId="0" borderId="60" xfId="0" applyNumberFormat="1" applyFont="1" applyBorder="1" applyProtection="1"/>
    <xf numFmtId="0" fontId="8" fillId="25" borderId="0" xfId="0" applyFont="1" applyFill="1" applyProtection="1"/>
    <xf numFmtId="0" fontId="8" fillId="25" borderId="14" xfId="0" applyFont="1" applyFill="1" applyBorder="1" applyProtection="1"/>
    <xf numFmtId="37" fontId="8" fillId="0" borderId="13" xfId="0" applyNumberFormat="1" applyFont="1" applyBorder="1" applyProtection="1"/>
    <xf numFmtId="0" fontId="11" fillId="0" borderId="0" xfId="0" applyFont="1" applyProtection="1"/>
    <xf numFmtId="0" fontId="17" fillId="0" borderId="0" xfId="0" applyFont="1" applyProtection="1"/>
    <xf numFmtId="0" fontId="17" fillId="0" borderId="0" xfId="0" applyFont="1" applyAlignment="1" applyProtection="1">
      <alignment horizontal="right"/>
    </xf>
    <xf numFmtId="0" fontId="17" fillId="0" borderId="0" xfId="0" applyFont="1" applyAlignment="1" applyProtection="1">
      <alignment horizontal="centerContinuous"/>
    </xf>
    <xf numFmtId="0" fontId="18" fillId="0" borderId="38" xfId="0" applyFont="1" applyBorder="1" applyProtection="1"/>
    <xf numFmtId="0" fontId="18" fillId="0" borderId="19" xfId="0" applyFont="1" applyBorder="1" applyProtection="1"/>
    <xf numFmtId="0" fontId="18" fillId="0" borderId="20" xfId="0" applyFont="1" applyBorder="1" applyProtection="1"/>
    <xf numFmtId="0" fontId="12" fillId="0" borderId="41" xfId="0" applyFont="1" applyBorder="1" applyAlignment="1" applyProtection="1">
      <alignment horizontal="centerContinuous"/>
    </xf>
    <xf numFmtId="0" fontId="12" fillId="31" borderId="35" xfId="0" applyFont="1" applyFill="1" applyBorder="1" applyProtection="1"/>
    <xf numFmtId="0" fontId="12" fillId="31" borderId="19" xfId="0" applyFont="1" applyFill="1" applyBorder="1" applyProtection="1"/>
    <xf numFmtId="0" fontId="12" fillId="31" borderId="30" xfId="0" applyFont="1" applyFill="1" applyBorder="1" applyProtection="1"/>
    <xf numFmtId="0" fontId="12" fillId="31" borderId="31" xfId="0" applyFont="1" applyFill="1" applyBorder="1" applyProtection="1"/>
    <xf numFmtId="0" fontId="12" fillId="0" borderId="47" xfId="0" applyFont="1" applyBorder="1" applyAlignment="1" applyProtection="1">
      <alignment horizontal="centerContinuous"/>
    </xf>
    <xf numFmtId="0" fontId="12" fillId="0" borderId="45" xfId="0" applyFont="1" applyBorder="1" applyAlignment="1" applyProtection="1">
      <alignment horizontal="centerContinuous"/>
    </xf>
    <xf numFmtId="0" fontId="12" fillId="31" borderId="45" xfId="0" applyFont="1" applyFill="1" applyBorder="1" applyProtection="1"/>
    <xf numFmtId="0" fontId="12" fillId="31" borderId="10" xfId="0" applyFont="1" applyFill="1" applyBorder="1" applyProtection="1"/>
    <xf numFmtId="0" fontId="12" fillId="31" borderId="47" xfId="0" applyFont="1" applyFill="1" applyBorder="1" applyProtection="1"/>
    <xf numFmtId="0" fontId="12" fillId="31" borderId="46" xfId="0" applyFont="1" applyFill="1" applyBorder="1" applyProtection="1"/>
    <xf numFmtId="37" fontId="12" fillId="0" borderId="32" xfId="0" applyNumberFormat="1" applyFont="1" applyBorder="1" applyProtection="1"/>
    <xf numFmtId="0" fontId="9" fillId="0" borderId="0" xfId="0" applyFont="1" applyProtection="1">
      <protection locked="0"/>
    </xf>
    <xf numFmtId="0" fontId="9" fillId="0" borderId="14" xfId="0" applyFont="1" applyBorder="1" applyProtection="1">
      <protection locked="0"/>
    </xf>
    <xf numFmtId="0" fontId="9" fillId="0" borderId="25" xfId="0" applyFont="1" applyBorder="1" applyProtection="1">
      <protection locked="0"/>
    </xf>
    <xf numFmtId="0" fontId="9" fillId="0" borderId="18" xfId="0" applyFont="1" applyBorder="1" applyProtection="1">
      <protection locked="0"/>
    </xf>
    <xf numFmtId="0" fontId="9" fillId="0" borderId="19" xfId="0" applyFont="1" applyBorder="1" applyProtection="1">
      <protection locked="0"/>
    </xf>
    <xf numFmtId="0" fontId="9" fillId="0" borderId="30" xfId="0" applyFont="1" applyBorder="1" applyProtection="1">
      <protection locked="0"/>
    </xf>
    <xf numFmtId="0" fontId="12" fillId="0" borderId="20" xfId="0" applyFont="1" applyBorder="1" applyAlignment="1" applyProtection="1">
      <alignment horizontal="center"/>
    </xf>
    <xf numFmtId="0" fontId="12" fillId="32" borderId="48" xfId="0" applyFont="1" applyFill="1" applyBorder="1" applyProtection="1"/>
    <xf numFmtId="5" fontId="9" fillId="0" borderId="35" xfId="0" applyNumberFormat="1" applyFont="1" applyBorder="1" applyProtection="1">
      <protection locked="0"/>
    </xf>
    <xf numFmtId="5" fontId="9" fillId="0" borderId="20" xfId="0" applyNumberFormat="1" applyFont="1" applyBorder="1" applyProtection="1">
      <protection locked="0"/>
    </xf>
    <xf numFmtId="5" fontId="9" fillId="0" borderId="30" xfId="0" applyNumberFormat="1" applyFont="1" applyBorder="1" applyProtection="1">
      <protection locked="0"/>
    </xf>
    <xf numFmtId="5" fontId="9" fillId="0" borderId="31" xfId="0" applyNumberFormat="1" applyFont="1" applyBorder="1" applyProtection="1">
      <protection locked="0"/>
    </xf>
    <xf numFmtId="0" fontId="12" fillId="32" borderId="14" xfId="0" applyFont="1" applyFill="1" applyBorder="1" applyProtection="1"/>
    <xf numFmtId="37" fontId="9" fillId="0" borderId="30" xfId="0" applyNumberFormat="1" applyFont="1" applyBorder="1" applyProtection="1">
      <protection locked="0"/>
    </xf>
    <xf numFmtId="37" fontId="9" fillId="0" borderId="31" xfId="0" applyNumberFormat="1" applyFont="1" applyBorder="1" applyProtection="1">
      <protection locked="0"/>
    </xf>
    <xf numFmtId="0" fontId="9" fillId="0" borderId="20" xfId="0" applyFont="1" applyBorder="1" applyProtection="1">
      <protection locked="0"/>
    </xf>
    <xf numFmtId="37" fontId="12" fillId="32" borderId="28" xfId="0" applyNumberFormat="1" applyFont="1" applyFill="1" applyBorder="1" applyProtection="1"/>
    <xf numFmtId="37" fontId="9" fillId="0" borderId="19" xfId="0" applyNumberFormat="1" applyFont="1" applyBorder="1" applyProtection="1">
      <protection locked="0"/>
    </xf>
    <xf numFmtId="5" fontId="9" fillId="0" borderId="45" xfId="0" applyNumberFormat="1" applyFont="1" applyBorder="1" applyProtection="1">
      <protection locked="0"/>
    </xf>
    <xf numFmtId="5" fontId="9" fillId="0" borderId="16" xfId="0" applyNumberFormat="1" applyFont="1" applyBorder="1" applyProtection="1">
      <protection locked="0"/>
    </xf>
    <xf numFmtId="0" fontId="12" fillId="0" borderId="54" xfId="0" applyFont="1" applyBorder="1" applyAlignment="1" applyProtection="1">
      <alignment horizontal="centerContinuous"/>
    </xf>
    <xf numFmtId="0" fontId="12" fillId="20" borderId="45" xfId="0" applyFont="1" applyFill="1" applyBorder="1" applyProtection="1"/>
    <xf numFmtId="0" fontId="12" fillId="20" borderId="16" xfId="0" applyFont="1" applyFill="1" applyBorder="1" applyProtection="1"/>
    <xf numFmtId="37" fontId="12" fillId="0" borderId="45" xfId="0" applyNumberFormat="1" applyFont="1" applyBorder="1" applyProtection="1"/>
    <xf numFmtId="0" fontId="12" fillId="31" borderId="16" xfId="0" applyFont="1" applyFill="1" applyBorder="1" applyProtection="1"/>
    <xf numFmtId="0" fontId="18" fillId="0" borderId="13" xfId="0" applyFont="1" applyBorder="1" applyAlignment="1" applyProtection="1">
      <alignment horizontal="center"/>
    </xf>
    <xf numFmtId="0" fontId="24" fillId="0" borderId="42" xfId="0" applyFont="1" applyBorder="1" applyProtection="1"/>
    <xf numFmtId="0" fontId="24" fillId="0" borderId="36" xfId="0" applyFont="1" applyBorder="1" applyAlignment="1" applyProtection="1">
      <alignment horizontal="center"/>
    </xf>
    <xf numFmtId="0" fontId="24" fillId="0" borderId="36" xfId="0" applyFont="1" applyBorder="1" applyAlignment="1" applyProtection="1">
      <alignment horizontal="centerContinuous"/>
    </xf>
    <xf numFmtId="0" fontId="24" fillId="0" borderId="38" xfId="0" applyFont="1" applyBorder="1" applyProtection="1"/>
    <xf numFmtId="0" fontId="24" fillId="0" borderId="39" xfId="0" applyFont="1" applyBorder="1" applyAlignment="1" applyProtection="1">
      <alignment horizontal="centerContinuous"/>
    </xf>
    <xf numFmtId="0" fontId="24" fillId="0" borderId="40" xfId="0" applyFont="1" applyBorder="1" applyAlignment="1" applyProtection="1">
      <alignment horizontal="centerContinuous"/>
    </xf>
    <xf numFmtId="0" fontId="24" fillId="0" borderId="34" xfId="0" applyFont="1" applyBorder="1" applyAlignment="1" applyProtection="1">
      <alignment horizontal="centerContinuous"/>
    </xf>
    <xf numFmtId="0" fontId="24" fillId="0" borderId="50" xfId="0" applyFont="1" applyBorder="1" applyAlignment="1" applyProtection="1">
      <alignment horizontal="centerContinuous"/>
    </xf>
    <xf numFmtId="0" fontId="24" fillId="0" borderId="51" xfId="0" applyFont="1" applyBorder="1" applyAlignment="1" applyProtection="1">
      <alignment horizontal="centerContinuous"/>
    </xf>
    <xf numFmtId="0" fontId="24" fillId="0" borderId="20" xfId="0" applyFont="1" applyBorder="1" applyAlignment="1" applyProtection="1">
      <alignment horizontal="centerContinuous"/>
    </xf>
    <xf numFmtId="0" fontId="24" fillId="0" borderId="27" xfId="0" applyFont="1" applyBorder="1" applyProtection="1"/>
    <xf numFmtId="0" fontId="24" fillId="0" borderId="34" xfId="0" applyFont="1" applyBorder="1" applyAlignment="1" applyProtection="1">
      <alignment horizontal="center"/>
    </xf>
    <xf numFmtId="0" fontId="24" fillId="0" borderId="13" xfId="0" applyFont="1" applyBorder="1" applyAlignment="1" applyProtection="1">
      <alignment horizontal="centerContinuous"/>
    </xf>
    <xf numFmtId="0" fontId="24" fillId="0" borderId="14" xfId="0" applyFont="1" applyBorder="1" applyAlignment="1" applyProtection="1">
      <alignment horizontal="center"/>
    </xf>
    <xf numFmtId="0" fontId="24" fillId="0" borderId="35" xfId="0" applyFont="1" applyBorder="1" applyAlignment="1" applyProtection="1">
      <alignment horizontal="center"/>
    </xf>
    <xf numFmtId="0" fontId="24" fillId="0" borderId="35" xfId="0" applyFont="1" applyBorder="1" applyProtection="1"/>
    <xf numFmtId="0" fontId="24" fillId="0" borderId="18" xfId="0" applyFont="1" applyBorder="1" applyAlignment="1" applyProtection="1">
      <alignment horizontal="centerContinuous"/>
    </xf>
    <xf numFmtId="0" fontId="24" fillId="0" borderId="35" xfId="0" applyFont="1" applyBorder="1" applyAlignment="1" applyProtection="1">
      <alignment horizontal="centerContinuous"/>
    </xf>
    <xf numFmtId="0" fontId="24" fillId="0" borderId="20" xfId="0" applyFont="1" applyBorder="1" applyAlignment="1" applyProtection="1">
      <alignment horizontal="center"/>
    </xf>
    <xf numFmtId="0" fontId="12" fillId="31" borderId="20" xfId="0" applyFont="1" applyFill="1" applyBorder="1" applyProtection="1"/>
    <xf numFmtId="0" fontId="12" fillId="31" borderId="18" xfId="0" applyFont="1" applyFill="1" applyBorder="1" applyProtection="1"/>
    <xf numFmtId="0" fontId="12" fillId="0" borderId="15" xfId="0" applyFont="1" applyBorder="1" applyAlignment="1" applyProtection="1">
      <alignment horizontal="centerContinuous"/>
    </xf>
    <xf numFmtId="0" fontId="12" fillId="0" borderId="10" xfId="0" applyFont="1" applyBorder="1" applyAlignment="1" applyProtection="1">
      <alignment horizontal="centerContinuous"/>
    </xf>
    <xf numFmtId="0" fontId="12" fillId="0" borderId="16" xfId="0" applyFont="1" applyBorder="1" applyAlignment="1" applyProtection="1">
      <alignment horizontal="centerContinuous"/>
    </xf>
    <xf numFmtId="37" fontId="12" fillId="0" borderId="11" xfId="0" applyNumberFormat="1" applyFont="1" applyBorder="1" applyProtection="1"/>
    <xf numFmtId="37" fontId="12" fillId="0" borderId="17" xfId="0" applyNumberFormat="1" applyFont="1" applyBorder="1" applyProtection="1"/>
    <xf numFmtId="0" fontId="12" fillId="0" borderId="36" xfId="0" applyFont="1" applyBorder="1" applyAlignment="1" applyProtection="1">
      <alignment horizontal="center"/>
    </xf>
    <xf numFmtId="0" fontId="12" fillId="31" borderId="15" xfId="0" applyFont="1" applyFill="1" applyBorder="1" applyProtection="1"/>
    <xf numFmtId="0" fontId="24" fillId="0" borderId="0" xfId="0" applyFont="1" applyAlignment="1" applyProtection="1">
      <alignment horizontal="left"/>
    </xf>
    <xf numFmtId="0" fontId="24" fillId="0" borderId="36" xfId="0" applyFont="1" applyBorder="1" applyProtection="1"/>
    <xf numFmtId="0" fontId="24" fillId="0" borderId="40" xfId="0" applyFont="1" applyBorder="1" applyProtection="1"/>
    <xf numFmtId="0" fontId="24" fillId="0" borderId="34" xfId="0" applyFont="1" applyBorder="1" applyProtection="1"/>
    <xf numFmtId="0" fontId="24" fillId="0" borderId="0" xfId="0" applyFont="1" applyAlignment="1" applyProtection="1">
      <alignment horizontal="centerContinuous"/>
    </xf>
    <xf numFmtId="0" fontId="24" fillId="0" borderId="14" xfId="0" applyFont="1" applyBorder="1" applyAlignment="1" applyProtection="1">
      <alignment horizontal="centerContinuous"/>
    </xf>
    <xf numFmtId="0" fontId="24" fillId="0" borderId="27" xfId="0" applyFont="1" applyBorder="1" applyAlignment="1" applyProtection="1">
      <alignment horizontal="center"/>
    </xf>
    <xf numFmtId="0" fontId="24" fillId="0" borderId="25" xfId="0" applyFont="1" applyBorder="1" applyAlignment="1" applyProtection="1">
      <alignment horizontal="centerContinuous"/>
    </xf>
    <xf numFmtId="0" fontId="24" fillId="0" borderId="29" xfId="0" applyFont="1" applyBorder="1" applyAlignment="1" applyProtection="1">
      <alignment horizontal="center"/>
    </xf>
    <xf numFmtId="5" fontId="12" fillId="0" borderId="31" xfId="0" applyNumberFormat="1" applyFont="1" applyBorder="1" applyAlignment="1" applyProtection="1">
      <alignment horizontal="centerContinuous"/>
    </xf>
    <xf numFmtId="0" fontId="15" fillId="0" borderId="35" xfId="0" applyFont="1" applyBorder="1" applyProtection="1"/>
    <xf numFmtId="37" fontId="12" fillId="0" borderId="31" xfId="0" applyNumberFormat="1" applyFont="1" applyBorder="1" applyAlignment="1" applyProtection="1">
      <alignment horizontal="centerContinuous"/>
    </xf>
    <xf numFmtId="37" fontId="8" fillId="25" borderId="25" xfId="0" applyNumberFormat="1" applyFont="1" applyFill="1" applyBorder="1" applyProtection="1"/>
    <xf numFmtId="37" fontId="8" fillId="25" borderId="60" xfId="0" applyNumberFormat="1" applyFont="1" applyFill="1" applyBorder="1" applyProtection="1"/>
    <xf numFmtId="0" fontId="12" fillId="0" borderId="62" xfId="0" applyFont="1" applyBorder="1" applyAlignment="1" applyProtection="1">
      <alignment horizontal="center"/>
    </xf>
    <xf numFmtId="0" fontId="24" fillId="0" borderId="13" xfId="0" applyFont="1" applyBorder="1" applyAlignment="1" applyProtection="1">
      <alignment horizontal="center"/>
    </xf>
    <xf numFmtId="0" fontId="12" fillId="0" borderId="50" xfId="0" applyFont="1" applyBorder="1" applyAlignment="1" applyProtection="1">
      <alignment horizontal="center"/>
    </xf>
    <xf numFmtId="5" fontId="12" fillId="0" borderId="66" xfId="0" applyNumberFormat="1" applyFont="1" applyBorder="1" applyProtection="1"/>
    <xf numFmtId="5" fontId="12" fillId="0" borderId="67" xfId="0" applyNumberFormat="1" applyFont="1" applyBorder="1" applyProtection="1"/>
    <xf numFmtId="0" fontId="13" fillId="0" borderId="50" xfId="0" applyFont="1" applyBorder="1" applyAlignment="1" applyProtection="1">
      <alignment horizontal="centerContinuous"/>
    </xf>
    <xf numFmtId="0" fontId="13" fillId="0" borderId="51" xfId="0" applyFont="1" applyBorder="1" applyAlignment="1" applyProtection="1">
      <alignment horizontal="centerContinuous"/>
    </xf>
    <xf numFmtId="0" fontId="8" fillId="25" borderId="11" xfId="0" applyFont="1" applyFill="1" applyBorder="1" applyProtection="1"/>
    <xf numFmtId="0" fontId="21" fillId="25" borderId="50" xfId="0" applyFont="1" applyFill="1" applyBorder="1" applyAlignment="1" applyProtection="1">
      <alignment horizontal="centerContinuous"/>
    </xf>
    <xf numFmtId="0" fontId="8" fillId="25" borderId="60" xfId="0" applyFont="1" applyFill="1" applyBorder="1" applyAlignment="1" applyProtection="1">
      <alignment horizontal="centerContinuous"/>
    </xf>
    <xf numFmtId="0" fontId="21" fillId="25" borderId="13" xfId="0" applyFont="1" applyFill="1" applyBorder="1" applyAlignment="1" applyProtection="1">
      <alignment horizontal="centerContinuous"/>
    </xf>
    <xf numFmtId="0" fontId="8" fillId="25" borderId="14" xfId="0" applyFont="1" applyFill="1" applyBorder="1" applyAlignment="1" applyProtection="1">
      <alignment horizontal="centerContinuous"/>
    </xf>
    <xf numFmtId="0" fontId="8" fillId="25" borderId="39" xfId="0" applyFont="1" applyFill="1" applyBorder="1" applyAlignment="1" applyProtection="1">
      <alignment horizontal="center"/>
    </xf>
    <xf numFmtId="0" fontId="8" fillId="25" borderId="43" xfId="0" applyFont="1" applyFill="1" applyBorder="1" applyAlignment="1" applyProtection="1">
      <alignment horizontal="center"/>
    </xf>
    <xf numFmtId="0" fontId="8" fillId="25" borderId="50" xfId="0" applyFont="1" applyFill="1" applyBorder="1" applyAlignment="1" applyProtection="1">
      <alignment horizontal="centerContinuous"/>
    </xf>
    <xf numFmtId="0" fontId="8" fillId="25" borderId="13" xfId="0" applyFont="1" applyFill="1" applyBorder="1" applyAlignment="1" applyProtection="1">
      <alignment horizontal="center"/>
    </xf>
    <xf numFmtId="0" fontId="25" fillId="0" borderId="24" xfId="0" applyFont="1" applyBorder="1" applyAlignment="1" applyProtection="1">
      <alignment horizontal="center"/>
    </xf>
    <xf numFmtId="0" fontId="8" fillId="25" borderId="25" xfId="0" applyFont="1" applyFill="1" applyBorder="1" applyAlignment="1" applyProtection="1">
      <alignment horizontal="center"/>
    </xf>
    <xf numFmtId="0" fontId="25" fillId="0" borderId="35" xfId="0" applyFont="1" applyBorder="1" applyAlignment="1" applyProtection="1">
      <alignment horizontal="centerContinuous"/>
    </xf>
    <xf numFmtId="0" fontId="8" fillId="25" borderId="37" xfId="0" applyFont="1" applyFill="1" applyBorder="1" applyAlignment="1" applyProtection="1">
      <alignment horizontal="center"/>
    </xf>
    <xf numFmtId="0" fontId="8" fillId="25" borderId="24" xfId="0" applyFont="1" applyFill="1" applyBorder="1" applyAlignment="1" applyProtection="1">
      <alignment horizontal="center"/>
    </xf>
    <xf numFmtId="0" fontId="8" fillId="25" borderId="42" xfId="0" applyFont="1" applyFill="1" applyBorder="1" applyAlignment="1" applyProtection="1">
      <alignment horizontal="center"/>
    </xf>
    <xf numFmtId="0" fontId="8" fillId="25" borderId="39" xfId="0" applyFont="1" applyFill="1" applyBorder="1" applyAlignment="1" applyProtection="1">
      <alignment horizontal="right"/>
    </xf>
    <xf numFmtId="0" fontId="8" fillId="25" borderId="27" xfId="0" applyFont="1" applyFill="1" applyBorder="1" applyAlignment="1" applyProtection="1">
      <alignment horizontal="center"/>
    </xf>
    <xf numFmtId="0" fontId="8" fillId="25" borderId="13" xfId="0" applyFont="1" applyFill="1" applyBorder="1" applyAlignment="1" applyProtection="1">
      <alignment horizontal="right"/>
    </xf>
    <xf numFmtId="0" fontId="8" fillId="25" borderId="28" xfId="0" applyFont="1" applyFill="1" applyBorder="1" applyProtection="1"/>
    <xf numFmtId="37" fontId="8" fillId="25" borderId="28" xfId="0" applyNumberFormat="1" applyFont="1" applyFill="1" applyBorder="1" applyProtection="1"/>
    <xf numFmtId="0" fontId="8" fillId="25" borderId="30" xfId="0" applyFont="1" applyFill="1" applyBorder="1" applyProtection="1"/>
    <xf numFmtId="37" fontId="8" fillId="25" borderId="30" xfId="0" applyNumberFormat="1" applyFont="1" applyFill="1" applyBorder="1" applyProtection="1"/>
    <xf numFmtId="37" fontId="8" fillId="25" borderId="31" xfId="0" applyNumberFormat="1" applyFont="1" applyFill="1" applyBorder="1" applyProtection="1"/>
    <xf numFmtId="0" fontId="8" fillId="25" borderId="63" xfId="0" applyFont="1" applyFill="1" applyBorder="1" applyAlignment="1" applyProtection="1">
      <alignment horizontal="center"/>
    </xf>
    <xf numFmtId="0" fontId="8" fillId="25" borderId="57" xfId="0" applyFont="1" applyFill="1" applyBorder="1" applyAlignment="1" applyProtection="1">
      <alignment horizontal="center"/>
    </xf>
    <xf numFmtId="5" fontId="8" fillId="25" borderId="57" xfId="0" applyNumberFormat="1" applyFont="1" applyFill="1" applyBorder="1" applyProtection="1"/>
    <xf numFmtId="5" fontId="8" fillId="25" borderId="61" xfId="0" applyNumberFormat="1" applyFont="1" applyFill="1" applyBorder="1" applyProtection="1"/>
    <xf numFmtId="0" fontId="8" fillId="32" borderId="63" xfId="0" applyFont="1" applyFill="1" applyBorder="1" applyProtection="1"/>
    <xf numFmtId="0" fontId="8" fillId="32" borderId="57" xfId="0" applyFont="1" applyFill="1" applyBorder="1" applyProtection="1"/>
    <xf numFmtId="0" fontId="13" fillId="0" borderId="15" xfId="0" applyFont="1" applyBorder="1" applyAlignment="1" applyProtection="1">
      <alignment horizontal="centerContinuous"/>
    </xf>
    <xf numFmtId="0" fontId="13" fillId="0" borderId="10" xfId="0" applyFont="1" applyBorder="1" applyAlignment="1" applyProtection="1">
      <alignment horizontal="centerContinuous"/>
    </xf>
    <xf numFmtId="0" fontId="18" fillId="0" borderId="68" xfId="0" applyFont="1" applyBorder="1" applyAlignment="1" applyProtection="1">
      <alignment horizontal="centerContinuous"/>
    </xf>
    <xf numFmtId="0" fontId="13" fillId="0" borderId="11" xfId="0" applyFont="1" applyBorder="1" applyAlignment="1" applyProtection="1">
      <alignment horizontal="centerContinuous"/>
    </xf>
    <xf numFmtId="0" fontId="18" fillId="0" borderId="69" xfId="0" applyFont="1" applyBorder="1" applyAlignment="1" applyProtection="1">
      <alignment horizontal="centerContinuous"/>
    </xf>
    <xf numFmtId="0" fontId="21" fillId="0" borderId="15" xfId="0" applyFont="1" applyBorder="1" applyAlignment="1" applyProtection="1">
      <alignment horizontal="centerContinuous"/>
    </xf>
    <xf numFmtId="0" fontId="21" fillId="0" borderId="10" xfId="0" applyFont="1" applyBorder="1" applyAlignment="1" applyProtection="1">
      <alignment horizontal="centerContinuous"/>
    </xf>
    <xf numFmtId="0" fontId="29" fillId="0" borderId="0" xfId="0" applyFont="1" applyAlignment="1" applyProtection="1">
      <alignment horizontal="center"/>
    </xf>
    <xf numFmtId="0" fontId="25" fillId="0" borderId="0" xfId="0" applyFont="1" applyAlignment="1" applyProtection="1">
      <alignment horizontal="center"/>
    </xf>
    <xf numFmtId="0" fontId="30" fillId="0" borderId="11" xfId="0" applyFont="1" applyBorder="1" applyAlignment="1" applyProtection="1">
      <alignment horizontal="center"/>
      <protection locked="0"/>
    </xf>
    <xf numFmtId="0" fontId="31" fillId="0" borderId="0" xfId="0" applyFont="1" applyAlignment="1" applyProtection="1">
      <alignment horizontal="centerContinuous"/>
      <protection locked="0"/>
    </xf>
    <xf numFmtId="0" fontId="12" fillId="0" borderId="33" xfId="0" applyFont="1" applyBorder="1" applyAlignment="1" applyProtection="1">
      <alignment horizontal="left"/>
    </xf>
    <xf numFmtId="0" fontId="12" fillId="0" borderId="11" xfId="0" applyFont="1" applyBorder="1" applyAlignment="1" applyProtection="1">
      <alignment horizontal="left"/>
    </xf>
    <xf numFmtId="0" fontId="12" fillId="0" borderId="11" xfId="0" applyFont="1" applyBorder="1" applyAlignment="1" applyProtection="1">
      <alignment horizontal="center"/>
    </xf>
    <xf numFmtId="0" fontId="12" fillId="0" borderId="33" xfId="0" applyFont="1" applyBorder="1" applyAlignment="1" applyProtection="1">
      <alignment horizontal="center"/>
    </xf>
    <xf numFmtId="0" fontId="9" fillId="0" borderId="13" xfId="0" applyFont="1" applyBorder="1" applyProtection="1">
      <protection locked="0"/>
    </xf>
    <xf numFmtId="0" fontId="32" fillId="0" borderId="13" xfId="0" applyFont="1" applyBorder="1" applyAlignment="1" applyProtection="1">
      <alignment horizontal="centerContinuous"/>
    </xf>
    <xf numFmtId="0" fontId="18" fillId="0" borderId="39" xfId="0" applyFont="1" applyBorder="1" applyAlignment="1" applyProtection="1">
      <alignment horizontal="center"/>
    </xf>
    <xf numFmtId="0" fontId="18" fillId="0" borderId="41" xfId="0" applyFont="1" applyBorder="1" applyAlignment="1" applyProtection="1">
      <alignment horizontal="centerContinuous"/>
    </xf>
    <xf numFmtId="0" fontId="18" fillId="0" borderId="40" xfId="0" applyFont="1" applyBorder="1" applyAlignment="1" applyProtection="1">
      <alignment horizontal="centerContinuous"/>
    </xf>
    <xf numFmtId="0" fontId="18" fillId="0" borderId="41" xfId="0" applyFont="1" applyBorder="1" applyAlignment="1" applyProtection="1">
      <alignment horizontal="center"/>
    </xf>
    <xf numFmtId="0" fontId="18" fillId="0" borderId="40" xfId="0" applyFont="1" applyBorder="1" applyAlignment="1" applyProtection="1">
      <alignment horizontal="center"/>
    </xf>
    <xf numFmtId="0" fontId="18" fillId="0" borderId="43" xfId="0" applyFont="1" applyBorder="1" applyAlignment="1" applyProtection="1">
      <alignment horizontal="center"/>
    </xf>
    <xf numFmtId="0" fontId="18" fillId="0" borderId="18" xfId="0" applyFont="1" applyBorder="1" applyAlignment="1" applyProtection="1">
      <alignment horizontal="center"/>
    </xf>
    <xf numFmtId="0" fontId="18" fillId="0" borderId="30" xfId="0" applyFont="1" applyBorder="1" applyAlignment="1" applyProtection="1">
      <alignment horizontal="centerContinuous"/>
    </xf>
    <xf numFmtId="0" fontId="18" fillId="0" borderId="19" xfId="0" applyFont="1" applyBorder="1" applyAlignment="1" applyProtection="1">
      <alignment horizontal="centerContinuous"/>
    </xf>
    <xf numFmtId="0" fontId="18" fillId="0" borderId="30" xfId="0" applyFont="1" applyBorder="1" applyAlignment="1" applyProtection="1">
      <alignment horizontal="center"/>
    </xf>
    <xf numFmtId="0" fontId="18" fillId="0" borderId="19" xfId="0" applyFont="1" applyBorder="1" applyAlignment="1" applyProtection="1">
      <alignment horizontal="center"/>
    </xf>
    <xf numFmtId="0" fontId="18" fillId="0" borderId="31" xfId="0" applyFont="1" applyBorder="1" applyAlignment="1" applyProtection="1">
      <alignment horizontal="center"/>
    </xf>
    <xf numFmtId="0" fontId="18" fillId="30" borderId="28" xfId="0" applyFont="1" applyFill="1" applyBorder="1" applyProtection="1"/>
    <xf numFmtId="37" fontId="18" fillId="30" borderId="31" xfId="0" applyNumberFormat="1" applyFont="1" applyFill="1" applyBorder="1" applyProtection="1"/>
    <xf numFmtId="0" fontId="18" fillId="0" borderId="30" xfId="0" applyFont="1" applyBorder="1" applyProtection="1"/>
    <xf numFmtId="0" fontId="18" fillId="30" borderId="30" xfId="0" applyFont="1" applyFill="1" applyBorder="1" applyProtection="1"/>
    <xf numFmtId="0" fontId="18" fillId="0" borderId="28" xfId="0" applyFont="1" applyBorder="1" applyAlignment="1" applyProtection="1">
      <alignment horizontal="center"/>
    </xf>
    <xf numFmtId="0" fontId="18" fillId="0" borderId="28" xfId="0" applyFont="1" applyBorder="1" applyProtection="1"/>
    <xf numFmtId="37" fontId="10" fillId="0" borderId="25" xfId="0" applyNumberFormat="1" applyFont="1" applyBorder="1" applyProtection="1">
      <protection locked="0"/>
    </xf>
    <xf numFmtId="37" fontId="10" fillId="0" borderId="30" xfId="0" applyNumberFormat="1" applyFont="1" applyBorder="1" applyProtection="1">
      <protection locked="0"/>
    </xf>
    <xf numFmtId="37" fontId="18" fillId="0" borderId="31" xfId="0" applyNumberFormat="1" applyFont="1" applyBorder="1" applyProtection="1"/>
    <xf numFmtId="37" fontId="10" fillId="0" borderId="31" xfId="0" applyNumberFormat="1" applyFont="1" applyBorder="1" applyProtection="1">
      <protection locked="0"/>
    </xf>
    <xf numFmtId="37" fontId="18" fillId="0" borderId="28" xfId="0" applyNumberFormat="1" applyFont="1" applyBorder="1" applyAlignment="1" applyProtection="1">
      <alignment horizontal="center"/>
    </xf>
    <xf numFmtId="0" fontId="18" fillId="0" borderId="0" xfId="0" applyFont="1" applyAlignment="1" applyProtection="1">
      <alignment horizontal="center"/>
    </xf>
    <xf numFmtId="37" fontId="10" fillId="0" borderId="25" xfId="0" applyNumberFormat="1" applyFont="1" applyBorder="1" applyAlignment="1" applyProtection="1">
      <alignment horizontal="center"/>
      <protection locked="0"/>
    </xf>
    <xf numFmtId="37" fontId="18" fillId="0" borderId="30" xfId="0" applyNumberFormat="1" applyFont="1" applyBorder="1" applyProtection="1"/>
    <xf numFmtId="37" fontId="18" fillId="30" borderId="30" xfId="0" applyNumberFormat="1" applyFont="1" applyFill="1" applyBorder="1" applyProtection="1"/>
    <xf numFmtId="0" fontId="18" fillId="0" borderId="28" xfId="0" applyFont="1" applyBorder="1" applyAlignment="1" applyProtection="1">
      <alignment horizontal="centerContinuous"/>
    </xf>
    <xf numFmtId="37" fontId="18" fillId="0" borderId="25" xfId="0" applyNumberFormat="1" applyFont="1" applyBorder="1" applyProtection="1"/>
    <xf numFmtId="0" fontId="18" fillId="30" borderId="0" xfId="0" applyFont="1" applyFill="1" applyProtection="1"/>
    <xf numFmtId="0" fontId="18" fillId="30" borderId="14" xfId="0" applyFont="1" applyFill="1" applyBorder="1" applyProtection="1"/>
    <xf numFmtId="37" fontId="18" fillId="0" borderId="28" xfId="0" applyNumberFormat="1" applyFont="1" applyBorder="1" applyProtection="1"/>
    <xf numFmtId="0" fontId="32" fillId="0" borderId="50" xfId="0" applyFont="1" applyBorder="1" applyAlignment="1" applyProtection="1">
      <alignment horizontal="centerContinuous"/>
    </xf>
    <xf numFmtId="0" fontId="18" fillId="0" borderId="51" xfId="0" applyFont="1" applyBorder="1" applyAlignment="1" applyProtection="1">
      <alignment horizontal="centerContinuous"/>
    </xf>
    <xf numFmtId="0" fontId="18" fillId="0" borderId="48" xfId="0" applyFont="1" applyBorder="1" applyAlignment="1" applyProtection="1">
      <alignment horizontal="centerContinuous"/>
    </xf>
    <xf numFmtId="0" fontId="18" fillId="0" borderId="50" xfId="0" applyFont="1" applyBorder="1" applyProtection="1"/>
    <xf numFmtId="0" fontId="18" fillId="0" borderId="51" xfId="0" applyFont="1" applyBorder="1" applyProtection="1"/>
    <xf numFmtId="0" fontId="18" fillId="0" borderId="48" xfId="0" applyFont="1" applyBorder="1" applyProtection="1"/>
    <xf numFmtId="0" fontId="18" fillId="0" borderId="20" xfId="0" applyFont="1" applyBorder="1" applyAlignment="1" applyProtection="1">
      <alignment horizontal="centerContinuous"/>
    </xf>
    <xf numFmtId="0" fontId="18" fillId="0" borderId="25" xfId="0" applyFont="1" applyBorder="1" applyAlignment="1" applyProtection="1">
      <alignment horizontal="center"/>
    </xf>
    <xf numFmtId="0" fontId="18" fillId="0" borderId="18" xfId="0" applyFont="1" applyBorder="1" applyProtection="1"/>
    <xf numFmtId="37" fontId="18" fillId="0" borderId="19" xfId="0" applyNumberFormat="1" applyFont="1" applyBorder="1" applyProtection="1"/>
    <xf numFmtId="0" fontId="10" fillId="0" borderId="30" xfId="0" applyFont="1" applyBorder="1" applyProtection="1">
      <protection locked="0"/>
    </xf>
    <xf numFmtId="0" fontId="18" fillId="0" borderId="47" xfId="0" applyFont="1" applyBorder="1" applyAlignment="1" applyProtection="1">
      <alignment horizontal="center"/>
    </xf>
    <xf numFmtId="37" fontId="18" fillId="0" borderId="47" xfId="0" applyNumberFormat="1" applyFont="1" applyBorder="1" applyProtection="1"/>
    <xf numFmtId="37" fontId="18" fillId="0" borderId="10" xfId="0" applyNumberFormat="1" applyFont="1" applyBorder="1" applyProtection="1"/>
    <xf numFmtId="37" fontId="18" fillId="30" borderId="47" xfId="0" applyNumberFormat="1" applyFont="1" applyFill="1" applyBorder="1" applyProtection="1"/>
    <xf numFmtId="0" fontId="18" fillId="30" borderId="10" xfId="0" applyFont="1" applyFill="1" applyBorder="1" applyProtection="1"/>
    <xf numFmtId="0" fontId="18" fillId="30" borderId="16" xfId="0" applyFont="1" applyFill="1" applyBorder="1" applyProtection="1"/>
    <xf numFmtId="0" fontId="24" fillId="0" borderId="10" xfId="0" applyFont="1" applyBorder="1" applyProtection="1"/>
    <xf numFmtId="0" fontId="24" fillId="0" borderId="15" xfId="0" applyFont="1" applyBorder="1" applyProtection="1"/>
    <xf numFmtId="0" fontId="24" fillId="0" borderId="16" xfId="0" applyFont="1" applyBorder="1" applyProtection="1"/>
    <xf numFmtId="0" fontId="25" fillId="0" borderId="0" xfId="0" applyFont="1" applyAlignment="1" applyProtection="1">
      <alignment horizontal="centerContinuous"/>
    </xf>
    <xf numFmtId="0" fontId="25" fillId="0" borderId="14" xfId="0" applyFont="1" applyBorder="1" applyAlignment="1" applyProtection="1">
      <alignment horizontal="centerContinuous"/>
    </xf>
    <xf numFmtId="0" fontId="25" fillId="0" borderId="10" xfId="0" applyFont="1" applyBorder="1" applyAlignment="1" applyProtection="1">
      <alignment horizontal="centerContinuous"/>
    </xf>
    <xf numFmtId="0" fontId="25" fillId="0" borderId="16" xfId="0" applyFont="1" applyBorder="1" applyAlignment="1" applyProtection="1">
      <alignment horizontal="centerContinuous"/>
    </xf>
    <xf numFmtId="0" fontId="25" fillId="0" borderId="10" xfId="0" applyFont="1" applyBorder="1" applyAlignment="1" applyProtection="1">
      <alignment horizontal="center"/>
    </xf>
    <xf numFmtId="0" fontId="13" fillId="0" borderId="70" xfId="0" applyFont="1" applyBorder="1" applyAlignment="1" applyProtection="1">
      <alignment horizontal="centerContinuous"/>
    </xf>
    <xf numFmtId="0" fontId="25" fillId="0" borderId="14" xfId="0" applyFont="1" applyBorder="1" applyAlignment="1" applyProtection="1">
      <alignment horizontal="center"/>
    </xf>
    <xf numFmtId="0" fontId="13" fillId="0" borderId="0" xfId="0" applyFont="1" applyAlignment="1" applyProtection="1">
      <alignment horizontal="center"/>
    </xf>
    <xf numFmtId="0" fontId="18" fillId="0" borderId="0" xfId="0" applyFont="1" applyAlignment="1" applyProtection="1">
      <alignment horizontal="right"/>
    </xf>
    <xf numFmtId="0" fontId="8" fillId="0" borderId="32" xfId="0" applyFont="1" applyBorder="1" applyAlignment="1" applyProtection="1">
      <alignment horizontal="center"/>
    </xf>
    <xf numFmtId="0" fontId="12" fillId="0" borderId="37" xfId="0" applyFont="1" applyBorder="1" applyAlignment="1" applyProtection="1">
      <alignment horizontal="center"/>
    </xf>
    <xf numFmtId="0" fontId="12" fillId="0" borderId="38" xfId="0" applyFont="1" applyBorder="1" applyAlignment="1" applyProtection="1">
      <alignment horizontal="center"/>
    </xf>
    <xf numFmtId="0" fontId="12" fillId="0" borderId="24" xfId="0" applyFont="1" applyBorder="1" applyAlignment="1" applyProtection="1">
      <alignment horizontal="center"/>
    </xf>
    <xf numFmtId="0" fontId="8" fillId="0" borderId="24" xfId="0" applyFont="1" applyBorder="1" applyAlignment="1" applyProtection="1">
      <alignment horizontal="center"/>
    </xf>
    <xf numFmtId="0" fontId="8" fillId="0" borderId="34" xfId="0" applyFont="1" applyBorder="1" applyAlignment="1" applyProtection="1">
      <alignment horizontal="center"/>
    </xf>
    <xf numFmtId="37" fontId="8" fillId="0" borderId="28" xfId="0" applyNumberFormat="1" applyFont="1" applyBorder="1" applyAlignment="1" applyProtection="1">
      <alignment horizontal="center"/>
    </xf>
    <xf numFmtId="37" fontId="8" fillId="0" borderId="30" xfId="0" applyNumberFormat="1" applyFont="1" applyBorder="1" applyAlignment="1" applyProtection="1">
      <alignment horizontal="center"/>
    </xf>
    <xf numFmtId="37" fontId="8" fillId="0" borderId="31" xfId="0" applyNumberFormat="1" applyFont="1" applyBorder="1" applyAlignment="1" applyProtection="1">
      <alignment horizontal="center"/>
    </xf>
    <xf numFmtId="0" fontId="8" fillId="0" borderId="35" xfId="0" applyFont="1" applyBorder="1" applyAlignment="1" applyProtection="1">
      <alignment horizontal="center"/>
    </xf>
    <xf numFmtId="37" fontId="8" fillId="0" borderId="26" xfId="0" applyNumberFormat="1" applyFont="1" applyBorder="1" applyAlignment="1" applyProtection="1">
      <alignment horizontal="center"/>
    </xf>
    <xf numFmtId="0" fontId="8" fillId="0" borderId="22" xfId="0" applyFont="1" applyBorder="1" applyAlignment="1" applyProtection="1">
      <alignment horizontal="center"/>
    </xf>
    <xf numFmtId="37" fontId="8" fillId="0" borderId="25" xfId="0" applyNumberFormat="1" applyFont="1" applyBorder="1" applyAlignment="1" applyProtection="1">
      <alignment horizontal="center"/>
    </xf>
    <xf numFmtId="0" fontId="8" fillId="0" borderId="20" xfId="0" applyFont="1" applyBorder="1" applyAlignment="1" applyProtection="1">
      <alignment horizontal="center"/>
    </xf>
    <xf numFmtId="0" fontId="8" fillId="0" borderId="13" xfId="0" applyFont="1" applyBorder="1" applyAlignment="1" applyProtection="1">
      <alignment horizontal="center"/>
    </xf>
    <xf numFmtId="0" fontId="8" fillId="0" borderId="14" xfId="0" applyFont="1" applyBorder="1" applyAlignment="1" applyProtection="1">
      <alignment horizontal="center"/>
    </xf>
    <xf numFmtId="0" fontId="12" fillId="0" borderId="26" xfId="0" applyFont="1" applyBorder="1" applyAlignment="1" applyProtection="1">
      <alignment horizontal="center"/>
    </xf>
    <xf numFmtId="0" fontId="12" fillId="0" borderId="19" xfId="0" applyFont="1" applyBorder="1" applyAlignment="1" applyProtection="1">
      <alignment horizontal="center"/>
    </xf>
    <xf numFmtId="0" fontId="12" fillId="0" borderId="45" xfId="0" applyFont="1" applyBorder="1" applyAlignment="1" applyProtection="1">
      <alignment horizontal="center"/>
    </xf>
    <xf numFmtId="0" fontId="12" fillId="0" borderId="40" xfId="0" applyFont="1" applyBorder="1" applyAlignment="1" applyProtection="1">
      <alignment horizontal="center"/>
    </xf>
    <xf numFmtId="0" fontId="12" fillId="0" borderId="51" xfId="0" applyFont="1" applyBorder="1" applyAlignment="1" applyProtection="1">
      <alignment horizontal="center"/>
    </xf>
    <xf numFmtId="0" fontId="8" fillId="25" borderId="31" xfId="0" applyFont="1" applyFill="1" applyBorder="1" applyAlignment="1" applyProtection="1">
      <alignment horizontal="center"/>
    </xf>
    <xf numFmtId="0" fontId="12" fillId="0" borderId="41" xfId="0" applyFont="1" applyBorder="1" applyAlignment="1" applyProtection="1">
      <alignment horizontal="center"/>
    </xf>
    <xf numFmtId="0" fontId="12" fillId="0" borderId="71" xfId="0" applyFont="1" applyBorder="1" applyAlignment="1" applyProtection="1">
      <alignment horizontal="center"/>
    </xf>
    <xf numFmtId="0" fontId="12" fillId="0" borderId="54" xfId="0" applyFont="1" applyBorder="1" applyAlignment="1" applyProtection="1">
      <alignment horizontal="right"/>
    </xf>
    <xf numFmtId="0" fontId="12" fillId="0" borderId="58" xfId="0" applyFont="1" applyBorder="1" applyAlignment="1" applyProtection="1">
      <alignment horizontal="right"/>
    </xf>
    <xf numFmtId="0" fontId="8" fillId="0" borderId="18" xfId="0" applyFont="1" applyBorder="1" applyAlignment="1" applyProtection="1">
      <alignment horizontal="center"/>
    </xf>
    <xf numFmtId="0" fontId="8" fillId="0" borderId="53" xfId="0" applyFont="1" applyBorder="1" applyAlignment="1" applyProtection="1">
      <alignment horizontal="center"/>
    </xf>
    <xf numFmtId="0" fontId="24" fillId="0" borderId="0" xfId="0" applyFont="1" applyAlignment="1" applyProtection="1">
      <alignment horizontal="center"/>
    </xf>
    <xf numFmtId="0" fontId="24" fillId="0" borderId="25" xfId="0" applyFont="1" applyBorder="1" applyAlignment="1" applyProtection="1">
      <alignment horizontal="center"/>
    </xf>
    <xf numFmtId="0" fontId="24" fillId="0" borderId="19" xfId="0" applyFont="1" applyBorder="1" applyAlignment="1" applyProtection="1">
      <alignment horizontal="center"/>
    </xf>
    <xf numFmtId="0" fontId="24" fillId="0" borderId="31" xfId="0" applyFont="1" applyBorder="1" applyAlignment="1" applyProtection="1">
      <alignment horizontal="center"/>
    </xf>
    <xf numFmtId="0" fontId="10" fillId="0" borderId="0" xfId="0" applyFont="1" applyAlignment="1" applyProtection="1">
      <alignment horizontal="centerContinuous"/>
      <protection locked="0"/>
    </xf>
    <xf numFmtId="0" fontId="33" fillId="0" borderId="0" xfId="0" applyFont="1" applyAlignment="1" applyProtection="1">
      <alignment horizontal="centerContinuous"/>
      <protection locked="0"/>
    </xf>
    <xf numFmtId="0" fontId="34" fillId="0" borderId="0" xfId="0" applyFont="1" applyAlignment="1" applyProtection="1">
      <alignment horizontal="centerContinuous"/>
      <protection locked="0"/>
    </xf>
    <xf numFmtId="0" fontId="9" fillId="0" borderId="0" xfId="0" applyFont="1" applyAlignment="1" applyProtection="1">
      <alignment horizontal="centerContinuous" wrapText="1"/>
      <protection locked="0"/>
    </xf>
    <xf numFmtId="0" fontId="35" fillId="34" borderId="0" xfId="0" applyFont="1" applyFill="1" applyAlignment="1" applyProtection="1">
      <alignment horizontal="center"/>
      <protection locked="0"/>
    </xf>
    <xf numFmtId="0" fontId="17" fillId="0" borderId="0" xfId="0" applyFont="1"/>
    <xf numFmtId="0" fontId="33" fillId="0" borderId="0" xfId="0" applyFont="1" applyProtection="1">
      <protection locked="0"/>
    </xf>
    <xf numFmtId="0" fontId="16" fillId="0" borderId="0" xfId="0" applyFont="1"/>
    <xf numFmtId="0" fontId="12" fillId="35" borderId="0" xfId="0" applyFont="1" applyFill="1"/>
    <xf numFmtId="0" fontId="37" fillId="0" borderId="0" xfId="0" applyFont="1" applyAlignment="1" applyProtection="1">
      <alignment horizontal="centerContinuous"/>
    </xf>
    <xf numFmtId="5" fontId="13" fillId="0" borderId="0" xfId="0" applyNumberFormat="1" applyFont="1" applyProtection="1"/>
    <xf numFmtId="5" fontId="11" fillId="0" borderId="0" xfId="0" applyNumberFormat="1" applyFont="1" applyProtection="1"/>
    <xf numFmtId="5" fontId="11" fillId="0" borderId="10" xfId="0" applyNumberFormat="1" applyFont="1" applyBorder="1" applyProtection="1"/>
    <xf numFmtId="7" fontId="12" fillId="0" borderId="0" xfId="0" applyNumberFormat="1" applyFont="1" applyProtection="1"/>
    <xf numFmtId="39" fontId="12" fillId="0" borderId="0" xfId="0" applyNumberFormat="1" applyFont="1" applyProtection="1"/>
    <xf numFmtId="172" fontId="12" fillId="0" borderId="0" xfId="0" applyNumberFormat="1" applyFont="1" applyProtection="1"/>
    <xf numFmtId="173" fontId="12" fillId="0" borderId="0" xfId="0" applyNumberFormat="1" applyFont="1" applyProtection="1"/>
    <xf numFmtId="0" fontId="14" fillId="0" borderId="0" xfId="0" applyFont="1" applyProtection="1"/>
    <xf numFmtId="168" fontId="12" fillId="0" borderId="0" xfId="0" applyNumberFormat="1" applyFont="1" applyProtection="1"/>
    <xf numFmtId="174" fontId="12" fillId="0" borderId="0" xfId="0" applyNumberFormat="1" applyFont="1" applyProtection="1"/>
    <xf numFmtId="10" fontId="12" fillId="0" borderId="0" xfId="0" applyNumberFormat="1" applyFont="1" applyProtection="1"/>
    <xf numFmtId="164" fontId="12" fillId="0" borderId="19" xfId="0" applyNumberFormat="1" applyFont="1" applyBorder="1" applyAlignment="1" applyProtection="1">
      <alignment horizontal="center"/>
    </xf>
    <xf numFmtId="0" fontId="12" fillId="0" borderId="12" xfId="0" applyFont="1" applyBorder="1" applyAlignment="1" applyProtection="1">
      <alignment horizontal="center"/>
    </xf>
    <xf numFmtId="0" fontId="12" fillId="0" borderId="13" xfId="0" applyFont="1" applyBorder="1" applyAlignment="1" applyProtection="1">
      <alignment horizontal="left"/>
    </xf>
    <xf numFmtId="164" fontId="12" fillId="0" borderId="0" xfId="0" applyNumberFormat="1" applyFont="1" applyAlignment="1" applyProtection="1">
      <alignment horizontal="center"/>
    </xf>
    <xf numFmtId="165" fontId="12" fillId="0" borderId="0" xfId="0" applyNumberFormat="1" applyFont="1" applyProtection="1"/>
    <xf numFmtId="164" fontId="12" fillId="0" borderId="30" xfId="0" applyNumberFormat="1" applyFont="1" applyBorder="1" applyAlignment="1" applyProtection="1">
      <alignment horizontal="center"/>
    </xf>
    <xf numFmtId="0" fontId="10" fillId="0" borderId="14" xfId="0" applyFont="1" applyBorder="1" applyProtection="1">
      <protection locked="0"/>
    </xf>
    <xf numFmtId="0" fontId="10" fillId="0" borderId="10" xfId="0" applyFont="1" applyBorder="1" applyProtection="1">
      <protection locked="0"/>
    </xf>
    <xf numFmtId="0" fontId="10" fillId="0" borderId="16" xfId="0" applyFont="1" applyBorder="1" applyProtection="1">
      <protection locked="0"/>
    </xf>
    <xf numFmtId="0" fontId="10" fillId="0" borderId="64" xfId="0" applyFont="1" applyBorder="1" applyProtection="1">
      <protection locked="0"/>
    </xf>
    <xf numFmtId="0" fontId="12" fillId="0" borderId="28" xfId="0" applyFont="1" applyBorder="1" applyAlignment="1" applyProtection="1">
      <alignment horizontal="left"/>
    </xf>
    <xf numFmtId="164" fontId="12" fillId="0" borderId="26" xfId="0" applyNumberFormat="1" applyFont="1" applyBorder="1" applyAlignment="1" applyProtection="1">
      <alignment horizontal="center"/>
    </xf>
    <xf numFmtId="164" fontId="12" fillId="0" borderId="35" xfId="0" applyNumberFormat="1" applyFont="1" applyBorder="1" applyAlignment="1" applyProtection="1">
      <alignment horizontal="center"/>
    </xf>
    <xf numFmtId="37" fontId="12" fillId="0" borderId="37" xfId="0" applyNumberFormat="1" applyFont="1" applyBorder="1" applyProtection="1"/>
    <xf numFmtId="164" fontId="12" fillId="0" borderId="11" xfId="0" applyNumberFormat="1" applyFont="1" applyBorder="1" applyAlignment="1" applyProtection="1">
      <alignment horizontal="center"/>
    </xf>
    <xf numFmtId="5" fontId="10" fillId="0" borderId="55" xfId="0" applyNumberFormat="1" applyFont="1" applyBorder="1" applyProtection="1">
      <protection locked="0"/>
    </xf>
    <xf numFmtId="37" fontId="10" fillId="0" borderId="55" xfId="0" applyNumberFormat="1" applyFont="1" applyBorder="1" applyProtection="1">
      <protection locked="0"/>
    </xf>
    <xf numFmtId="37" fontId="12" fillId="0" borderId="36" xfId="0" applyNumberFormat="1" applyFont="1" applyBorder="1" applyProtection="1"/>
    <xf numFmtId="7" fontId="12" fillId="0" borderId="47" xfId="0" applyNumberFormat="1" applyFont="1" applyBorder="1" applyProtection="1"/>
    <xf numFmtId="0" fontId="12" fillId="0" borderId="55" xfId="0" applyFont="1" applyBorder="1" applyAlignment="1" applyProtection="1">
      <alignment horizontal="center"/>
    </xf>
    <xf numFmtId="37" fontId="12" fillId="30" borderId="55" xfId="0" applyNumberFormat="1" applyFont="1" applyFill="1" applyBorder="1" applyProtection="1"/>
    <xf numFmtId="10" fontId="10" fillId="0" borderId="60" xfId="0" applyNumberFormat="1" applyFont="1" applyBorder="1" applyProtection="1">
      <protection locked="0"/>
    </xf>
    <xf numFmtId="10" fontId="12" fillId="0" borderId="55" xfId="0" applyNumberFormat="1" applyFont="1" applyBorder="1" applyProtection="1"/>
    <xf numFmtId="0" fontId="12" fillId="30" borderId="37" xfId="0" applyFont="1" applyFill="1" applyBorder="1" applyProtection="1"/>
    <xf numFmtId="10" fontId="12" fillId="0" borderId="10" xfId="0" applyNumberFormat="1" applyFont="1" applyBorder="1" applyProtection="1"/>
    <xf numFmtId="0" fontId="38" fillId="0" borderId="0" xfId="0" applyFont="1" applyProtection="1">
      <protection locked="0"/>
    </xf>
    <xf numFmtId="0" fontId="13" fillId="0" borderId="18" xfId="0" applyFont="1" applyBorder="1" applyAlignment="1" applyProtection="1">
      <alignment horizontal="centerContinuous"/>
    </xf>
    <xf numFmtId="0" fontId="13" fillId="0" borderId="19" xfId="0" applyFont="1" applyBorder="1" applyAlignment="1" applyProtection="1">
      <alignment horizontal="centerContinuous"/>
    </xf>
    <xf numFmtId="0" fontId="13" fillId="0" borderId="20" xfId="0" applyFont="1" applyBorder="1" applyAlignment="1" applyProtection="1">
      <alignment horizontal="centerContinuous"/>
    </xf>
    <xf numFmtId="0" fontId="12" fillId="0" borderId="14" xfId="0" applyFont="1" applyBorder="1" applyAlignment="1" applyProtection="1">
      <alignment horizontal="left"/>
    </xf>
    <xf numFmtId="0" fontId="13" fillId="0" borderId="34" xfId="0" applyFont="1" applyBorder="1" applyAlignment="1" applyProtection="1">
      <alignment horizontal="center"/>
    </xf>
    <xf numFmtId="165" fontId="12" fillId="0" borderId="24" xfId="0" applyNumberFormat="1" applyFont="1" applyBorder="1" applyAlignment="1" applyProtection="1">
      <alignment horizontal="center"/>
    </xf>
    <xf numFmtId="165" fontId="12" fillId="0" borderId="13" xfId="0" applyNumberFormat="1" applyFont="1" applyBorder="1" applyAlignment="1" applyProtection="1">
      <alignment horizontal="center"/>
    </xf>
    <xf numFmtId="165" fontId="12" fillId="0" borderId="0" xfId="0" applyNumberFormat="1" applyFont="1" applyAlignment="1" applyProtection="1">
      <alignment horizontal="center"/>
    </xf>
    <xf numFmtId="0" fontId="14" fillId="0" borderId="14" xfId="0" applyFont="1" applyBorder="1" applyProtection="1"/>
    <xf numFmtId="165" fontId="12" fillId="0" borderId="15" xfId="0" applyNumberFormat="1" applyFont="1" applyBorder="1" applyAlignment="1" applyProtection="1">
      <alignment horizontal="center"/>
    </xf>
    <xf numFmtId="0" fontId="14" fillId="0" borderId="16" xfId="0" applyFont="1" applyBorder="1" applyProtection="1"/>
    <xf numFmtId="0" fontId="13" fillId="0" borderId="34" xfId="0" applyFont="1" applyBorder="1" applyProtection="1"/>
    <xf numFmtId="0" fontId="10" fillId="0" borderId="72" xfId="0" applyFont="1" applyBorder="1" applyProtection="1">
      <protection locked="0"/>
    </xf>
    <xf numFmtId="0" fontId="10" fillId="0" borderId="65" xfId="0" applyFont="1" applyBorder="1" applyProtection="1">
      <protection locked="0"/>
    </xf>
    <xf numFmtId="0" fontId="10" fillId="0" borderId="73" xfId="0" applyFont="1" applyBorder="1" applyProtection="1">
      <protection locked="0"/>
    </xf>
    <xf numFmtId="0" fontId="12" fillId="24" borderId="17" xfId="0" applyFont="1" applyFill="1" applyBorder="1" applyProtection="1"/>
    <xf numFmtId="0" fontId="12" fillId="24" borderId="11" xfId="0" applyFont="1" applyFill="1" applyBorder="1" applyProtection="1"/>
    <xf numFmtId="0" fontId="39" fillId="24" borderId="11" xfId="0" applyFont="1" applyFill="1" applyBorder="1" applyAlignment="1" applyProtection="1">
      <alignment horizontal="left"/>
    </xf>
    <xf numFmtId="0" fontId="40" fillId="24" borderId="11" xfId="0" applyFont="1" applyFill="1" applyBorder="1" applyProtection="1"/>
    <xf numFmtId="0" fontId="12" fillId="24" borderId="12" xfId="0" applyFont="1" applyFill="1" applyBorder="1" applyProtection="1"/>
    <xf numFmtId="0" fontId="12" fillId="24" borderId="13" xfId="0" applyFont="1" applyFill="1" applyBorder="1" applyProtection="1"/>
    <xf numFmtId="0" fontId="12" fillId="24" borderId="0" xfId="0" applyFont="1" applyFill="1" applyProtection="1"/>
    <xf numFmtId="0" fontId="12" fillId="24" borderId="14" xfId="0" applyFont="1" applyFill="1" applyBorder="1" applyProtection="1"/>
    <xf numFmtId="0" fontId="41" fillId="24" borderId="13" xfId="0" applyFont="1" applyFill="1" applyBorder="1" applyAlignment="1" applyProtection="1">
      <alignment horizontal="centerContinuous" vertical="center"/>
    </xf>
    <xf numFmtId="0" fontId="12" fillId="24" borderId="0" xfId="0" applyFont="1" applyFill="1" applyAlignment="1" applyProtection="1">
      <alignment horizontal="centerContinuous"/>
    </xf>
    <xf numFmtId="0" fontId="12" fillId="24" borderId="14" xfId="0" applyFont="1" applyFill="1" applyBorder="1" applyAlignment="1" applyProtection="1">
      <alignment horizontal="centerContinuous"/>
    </xf>
    <xf numFmtId="0" fontId="42" fillId="24" borderId="13" xfId="0" applyFont="1" applyFill="1" applyBorder="1" applyAlignment="1" applyProtection="1">
      <alignment horizontal="centerContinuous" vertical="center"/>
    </xf>
    <xf numFmtId="0" fontId="43" fillId="24" borderId="13" xfId="0" applyFont="1" applyFill="1" applyBorder="1" applyAlignment="1" applyProtection="1">
      <alignment horizontal="centerContinuous" vertical="center"/>
    </xf>
    <xf numFmtId="0" fontId="41" fillId="24" borderId="0" xfId="0" applyFont="1" applyFill="1" applyAlignment="1" applyProtection="1">
      <alignment horizontal="centerContinuous"/>
    </xf>
    <xf numFmtId="0" fontId="41" fillId="24" borderId="14" xfId="0" applyFont="1" applyFill="1" applyBorder="1" applyAlignment="1" applyProtection="1">
      <alignment horizontal="centerContinuous"/>
    </xf>
    <xf numFmtId="0" fontId="11" fillId="24" borderId="13" xfId="0" applyFont="1" applyFill="1" applyBorder="1" applyAlignment="1" applyProtection="1">
      <alignment horizontal="centerContinuous"/>
    </xf>
    <xf numFmtId="0" fontId="18" fillId="24" borderId="13" xfId="0" applyFont="1" applyFill="1" applyBorder="1" applyProtection="1"/>
    <xf numFmtId="0" fontId="32" fillId="24" borderId="11" xfId="0" applyFont="1" applyFill="1" applyBorder="1" applyAlignment="1" applyProtection="1">
      <alignment horizontal="centerContinuous"/>
    </xf>
    <xf numFmtId="0" fontId="21" fillId="24" borderId="11" xfId="0" applyFont="1" applyFill="1" applyBorder="1" applyAlignment="1" applyProtection="1">
      <alignment horizontal="centerContinuous"/>
    </xf>
    <xf numFmtId="0" fontId="32" fillId="24" borderId="13" xfId="0" applyFont="1" applyFill="1" applyBorder="1" applyAlignment="1" applyProtection="1">
      <alignment horizontal="centerContinuous"/>
    </xf>
    <xf numFmtId="0" fontId="44" fillId="24" borderId="0" xfId="0" applyFont="1" applyFill="1" applyAlignment="1" applyProtection="1">
      <alignment horizontal="centerContinuous"/>
    </xf>
    <xf numFmtId="0" fontId="44" fillId="24" borderId="14" xfId="0" applyFont="1" applyFill="1" applyBorder="1" applyAlignment="1" applyProtection="1">
      <alignment horizontal="centerContinuous"/>
    </xf>
    <xf numFmtId="0" fontId="12" fillId="24" borderId="10" xfId="0" applyFont="1" applyFill="1" applyBorder="1" applyAlignment="1" applyProtection="1">
      <alignment horizontal="centerContinuous"/>
    </xf>
    <xf numFmtId="0" fontId="20" fillId="24" borderId="13" xfId="0" applyFont="1" applyFill="1" applyBorder="1" applyProtection="1"/>
    <xf numFmtId="0" fontId="45" fillId="24" borderId="0" xfId="0" applyFont="1" applyFill="1" applyAlignment="1" applyProtection="1">
      <alignment horizontal="centerContinuous"/>
    </xf>
    <xf numFmtId="0" fontId="12" fillId="24" borderId="0" xfId="0" applyFont="1" applyFill="1" applyAlignment="1" applyProtection="1">
      <alignment horizontal="right"/>
    </xf>
    <xf numFmtId="0" fontId="11" fillId="24" borderId="0" xfId="0" applyFont="1" applyFill="1" applyAlignment="1" applyProtection="1">
      <alignment horizontal="centerContinuous"/>
    </xf>
    <xf numFmtId="0" fontId="46" fillId="24" borderId="13" xfId="0" applyFont="1" applyFill="1" applyBorder="1" applyProtection="1"/>
    <xf numFmtId="0" fontId="46" fillId="24" borderId="0" xfId="0" applyFont="1" applyFill="1" applyAlignment="1" applyProtection="1">
      <alignment horizontal="centerContinuous"/>
    </xf>
    <xf numFmtId="0" fontId="47" fillId="24" borderId="0" xfId="0" applyFont="1" applyFill="1" applyAlignment="1" applyProtection="1">
      <alignment horizontal="centerContinuous"/>
    </xf>
    <xf numFmtId="0" fontId="15" fillId="24" borderId="0" xfId="0" applyFont="1" applyFill="1" applyAlignment="1" applyProtection="1">
      <alignment horizontal="centerContinuous"/>
    </xf>
    <xf numFmtId="0" fontId="32" fillId="24" borderId="74" xfId="0" applyFont="1" applyFill="1" applyBorder="1" applyAlignment="1" applyProtection="1">
      <alignment horizontal="centerContinuous"/>
    </xf>
    <xf numFmtId="0" fontId="12" fillId="24" borderId="74" xfId="0" applyFont="1" applyFill="1" applyBorder="1" applyAlignment="1" applyProtection="1">
      <alignment horizontal="centerContinuous"/>
    </xf>
    <xf numFmtId="0" fontId="12" fillId="24" borderId="74" xfId="0" applyFont="1" applyFill="1" applyBorder="1" applyProtection="1"/>
    <xf numFmtId="0" fontId="12" fillId="24" borderId="15" xfId="0" applyFont="1" applyFill="1" applyBorder="1" applyProtection="1"/>
    <xf numFmtId="0" fontId="12" fillId="24" borderId="10" xfId="0" applyFont="1" applyFill="1" applyBorder="1" applyProtection="1"/>
    <xf numFmtId="0" fontId="12" fillId="24" borderId="16" xfId="0" applyFont="1" applyFill="1" applyBorder="1" applyProtection="1"/>
    <xf numFmtId="0" fontId="18" fillId="25" borderId="0" xfId="0" applyFont="1" applyFill="1" applyAlignment="1" applyProtection="1">
      <alignment horizontal="right"/>
    </xf>
    <xf numFmtId="0" fontId="10"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36" fillId="0" borderId="0" xfId="0" applyFont="1" applyFill="1" applyAlignment="1">
      <alignment horizontal="centerContinuous"/>
    </xf>
    <xf numFmtId="0" fontId="48" fillId="34" borderId="0" xfId="0" applyFont="1" applyFill="1" applyAlignment="1" applyProtection="1">
      <alignment horizontal="left"/>
      <protection locked="0"/>
    </xf>
    <xf numFmtId="0" fontId="48" fillId="36" borderId="0" xfId="0" applyFont="1" applyFill="1" applyAlignment="1" applyProtection="1">
      <alignment horizontal="left"/>
      <protection locked="0"/>
    </xf>
    <xf numFmtId="0" fontId="49" fillId="0" borderId="0" xfId="0" applyFont="1" applyAlignment="1" applyProtection="1">
      <alignment horizontal="centerContinuous"/>
      <protection locked="0"/>
    </xf>
    <xf numFmtId="0" fontId="48" fillId="0" borderId="0" xfId="0" applyFont="1" applyFill="1" applyAlignment="1" applyProtection="1">
      <alignment horizontal="left"/>
      <protection locked="0"/>
    </xf>
    <xf numFmtId="0" fontId="28" fillId="0" borderId="0" xfId="0" applyFont="1" applyProtection="1">
      <protection locked="0"/>
    </xf>
    <xf numFmtId="0" fontId="6" fillId="37" borderId="55" xfId="0" applyFont="1" applyFill="1" applyBorder="1" applyProtection="1">
      <protection locked="0"/>
    </xf>
    <xf numFmtId="0" fontId="28" fillId="38" borderId="55" xfId="0" applyFont="1" applyFill="1" applyBorder="1" applyProtection="1">
      <protection locked="0"/>
    </xf>
    <xf numFmtId="0" fontId="6" fillId="38" borderId="55" xfId="0" applyFont="1" applyFill="1" applyBorder="1" applyProtection="1">
      <protection locked="0"/>
    </xf>
    <xf numFmtId="0" fontId="6" fillId="0" borderId="55" xfId="0" applyFont="1" applyBorder="1" applyProtection="1">
      <protection locked="0"/>
    </xf>
    <xf numFmtId="0" fontId="8" fillId="38" borderId="55" xfId="0" applyFont="1" applyFill="1" applyBorder="1" applyProtection="1">
      <protection locked="0"/>
    </xf>
    <xf numFmtId="0" fontId="28" fillId="37" borderId="55" xfId="0" applyFont="1" applyFill="1" applyBorder="1" applyProtection="1">
      <protection locked="0"/>
    </xf>
    <xf numFmtId="0" fontId="8" fillId="37" borderId="55" xfId="0" applyFont="1" applyFill="1" applyBorder="1" applyProtection="1">
      <protection locked="0"/>
    </xf>
    <xf numFmtId="0" fontId="9" fillId="37" borderId="55" xfId="0" applyFont="1" applyFill="1" applyBorder="1" applyProtection="1">
      <protection locked="0"/>
    </xf>
    <xf numFmtId="0" fontId="33" fillId="37" borderId="55" xfId="0" applyFont="1" applyFill="1" applyBorder="1" applyProtection="1">
      <protection locked="0"/>
    </xf>
    <xf numFmtId="0" fontId="10" fillId="37" borderId="55" xfId="0" applyFont="1" applyFill="1" applyBorder="1" applyProtection="1">
      <protection locked="0"/>
    </xf>
    <xf numFmtId="0" fontId="20" fillId="37" borderId="55" xfId="0" applyFont="1" applyFill="1" applyBorder="1" applyProtection="1">
      <protection locked="0"/>
    </xf>
    <xf numFmtId="0" fontId="20" fillId="38" borderId="55" xfId="0" applyFont="1" applyFill="1" applyBorder="1" applyProtection="1">
      <protection locked="0"/>
    </xf>
    <xf numFmtId="0" fontId="10" fillId="38" borderId="55" xfId="0" applyFont="1" applyFill="1" applyBorder="1" applyProtection="1">
      <protection locked="0"/>
    </xf>
    <xf numFmtId="0" fontId="10" fillId="25" borderId="55" xfId="0" applyFont="1" applyFill="1" applyBorder="1" applyProtection="1">
      <protection locked="0"/>
    </xf>
    <xf numFmtId="0" fontId="6" fillId="0" borderId="0" xfId="0" applyFont="1"/>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12"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center"/>
    </xf>
    <xf numFmtId="0" fontId="13" fillId="0" borderId="0" xfId="0" applyFont="1" applyAlignment="1">
      <alignment horizontal="left"/>
    </xf>
    <xf numFmtId="0" fontId="14" fillId="0" borderId="0" xfId="0" applyFont="1" applyAlignment="1">
      <alignment horizontal="left"/>
    </xf>
    <xf numFmtId="0" fontId="12" fillId="0" borderId="0" xfId="0" applyFont="1" applyAlignment="1">
      <alignment wrapText="1"/>
    </xf>
    <xf numFmtId="0" fontId="17" fillId="0" borderId="17" xfId="0" applyFont="1" applyBorder="1" applyProtection="1"/>
    <xf numFmtId="0" fontId="17" fillId="0" borderId="11" xfId="0" applyFont="1" applyBorder="1" applyProtection="1"/>
    <xf numFmtId="0" fontId="17" fillId="0" borderId="12" xfId="0" applyFont="1" applyBorder="1" applyProtection="1"/>
    <xf numFmtId="0" fontId="17" fillId="0" borderId="13" xfId="0" applyFont="1" applyBorder="1" applyProtection="1"/>
    <xf numFmtId="0" fontId="17" fillId="0" borderId="14" xfId="0" applyFont="1" applyBorder="1" applyProtection="1"/>
    <xf numFmtId="0" fontId="17" fillId="0" borderId="75" xfId="0" applyFont="1" applyBorder="1" applyProtection="1"/>
    <xf numFmtId="0" fontId="17" fillId="0" borderId="64" xfId="0" applyFont="1" applyBorder="1" applyAlignment="1" applyProtection="1">
      <alignment horizontal="center"/>
    </xf>
    <xf numFmtId="0" fontId="50" fillId="0" borderId="0" xfId="0" applyFont="1" applyAlignment="1" applyProtection="1">
      <alignment horizontal="centerContinuous"/>
    </xf>
    <xf numFmtId="0" fontId="17" fillId="0" borderId="14" xfId="0" applyFont="1" applyBorder="1" applyAlignment="1" applyProtection="1">
      <alignment horizontal="center"/>
    </xf>
    <xf numFmtId="0" fontId="50" fillId="0" borderId="64" xfId="0" applyFont="1" applyBorder="1" applyAlignment="1" applyProtection="1">
      <alignment horizontal="center"/>
    </xf>
    <xf numFmtId="0" fontId="50" fillId="0" borderId="14" xfId="0" applyFont="1" applyBorder="1" applyAlignment="1" applyProtection="1">
      <alignment horizontal="center"/>
    </xf>
    <xf numFmtId="0" fontId="17" fillId="0" borderId="65" xfId="0" applyFont="1" applyBorder="1" applyProtection="1"/>
    <xf numFmtId="0" fontId="17" fillId="0" borderId="10" xfId="0" applyFont="1" applyBorder="1" applyProtection="1"/>
    <xf numFmtId="0" fontId="17" fillId="0" borderId="16" xfId="0" applyFont="1" applyBorder="1" applyProtection="1"/>
    <xf numFmtId="0" fontId="18" fillId="0" borderId="0" xfId="0" applyFont="1" applyAlignment="1" applyProtection="1">
      <alignment horizontal="left"/>
    </xf>
    <xf numFmtId="0" fontId="18" fillId="0" borderId="13" xfId="0" quotePrefix="1" applyFont="1" applyBorder="1" applyProtection="1"/>
    <xf numFmtId="0" fontId="18" fillId="0" borderId="17" xfId="0" applyFont="1" applyBorder="1" applyAlignment="1" applyProtection="1">
      <alignment horizontal="left"/>
    </xf>
    <xf numFmtId="0" fontId="0" fillId="0" borderId="14" xfId="0" applyBorder="1"/>
    <xf numFmtId="0" fontId="8" fillId="0" borderId="19" xfId="0" applyFont="1" applyBorder="1" applyAlignment="1" applyProtection="1">
      <alignment horizontal="left"/>
    </xf>
    <xf numFmtId="0" fontId="8" fillId="0" borderId="30" xfId="0" applyFont="1" applyBorder="1" applyAlignment="1" applyProtection="1">
      <alignment horizontal="left"/>
    </xf>
    <xf numFmtId="5" fontId="8" fillId="0" borderId="30" xfId="0" applyNumberFormat="1" applyFont="1" applyBorder="1" applyAlignment="1" applyProtection="1">
      <alignment horizontal="right"/>
    </xf>
    <xf numFmtId="37" fontId="8" fillId="0" borderId="30" xfId="0" applyNumberFormat="1" applyFont="1" applyBorder="1" applyAlignment="1" applyProtection="1">
      <alignment horizontal="right"/>
    </xf>
    <xf numFmtId="37" fontId="8" fillId="0" borderId="26" xfId="0" applyNumberFormat="1" applyFont="1" applyBorder="1" applyAlignment="1" applyProtection="1">
      <alignment horizontal="right"/>
    </xf>
    <xf numFmtId="5" fontId="8" fillId="0" borderId="26" xfId="0" applyNumberFormat="1" applyFont="1" applyBorder="1" applyAlignment="1" applyProtection="1">
      <alignment horizontal="right"/>
    </xf>
    <xf numFmtId="5" fontId="8" fillId="0" borderId="31" xfId="0" applyNumberFormat="1" applyFont="1" applyBorder="1" applyAlignment="1" applyProtection="1">
      <alignment horizontal="right"/>
      <protection locked="0"/>
    </xf>
    <xf numFmtId="5" fontId="8" fillId="0" borderId="29" xfId="0" applyNumberFormat="1" applyFont="1" applyBorder="1" applyAlignment="1" applyProtection="1">
      <alignment horizontal="right"/>
      <protection locked="0"/>
    </xf>
    <xf numFmtId="5" fontId="8" fillId="0" borderId="35" xfId="0" applyNumberFormat="1" applyFont="1" applyBorder="1" applyAlignment="1" applyProtection="1">
      <alignment horizontal="right"/>
      <protection locked="0"/>
    </xf>
    <xf numFmtId="37" fontId="8" fillId="0" borderId="31" xfId="0" applyNumberFormat="1" applyFont="1" applyBorder="1" applyAlignment="1" applyProtection="1">
      <alignment horizontal="right"/>
      <protection locked="0"/>
    </xf>
    <xf numFmtId="37" fontId="8" fillId="0" borderId="29" xfId="0" applyNumberFormat="1" applyFont="1" applyBorder="1" applyAlignment="1" applyProtection="1">
      <alignment horizontal="right"/>
      <protection locked="0"/>
    </xf>
    <xf numFmtId="37" fontId="8" fillId="0" borderId="35" xfId="0" applyNumberFormat="1" applyFont="1" applyBorder="1" applyAlignment="1" applyProtection="1">
      <alignment horizontal="right"/>
      <protection locked="0"/>
    </xf>
    <xf numFmtId="37" fontId="8" fillId="0" borderId="31" xfId="0" applyNumberFormat="1" applyFont="1" applyBorder="1" applyAlignment="1" applyProtection="1">
      <alignment horizontal="right"/>
    </xf>
    <xf numFmtId="37" fontId="8" fillId="0" borderId="29" xfId="0" applyNumberFormat="1" applyFont="1" applyBorder="1" applyAlignment="1" applyProtection="1">
      <alignment horizontal="right"/>
    </xf>
    <xf numFmtId="37" fontId="8" fillId="0" borderId="35" xfId="0" applyNumberFormat="1" applyFont="1" applyBorder="1" applyAlignment="1" applyProtection="1">
      <alignment horizontal="right"/>
    </xf>
    <xf numFmtId="5" fontId="8" fillId="0" borderId="31" xfId="0" applyNumberFormat="1" applyFont="1" applyBorder="1" applyAlignment="1" applyProtection="1">
      <alignment horizontal="right"/>
    </xf>
    <xf numFmtId="5" fontId="8" fillId="0" borderId="29" xfId="0" applyNumberFormat="1" applyFont="1" applyBorder="1" applyAlignment="1" applyProtection="1">
      <alignment horizontal="right"/>
    </xf>
    <xf numFmtId="5" fontId="8" fillId="0" borderId="35" xfId="0" applyNumberFormat="1" applyFont="1" applyBorder="1" applyAlignment="1" applyProtection="1">
      <alignment horizontal="right"/>
    </xf>
    <xf numFmtId="0" fontId="8" fillId="0" borderId="0" xfId="0" applyFont="1" applyBorder="1" applyAlignment="1" applyProtection="1">
      <alignment horizontal="centerContinuous"/>
    </xf>
    <xf numFmtId="37" fontId="8" fillId="0" borderId="19" xfId="0" applyNumberFormat="1" applyFont="1" applyBorder="1" applyAlignment="1" applyProtection="1">
      <alignment horizontal="right"/>
    </xf>
    <xf numFmtId="37" fontId="0" fillId="0" borderId="76" xfId="0" applyNumberFormat="1" applyBorder="1" applyAlignment="1">
      <alignment horizontal="right"/>
    </xf>
    <xf numFmtId="37" fontId="8" fillId="0" borderId="77" xfId="0" applyNumberFormat="1" applyFont="1" applyBorder="1" applyAlignment="1" applyProtection="1">
      <alignment horizontal="right"/>
    </xf>
    <xf numFmtId="0" fontId="20" fillId="0" borderId="0" xfId="0" applyFont="1" applyAlignment="1" applyProtection="1"/>
    <xf numFmtId="0" fontId="24" fillId="0" borderId="19" xfId="0" applyFont="1" applyBorder="1" applyAlignment="1" applyProtection="1">
      <alignment horizontal="left"/>
    </xf>
    <xf numFmtId="0" fontId="0" fillId="0" borderId="0" xfId="0" applyAlignment="1">
      <alignment horizontal="center"/>
    </xf>
    <xf numFmtId="0" fontId="12" fillId="0" borderId="0" xfId="0" applyFont="1" applyBorder="1" applyProtection="1"/>
    <xf numFmtId="0" fontId="0" fillId="0" borderId="0" xfId="0" applyBorder="1"/>
    <xf numFmtId="0" fontId="12" fillId="0" borderId="0" xfId="0" applyFont="1" applyBorder="1"/>
    <xf numFmtId="0" fontId="0" fillId="0" borderId="13" xfId="0" applyBorder="1"/>
    <xf numFmtId="0" fontId="13" fillId="0" borderId="0" xfId="0" applyFont="1" applyBorder="1" applyAlignment="1" applyProtection="1">
      <alignment horizontal="centerContinuous"/>
    </xf>
    <xf numFmtId="0" fontId="12" fillId="0" borderId="0" xfId="0" applyFont="1" applyAlignment="1" applyProtection="1"/>
    <xf numFmtId="0" fontId="12" fillId="0" borderId="14" xfId="0" applyFont="1" applyBorder="1" applyAlignment="1" applyProtection="1"/>
    <xf numFmtId="0" fontId="8" fillId="25" borderId="16" xfId="0" applyFont="1" applyFill="1" applyBorder="1" applyProtection="1"/>
    <xf numFmtId="0" fontId="12" fillId="0" borderId="0" xfId="0" applyFont="1" applyBorder="1" applyAlignment="1" applyProtection="1">
      <alignment horizontal="left"/>
    </xf>
    <xf numFmtId="0" fontId="12" fillId="0" borderId="0" xfId="0" applyFont="1" applyBorder="1" applyAlignment="1" applyProtection="1">
      <alignment horizontal="center"/>
    </xf>
    <xf numFmtId="0" fontId="12" fillId="0" borderId="17" xfId="0" applyFont="1" applyBorder="1"/>
    <xf numFmtId="0" fontId="12" fillId="0" borderId="21" xfId="0" applyFont="1" applyBorder="1"/>
    <xf numFmtId="0" fontId="12" fillId="0" borderId="33" xfId="0" applyFont="1" applyBorder="1"/>
    <xf numFmtId="0" fontId="12" fillId="0" borderId="11" xfId="0" applyFont="1" applyBorder="1"/>
    <xf numFmtId="0" fontId="12" fillId="0" borderId="23" xfId="0" applyFont="1" applyBorder="1"/>
    <xf numFmtId="0" fontId="12" fillId="0" borderId="13" xfId="0" applyFont="1" applyBorder="1"/>
    <xf numFmtId="0" fontId="12" fillId="0" borderId="34" xfId="0" applyFont="1" applyBorder="1"/>
    <xf numFmtId="0" fontId="8" fillId="0" borderId="0" xfId="0" applyFont="1"/>
    <xf numFmtId="0" fontId="12" fillId="0" borderId="25" xfId="0" applyFont="1" applyBorder="1"/>
    <xf numFmtId="0" fontId="12" fillId="0" borderId="18" xfId="0" applyFont="1" applyBorder="1"/>
    <xf numFmtId="0" fontId="12" fillId="0" borderId="35" xfId="0" applyFont="1" applyBorder="1"/>
    <xf numFmtId="0" fontId="18" fillId="0" borderId="31" xfId="0" applyFont="1" applyBorder="1"/>
    <xf numFmtId="0" fontId="12" fillId="0" borderId="18" xfId="0" applyFont="1" applyBorder="1" applyAlignment="1">
      <alignment horizontal="centerContinuous"/>
    </xf>
    <xf numFmtId="0" fontId="12" fillId="0" borderId="19" xfId="0" applyFont="1" applyBorder="1" applyAlignment="1">
      <alignment horizontal="centerContinuous"/>
    </xf>
    <xf numFmtId="0" fontId="12" fillId="0" borderId="20" xfId="0" applyFont="1" applyBorder="1" applyAlignment="1">
      <alignment horizontal="centerContinuous"/>
    </xf>
    <xf numFmtId="0" fontId="0" fillId="0" borderId="0" xfId="0" applyAlignment="1">
      <alignment wrapText="1"/>
    </xf>
    <xf numFmtId="0" fontId="0" fillId="0" borderId="14" xfId="0" applyBorder="1" applyAlignment="1">
      <alignment wrapText="1"/>
    </xf>
    <xf numFmtId="0" fontId="0" fillId="0" borderId="0" xfId="0" applyAlignment="1">
      <alignment horizontal="left" vertical="top" wrapText="1"/>
    </xf>
    <xf numFmtId="0" fontId="12" fillId="0" borderId="14" xfId="0" applyFont="1" applyBorder="1" applyAlignment="1">
      <alignment horizontal="centerContinuous"/>
    </xf>
    <xf numFmtId="0" fontId="0" fillId="0" borderId="0" xfId="0" applyAlignment="1"/>
    <xf numFmtId="0" fontId="0" fillId="0" borderId="14" xfId="0" applyBorder="1" applyAlignment="1"/>
    <xf numFmtId="0" fontId="12" fillId="0" borderId="0" xfId="0" applyFont="1" applyAlignment="1">
      <alignment horizontal="left" vertical="top" wrapText="1"/>
    </xf>
    <xf numFmtId="0" fontId="12" fillId="0" borderId="15" xfId="0" applyFont="1" applyBorder="1"/>
    <xf numFmtId="0" fontId="12" fillId="0" borderId="10" xfId="0" applyFont="1" applyBorder="1"/>
    <xf numFmtId="0" fontId="12" fillId="0" borderId="10" xfId="0" applyFont="1" applyBorder="1" applyAlignment="1">
      <alignment horizontal="centerContinuous"/>
    </xf>
    <xf numFmtId="0" fontId="12" fillId="0" borderId="16" xfId="0" applyFont="1" applyBorder="1" applyAlignment="1">
      <alignment horizontal="centerContinuous"/>
    </xf>
    <xf numFmtId="0" fontId="8" fillId="0" borderId="18" xfId="0" applyFont="1" applyBorder="1" applyAlignment="1">
      <alignment horizontal="centerContinuous"/>
    </xf>
    <xf numFmtId="0" fontId="8" fillId="0" borderId="19" xfId="0" applyFont="1" applyBorder="1" applyAlignment="1">
      <alignment horizontal="centerContinuous"/>
    </xf>
    <xf numFmtId="0" fontId="8" fillId="0" borderId="20" xfId="0" applyFont="1" applyBorder="1" applyAlignment="1">
      <alignment horizontal="centerContinuous"/>
    </xf>
    <xf numFmtId="0" fontId="8" fillId="0" borderId="13" xfId="0" applyFont="1" applyBorder="1"/>
    <xf numFmtId="0" fontId="8" fillId="0" borderId="0" xfId="0" applyFont="1" applyAlignment="1">
      <alignment horizontal="centerContinuous"/>
    </xf>
    <xf numFmtId="0" fontId="8" fillId="0" borderId="14" xfId="0" applyFont="1" applyBorder="1" applyAlignment="1">
      <alignment horizontal="centerContinuous"/>
    </xf>
    <xf numFmtId="0" fontId="8" fillId="0" borderId="0" xfId="0" applyFont="1" applyAlignment="1">
      <alignment horizontal="left" vertical="top" wrapText="1"/>
    </xf>
    <xf numFmtId="0" fontId="8" fillId="0" borderId="18" xfId="0" applyFont="1" applyBorder="1"/>
    <xf numFmtId="0" fontId="8" fillId="0" borderId="19" xfId="0" applyFont="1" applyBorder="1"/>
    <xf numFmtId="0" fontId="8" fillId="0" borderId="14" xfId="0" applyFont="1" applyBorder="1"/>
    <xf numFmtId="0" fontId="8" fillId="0" borderId="15" xfId="0" applyFont="1" applyBorder="1"/>
    <xf numFmtId="0" fontId="8" fillId="0" borderId="10" xfId="0" applyFont="1" applyBorder="1"/>
    <xf numFmtId="0" fontId="8" fillId="0" borderId="10" xfId="0" applyFont="1" applyBorder="1" applyAlignment="1">
      <alignment horizontal="centerContinuous"/>
    </xf>
    <xf numFmtId="0" fontId="8" fillId="0" borderId="16" xfId="0" applyFont="1" applyBorder="1" applyAlignment="1">
      <alignment horizontal="centerContinuous"/>
    </xf>
    <xf numFmtId="0" fontId="8" fillId="0" borderId="0" xfId="0" applyFont="1" applyAlignment="1">
      <alignment horizontal="left"/>
    </xf>
    <xf numFmtId="0" fontId="8" fillId="0" borderId="23" xfId="0" applyFont="1" applyBorder="1" applyAlignment="1" applyProtection="1">
      <alignment horizontal="centerContinuous"/>
    </xf>
    <xf numFmtId="0" fontId="18" fillId="0" borderId="31" xfId="0" applyFont="1" applyBorder="1" applyAlignment="1" applyProtection="1">
      <alignment horizontal="centerContinuous"/>
    </xf>
    <xf numFmtId="0" fontId="8" fillId="0" borderId="0" xfId="0" applyFont="1" applyAlignment="1" applyProtection="1">
      <alignment vertical="top" wrapText="1"/>
    </xf>
    <xf numFmtId="0" fontId="0" fillId="0" borderId="0" xfId="0" applyAlignment="1">
      <alignment vertical="top" wrapText="1"/>
    </xf>
    <xf numFmtId="0" fontId="8" fillId="0" borderId="40" xfId="0" applyFont="1" applyBorder="1" applyAlignment="1" applyProtection="1">
      <alignment horizontal="left" wrapText="1"/>
    </xf>
    <xf numFmtId="0" fontId="0" fillId="0" borderId="38" xfId="0" applyBorder="1" applyAlignment="1">
      <alignment horizontal="left" vertical="top" wrapText="1"/>
    </xf>
    <xf numFmtId="0" fontId="0" fillId="0" borderId="14" xfId="0" applyBorder="1" applyAlignment="1">
      <alignment horizontal="left" vertical="top" wrapText="1"/>
    </xf>
    <xf numFmtId="0" fontId="8" fillId="0" borderId="0" xfId="0" applyFont="1" applyAlignment="1" applyProtection="1">
      <alignment horizontal="left" wrapText="1"/>
    </xf>
    <xf numFmtId="0" fontId="0" fillId="0" borderId="0" xfId="0" applyAlignment="1">
      <alignment horizontal="left"/>
    </xf>
    <xf numFmtId="0" fontId="8" fillId="0" borderId="41" xfId="0" applyFont="1" applyBorder="1" applyAlignment="1" applyProtection="1">
      <alignment horizontal="centerContinuous"/>
    </xf>
    <xf numFmtId="0" fontId="8" fillId="0" borderId="28" xfId="0" applyFont="1" applyBorder="1" applyAlignment="1" applyProtection="1">
      <alignment horizontal="left"/>
    </xf>
    <xf numFmtId="0" fontId="8" fillId="0" borderId="28" xfId="0" applyFont="1" applyBorder="1" applyAlignment="1" applyProtection="1">
      <alignment horizontal="right"/>
    </xf>
    <xf numFmtId="0" fontId="8" fillId="0" borderId="41" xfId="0" applyFont="1" applyBorder="1" applyAlignment="1" applyProtection="1">
      <alignment horizontal="centerContinuous" wrapText="1"/>
    </xf>
    <xf numFmtId="0" fontId="8" fillId="0" borderId="14" xfId="0" applyFont="1" applyBorder="1" applyAlignment="1" applyProtection="1">
      <alignment horizontal="centerContinuous" wrapText="1"/>
    </xf>
    <xf numFmtId="0" fontId="8" fillId="0" borderId="28" xfId="0" applyFont="1" applyBorder="1" applyAlignment="1" applyProtection="1">
      <alignment horizontal="centerContinuous" wrapText="1"/>
    </xf>
    <xf numFmtId="0" fontId="8" fillId="0" borderId="47" xfId="0" applyFont="1" applyBorder="1" applyAlignment="1" applyProtection="1">
      <alignment horizontal="left"/>
    </xf>
    <xf numFmtId="0" fontId="8" fillId="0" borderId="47" xfId="0" applyFont="1" applyBorder="1" applyAlignment="1" applyProtection="1">
      <alignment horizontal="right"/>
    </xf>
    <xf numFmtId="0" fontId="8" fillId="0" borderId="16" xfId="0" applyFont="1" applyBorder="1" applyAlignment="1" applyProtection="1">
      <alignment horizontal="centerContinuous" wrapText="1"/>
    </xf>
    <xf numFmtId="0" fontId="8" fillId="0" borderId="0" xfId="0" applyFont="1" applyAlignment="1" applyProtection="1">
      <alignment horizontal="centerContinuous" wrapText="1"/>
    </xf>
    <xf numFmtId="0" fontId="8" fillId="0" borderId="11" xfId="0" applyFont="1" applyBorder="1" applyAlignment="1" applyProtection="1">
      <alignment horizontal="center"/>
    </xf>
    <xf numFmtId="0" fontId="8" fillId="0" borderId="21" xfId="0" applyFont="1" applyBorder="1" applyAlignment="1" applyProtection="1">
      <alignment horizontal="left"/>
    </xf>
    <xf numFmtId="0" fontId="8" fillId="0" borderId="12" xfId="0" applyFont="1" applyBorder="1" applyAlignment="1" applyProtection="1">
      <alignment horizontal="centerContinuous" wrapText="1"/>
    </xf>
    <xf numFmtId="0" fontId="8" fillId="0" borderId="34" xfId="0" applyFont="1" applyBorder="1" applyAlignment="1" applyProtection="1">
      <alignment horizontal="left"/>
    </xf>
    <xf numFmtId="0" fontId="8" fillId="0" borderId="35" xfId="0" applyFont="1" applyBorder="1" applyAlignment="1" applyProtection="1">
      <alignment horizontal="left"/>
    </xf>
    <xf numFmtId="0" fontId="18" fillId="0" borderId="31" xfId="0" applyFont="1" applyBorder="1" applyAlignment="1" applyProtection="1">
      <alignment horizontal="centerContinuous" wrapText="1"/>
    </xf>
    <xf numFmtId="0" fontId="8" fillId="0" borderId="19" xfId="0" applyFont="1" applyBorder="1" applyAlignment="1" applyProtection="1">
      <alignment horizontal="centerContinuous" wrapText="1"/>
    </xf>
    <xf numFmtId="0" fontId="8" fillId="0" borderId="20" xfId="0" applyFont="1" applyBorder="1" applyAlignment="1" applyProtection="1">
      <alignment horizontal="centerContinuous" wrapText="1"/>
    </xf>
    <xf numFmtId="0" fontId="8" fillId="0" borderId="24" xfId="0" applyFont="1" applyBorder="1" applyAlignment="1" applyProtection="1">
      <alignment horizontal="left"/>
    </xf>
    <xf numFmtId="0" fontId="8" fillId="0" borderId="26" xfId="0" applyFont="1" applyBorder="1" applyAlignment="1" applyProtection="1">
      <alignment horizontal="center"/>
    </xf>
    <xf numFmtId="0" fontId="8" fillId="0" borderId="34" xfId="0" applyFont="1" applyBorder="1" applyAlignment="1" applyProtection="1">
      <alignment horizontal="right"/>
    </xf>
    <xf numFmtId="0" fontId="8" fillId="0" borderId="0" xfId="0" applyFont="1" applyBorder="1" applyAlignment="1" applyProtection="1">
      <alignment horizontal="centerContinuous" wrapText="1"/>
    </xf>
    <xf numFmtId="0" fontId="12" fillId="0" borderId="24" xfId="0" applyFont="1" applyBorder="1" applyAlignment="1" applyProtection="1">
      <alignment horizontal="left"/>
    </xf>
    <xf numFmtId="0" fontId="12" fillId="0" borderId="34" xfId="0" applyFont="1" applyBorder="1" applyAlignment="1" applyProtection="1">
      <alignment horizontal="right"/>
    </xf>
    <xf numFmtId="0" fontId="12" fillId="0" borderId="0" xfId="0" applyFont="1" applyBorder="1" applyAlignment="1" applyProtection="1">
      <alignment horizontal="centerContinuous" wrapText="1"/>
    </xf>
    <xf numFmtId="0" fontId="12" fillId="0" borderId="14" xfId="0" applyFont="1" applyBorder="1" applyAlignment="1" applyProtection="1">
      <alignment horizontal="centerContinuous" wrapText="1"/>
    </xf>
    <xf numFmtId="0" fontId="12" fillId="0" borderId="47" xfId="0" applyFont="1" applyBorder="1" applyAlignment="1" applyProtection="1">
      <alignment horizontal="left"/>
    </xf>
    <xf numFmtId="0" fontId="12" fillId="0" borderId="44" xfId="0" applyFont="1" applyBorder="1" applyAlignment="1" applyProtection="1">
      <alignment horizontal="left"/>
    </xf>
    <xf numFmtId="0" fontId="12" fillId="0" borderId="45" xfId="0" applyFont="1" applyBorder="1" applyAlignment="1" applyProtection="1">
      <alignment horizontal="right"/>
    </xf>
    <xf numFmtId="0" fontId="12" fillId="0" borderId="10" xfId="0" applyFont="1" applyBorder="1" applyAlignment="1" applyProtection="1">
      <alignment horizontal="centerContinuous" wrapText="1"/>
    </xf>
    <xf numFmtId="0" fontId="12" fillId="0" borderId="16" xfId="0" applyFont="1" applyBorder="1" applyAlignment="1" applyProtection="1">
      <alignment horizontal="centerContinuous" wrapText="1"/>
    </xf>
    <xf numFmtId="0" fontId="51" fillId="0" borderId="13" xfId="0" applyFont="1" applyBorder="1" applyProtection="1"/>
    <xf numFmtId="0" fontId="0" fillId="0" borderId="28" xfId="0" applyBorder="1" applyProtection="1"/>
    <xf numFmtId="164" fontId="0" fillId="0" borderId="26" xfId="0" applyNumberFormat="1" applyBorder="1" applyAlignment="1" applyProtection="1">
      <alignment horizontal="center"/>
    </xf>
    <xf numFmtId="0" fontId="0" fillId="0" borderId="30" xfId="0" applyBorder="1" applyProtection="1"/>
    <xf numFmtId="0" fontId="0" fillId="0" borderId="0" xfId="0" applyProtection="1"/>
    <xf numFmtId="0" fontId="0" fillId="0" borderId="0" xfId="0" applyAlignment="1" applyProtection="1">
      <alignment horizontal="centerContinuous"/>
    </xf>
    <xf numFmtId="0" fontId="0" fillId="0" borderId="17" xfId="0" applyBorder="1" applyProtection="1"/>
    <xf numFmtId="0" fontId="0" fillId="0" borderId="11" xfId="0" applyBorder="1" applyProtection="1"/>
    <xf numFmtId="0" fontId="0" fillId="0" borderId="21" xfId="0" applyBorder="1" applyProtection="1"/>
    <xf numFmtId="0" fontId="0" fillId="0" borderId="33" xfId="0" applyBorder="1" applyAlignment="1" applyProtection="1">
      <alignment horizontal="left"/>
    </xf>
    <xf numFmtId="0" fontId="0" fillId="0" borderId="21" xfId="0" applyBorder="1" applyAlignment="1" applyProtection="1">
      <alignment horizontal="centerContinuous"/>
    </xf>
    <xf numFmtId="0" fontId="0" fillId="0" borderId="21" xfId="0" applyBorder="1" applyAlignment="1" applyProtection="1">
      <alignment horizontal="left"/>
    </xf>
    <xf numFmtId="0" fontId="0" fillId="0" borderId="12" xfId="0" applyBorder="1" applyAlignment="1" applyProtection="1">
      <alignment horizontal="left"/>
    </xf>
    <xf numFmtId="0" fontId="0" fillId="0" borderId="34" xfId="0" applyBorder="1" applyProtection="1"/>
    <xf numFmtId="0" fontId="0" fillId="0" borderId="28" xfId="0" applyBorder="1" applyAlignment="1" applyProtection="1">
      <alignment horizontal="left"/>
    </xf>
    <xf numFmtId="0" fontId="0" fillId="0" borderId="34" xfId="0" applyBorder="1" applyAlignment="1" applyProtection="1">
      <alignment horizontal="centerContinuous"/>
    </xf>
    <xf numFmtId="0" fontId="0" fillId="0" borderId="34" xfId="0" applyBorder="1" applyAlignment="1" applyProtection="1">
      <alignment horizontal="left"/>
    </xf>
    <xf numFmtId="0" fontId="0" fillId="0" borderId="14" xfId="0" applyBorder="1" applyAlignment="1" applyProtection="1">
      <alignment horizontal="center"/>
    </xf>
    <xf numFmtId="0" fontId="0" fillId="0" borderId="18" xfId="0" applyBorder="1" applyProtection="1"/>
    <xf numFmtId="0" fontId="0" fillId="0" borderId="19" xfId="0" applyBorder="1" applyProtection="1"/>
    <xf numFmtId="0" fontId="0" fillId="0" borderId="35" xfId="0" applyBorder="1" applyProtection="1"/>
    <xf numFmtId="0" fontId="0" fillId="0" borderId="30" xfId="0" applyBorder="1" applyAlignment="1" applyProtection="1">
      <alignment horizontal="left"/>
    </xf>
    <xf numFmtId="0" fontId="0" fillId="0" borderId="35" xfId="0" applyBorder="1" applyAlignment="1" applyProtection="1">
      <alignment horizontal="centerContinuous"/>
    </xf>
    <xf numFmtId="164" fontId="0" fillId="0" borderId="35" xfId="0" applyNumberFormat="1" applyBorder="1" applyAlignment="1" applyProtection="1">
      <alignment horizontal="center"/>
    </xf>
    <xf numFmtId="0" fontId="0" fillId="0" borderId="31" xfId="0" applyBorder="1" applyProtection="1"/>
    <xf numFmtId="0" fontId="0" fillId="0" borderId="50" xfId="0" applyBorder="1" applyAlignment="1" applyProtection="1">
      <alignment horizontal="centerContinuous"/>
    </xf>
    <xf numFmtId="0" fontId="0" fillId="0" borderId="51" xfId="0" applyBorder="1" applyAlignment="1" applyProtection="1">
      <alignment horizontal="centerContinuous"/>
    </xf>
    <xf numFmtId="0" fontId="0" fillId="0" borderId="48" xfId="0" applyBorder="1" applyAlignment="1" applyProtection="1">
      <alignment horizontal="centerContinuous"/>
    </xf>
    <xf numFmtId="0" fontId="0" fillId="0" borderId="42" xfId="0" applyBorder="1" applyAlignment="1" applyProtection="1">
      <alignment horizontal="center"/>
    </xf>
    <xf numFmtId="0" fontId="0" fillId="0" borderId="41" xfId="0" applyBorder="1" applyProtection="1"/>
    <xf numFmtId="0" fontId="0" fillId="0" borderId="37" xfId="0" applyBorder="1" applyProtection="1"/>
    <xf numFmtId="0" fontId="0" fillId="0" borderId="40" xfId="0" applyBorder="1" applyProtection="1"/>
    <xf numFmtId="0" fontId="0" fillId="0" borderId="41" xfId="0" applyBorder="1" applyAlignment="1" applyProtection="1">
      <alignment horizontal="centerContinuous"/>
    </xf>
    <xf numFmtId="0" fontId="0" fillId="0" borderId="43" xfId="0" applyBorder="1" applyAlignment="1" applyProtection="1">
      <alignment horizontal="centerContinuous"/>
    </xf>
    <xf numFmtId="0" fontId="0" fillId="0" borderId="27" xfId="0" applyBorder="1" applyAlignment="1" applyProtection="1">
      <alignment horizontal="center"/>
    </xf>
    <xf numFmtId="0" fontId="0" fillId="0" borderId="28" xfId="0" applyBorder="1" applyAlignment="1" applyProtection="1">
      <alignment horizontal="center"/>
    </xf>
    <xf numFmtId="0" fontId="0" fillId="0" borderId="24" xfId="0" applyBorder="1" applyAlignment="1" applyProtection="1">
      <alignment horizontal="center"/>
    </xf>
    <xf numFmtId="0" fontId="0" fillId="0" borderId="28" xfId="0" applyBorder="1" applyAlignment="1" applyProtection="1">
      <alignment horizontal="centerContinuous"/>
    </xf>
    <xf numFmtId="0" fontId="0" fillId="0" borderId="25" xfId="0" applyBorder="1" applyAlignment="1" applyProtection="1">
      <alignment horizontal="centerContinuous"/>
    </xf>
    <xf numFmtId="0" fontId="0" fillId="0" borderId="29" xfId="0" applyBorder="1" applyAlignment="1" applyProtection="1">
      <alignment horizontal="center"/>
    </xf>
    <xf numFmtId="0" fontId="0" fillId="0" borderId="30" xfId="0" applyBorder="1" applyAlignment="1" applyProtection="1">
      <alignment horizontal="centerContinuous"/>
    </xf>
    <xf numFmtId="0" fontId="0" fillId="0" borderId="26" xfId="0" applyBorder="1" applyAlignment="1" applyProtection="1">
      <alignment horizontal="center"/>
    </xf>
    <xf numFmtId="0" fontId="0" fillId="0" borderId="31" xfId="0" applyBorder="1" applyAlignment="1" applyProtection="1">
      <alignment horizontal="centerContinuous"/>
    </xf>
    <xf numFmtId="37" fontId="0" fillId="0" borderId="37" xfId="0" applyNumberFormat="1" applyBorder="1" applyProtection="1"/>
    <xf numFmtId="5" fontId="0" fillId="0" borderId="37" xfId="0" applyNumberFormat="1" applyBorder="1" applyProtection="1"/>
    <xf numFmtId="37" fontId="0" fillId="0" borderId="34" xfId="0" applyNumberFormat="1" applyBorder="1" applyProtection="1"/>
    <xf numFmtId="167" fontId="0" fillId="0" borderId="14" xfId="0" applyNumberFormat="1" applyBorder="1" applyProtection="1"/>
    <xf numFmtId="37" fontId="0" fillId="0" borderId="24" xfId="0" applyNumberFormat="1" applyBorder="1" applyProtection="1"/>
    <xf numFmtId="168" fontId="0" fillId="0" borderId="14" xfId="0" applyNumberFormat="1" applyBorder="1" applyProtection="1"/>
    <xf numFmtId="0" fontId="52" fillId="0" borderId="0" xfId="0" applyFont="1" applyProtection="1"/>
    <xf numFmtId="0" fontId="0" fillId="0" borderId="0" xfId="0" applyAlignment="1" applyProtection="1">
      <alignment horizontal="center"/>
    </xf>
    <xf numFmtId="37" fontId="0" fillId="0" borderId="26" xfId="0" applyNumberFormat="1" applyBorder="1" applyProtection="1"/>
    <xf numFmtId="0" fontId="0" fillId="0" borderId="53" xfId="0" applyBorder="1" applyProtection="1"/>
    <xf numFmtId="37" fontId="0" fillId="0" borderId="55" xfId="0" applyNumberFormat="1" applyBorder="1" applyProtection="1"/>
    <xf numFmtId="37" fontId="0" fillId="0" borderId="54" xfId="0" applyNumberFormat="1" applyBorder="1" applyProtection="1"/>
    <xf numFmtId="168" fontId="0" fillId="0" borderId="48" xfId="0" applyNumberFormat="1" applyBorder="1" applyProtection="1"/>
    <xf numFmtId="0" fontId="0" fillId="0" borderId="56" xfId="0" applyBorder="1" applyAlignment="1" applyProtection="1">
      <alignment horizontal="center"/>
    </xf>
    <xf numFmtId="0" fontId="0" fillId="0" borderId="10" xfId="0" applyBorder="1" applyProtection="1"/>
    <xf numFmtId="37" fontId="0" fillId="0" borderId="44" xfId="0" applyNumberFormat="1" applyBorder="1" applyProtection="1"/>
    <xf numFmtId="5" fontId="0" fillId="0" borderId="44" xfId="0" applyNumberFormat="1" applyBorder="1" applyProtection="1"/>
    <xf numFmtId="37" fontId="0" fillId="0" borderId="58" xfId="0" applyNumberFormat="1" applyBorder="1" applyProtection="1"/>
    <xf numFmtId="168" fontId="0" fillId="0" borderId="78" xfId="0" applyNumberFormat="1" applyBorder="1" applyProtection="1"/>
    <xf numFmtId="0" fontId="0" fillId="0" borderId="0" xfId="0" applyAlignment="1" applyProtection="1">
      <alignment horizontal="right"/>
    </xf>
    <xf numFmtId="164" fontId="0" fillId="0" borderId="19" xfId="0" applyNumberFormat="1" applyBorder="1" applyAlignment="1" applyProtection="1">
      <alignment horizontal="center"/>
    </xf>
    <xf numFmtId="0" fontId="0" fillId="0" borderId="12" xfId="0" applyBorder="1" applyProtection="1"/>
    <xf numFmtId="0" fontId="0" fillId="0" borderId="13" xfId="0" applyBorder="1" applyAlignment="1" applyProtection="1">
      <alignment horizontal="centerContinuous"/>
    </xf>
    <xf numFmtId="0" fontId="0" fillId="0" borderId="14" xfId="0" applyBorder="1" applyAlignment="1" applyProtection="1">
      <alignment horizontal="centerContinuous"/>
    </xf>
    <xf numFmtId="0" fontId="0" fillId="0" borderId="13" xfId="0" applyBorder="1" applyProtection="1"/>
    <xf numFmtId="0" fontId="0" fillId="0" borderId="14" xfId="0" applyBorder="1" applyProtection="1"/>
    <xf numFmtId="0" fontId="0" fillId="0" borderId="32" xfId="0" applyBorder="1" applyAlignment="1" applyProtection="1">
      <alignment horizontal="center"/>
    </xf>
    <xf numFmtId="0" fontId="0" fillId="0" borderId="57" xfId="0" applyBorder="1" applyProtection="1"/>
    <xf numFmtId="37" fontId="0" fillId="0" borderId="59" xfId="0" applyNumberFormat="1" applyBorder="1" applyProtection="1"/>
    <xf numFmtId="5" fontId="0" fillId="0" borderId="58" xfId="0" applyNumberFormat="1" applyBorder="1" applyProtection="1"/>
    <xf numFmtId="37" fontId="0" fillId="0" borderId="52" xfId="0" applyNumberFormat="1" applyBorder="1" applyProtection="1"/>
    <xf numFmtId="0" fontId="51" fillId="0" borderId="0" xfId="0" applyFont="1" applyProtection="1"/>
    <xf numFmtId="0" fontId="12" fillId="0" borderId="0" xfId="0" applyFont="1" applyBorder="1" applyAlignment="1" applyProtection="1">
      <alignment horizontal="centerContinuous"/>
    </xf>
    <xf numFmtId="0" fontId="12" fillId="31" borderId="0" xfId="0" applyFont="1" applyFill="1" applyBorder="1" applyProtection="1"/>
    <xf numFmtId="37" fontId="12" fillId="0" borderId="0" xfId="0" applyNumberFormat="1" applyFont="1" applyBorder="1" applyProtection="1"/>
    <xf numFmtId="5" fontId="12" fillId="0" borderId="0" xfId="0" applyNumberFormat="1" applyFont="1" applyBorder="1" applyProtection="1"/>
    <xf numFmtId="0" fontId="0" fillId="0" borderId="20" xfId="0" applyBorder="1" applyAlignment="1" applyProtection="1">
      <alignment horizontal="centerContinuous"/>
    </xf>
    <xf numFmtId="0" fontId="53" fillId="0" borderId="0" xfId="0" applyFont="1" applyProtection="1"/>
    <xf numFmtId="0" fontId="53" fillId="0" borderId="0" xfId="0" applyFont="1" applyAlignment="1" applyProtection="1">
      <alignment horizontal="left"/>
    </xf>
    <xf numFmtId="37" fontId="0" fillId="0" borderId="0" xfId="0" applyNumberFormat="1" applyProtection="1"/>
    <xf numFmtId="0" fontId="0" fillId="0" borderId="20" xfId="0" applyBorder="1" applyProtection="1"/>
    <xf numFmtId="0" fontId="12" fillId="39" borderId="0" xfId="0" applyFont="1" applyFill="1" applyBorder="1" applyProtection="1"/>
    <xf numFmtId="0" fontId="0" fillId="0" borderId="25" xfId="0" applyBorder="1" applyProtection="1"/>
    <xf numFmtId="164" fontId="0" fillId="0" borderId="30" xfId="0" applyNumberFormat="1" applyBorder="1" applyAlignment="1" applyProtection="1">
      <alignment horizontal="center"/>
    </xf>
    <xf numFmtId="0" fontId="0" fillId="0" borderId="38" xfId="0" applyBorder="1" applyAlignment="1" applyProtection="1">
      <alignment horizontal="centerContinuous"/>
    </xf>
    <xf numFmtId="0" fontId="0" fillId="0" borderId="19" xfId="0" applyBorder="1" applyAlignment="1" applyProtection="1">
      <alignment horizontal="centerContinuous"/>
    </xf>
    <xf numFmtId="0" fontId="0" fillId="0" borderId="39" xfId="0" applyBorder="1" applyProtection="1"/>
    <xf numFmtId="0" fontId="0" fillId="0" borderId="38" xfId="0" applyBorder="1" applyProtection="1"/>
    <xf numFmtId="0" fontId="0" fillId="0" borderId="15" xfId="0" applyBorder="1" applyProtection="1"/>
    <xf numFmtId="0" fontId="0" fillId="0" borderId="16" xfId="0" applyBorder="1" applyProtection="1"/>
    <xf numFmtId="0" fontId="0" fillId="0" borderId="33" xfId="0" applyBorder="1" applyProtection="1"/>
    <xf numFmtId="0" fontId="0" fillId="0" borderId="23" xfId="0" applyBorder="1" applyProtection="1"/>
    <xf numFmtId="0" fontId="0" fillId="0" borderId="40" xfId="0" applyBorder="1" applyAlignment="1" applyProtection="1">
      <alignment horizontal="centerContinuous"/>
    </xf>
    <xf numFmtId="0" fontId="0" fillId="0" borderId="33" xfId="0" applyBorder="1" applyAlignment="1" applyProtection="1">
      <alignment horizontal="center"/>
    </xf>
    <xf numFmtId="0" fontId="0" fillId="0" borderId="23" xfId="0" applyBorder="1" applyAlignment="1" applyProtection="1">
      <alignment horizontal="center"/>
    </xf>
    <xf numFmtId="0" fontId="0" fillId="0" borderId="43" xfId="0" applyBorder="1" applyAlignment="1" applyProtection="1">
      <alignment horizontal="center"/>
    </xf>
    <xf numFmtId="0" fontId="0" fillId="0" borderId="31" xfId="0" applyBorder="1" applyAlignment="1" applyProtection="1">
      <alignment horizontal="center"/>
    </xf>
    <xf numFmtId="37" fontId="0" fillId="0" borderId="25" xfId="0" applyNumberFormat="1" applyBorder="1" applyProtection="1"/>
    <xf numFmtId="5" fontId="0" fillId="0" borderId="67" xfId="0" applyNumberFormat="1" applyBorder="1" applyProtection="1"/>
    <xf numFmtId="5" fontId="0" fillId="0" borderId="25" xfId="0" applyNumberFormat="1" applyBorder="1" applyProtection="1"/>
    <xf numFmtId="0" fontId="0" fillId="0" borderId="10" xfId="0" applyBorder="1" applyAlignment="1" applyProtection="1">
      <alignment horizontal="center"/>
    </xf>
    <xf numFmtId="5" fontId="0" fillId="0" borderId="61" xfId="0" applyNumberFormat="1" applyBorder="1" applyProtection="1"/>
    <xf numFmtId="37" fontId="0" fillId="0" borderId="46" xfId="0" applyNumberFormat="1" applyBorder="1" applyProtection="1"/>
    <xf numFmtId="0" fontId="0" fillId="0" borderId="12" xfId="0" applyBorder="1" applyAlignment="1" applyProtection="1">
      <alignment horizontal="centerContinuous"/>
    </xf>
    <xf numFmtId="0" fontId="0" fillId="0" borderId="48" xfId="0" applyBorder="1" applyProtection="1"/>
    <xf numFmtId="0" fontId="0" fillId="0" borderId="37" xfId="0" applyBorder="1" applyAlignment="1" applyProtection="1">
      <alignment horizontal="center"/>
    </xf>
    <xf numFmtId="0" fontId="0" fillId="0" borderId="54" xfId="0" applyBorder="1" applyAlignment="1" applyProtection="1">
      <alignment horizontal="centerContinuous"/>
    </xf>
    <xf numFmtId="0" fontId="0" fillId="0" borderId="53" xfId="0" applyBorder="1" applyAlignment="1" applyProtection="1">
      <alignment horizontal="centerContinuous"/>
    </xf>
    <xf numFmtId="0" fontId="0" fillId="0" borderId="48" xfId="0" applyBorder="1" applyAlignment="1" applyProtection="1">
      <alignment horizontal="center"/>
    </xf>
    <xf numFmtId="0" fontId="0" fillId="0" borderId="24" xfId="0" applyBorder="1" applyProtection="1"/>
    <xf numFmtId="0" fontId="0" fillId="0" borderId="20" xfId="0" applyBorder="1" applyAlignment="1" applyProtection="1">
      <alignment horizontal="center"/>
    </xf>
    <xf numFmtId="37" fontId="0" fillId="0" borderId="28" xfId="0" applyNumberFormat="1" applyBorder="1" applyProtection="1"/>
    <xf numFmtId="37" fontId="0" fillId="0" borderId="43" xfId="0" applyNumberFormat="1" applyBorder="1" applyProtection="1"/>
    <xf numFmtId="0" fontId="0" fillId="0" borderId="28" xfId="0" applyBorder="1" applyAlignment="1" applyProtection="1">
      <alignment horizontal="right"/>
    </xf>
    <xf numFmtId="0" fontId="0" fillId="0" borderId="25" xfId="0" applyBorder="1" applyAlignment="1" applyProtection="1">
      <alignment horizontal="center"/>
    </xf>
    <xf numFmtId="0" fontId="0" fillId="0" borderId="61" xfId="0" applyBorder="1" applyAlignment="1" applyProtection="1">
      <alignment horizontal="center"/>
    </xf>
    <xf numFmtId="0" fontId="0" fillId="0" borderId="17" xfId="0" applyBorder="1" applyAlignment="1" applyProtection="1">
      <alignment horizontal="left"/>
    </xf>
    <xf numFmtId="0" fontId="0" fillId="0" borderId="17" xfId="0" applyBorder="1" applyAlignment="1" applyProtection="1">
      <alignment horizontal="center"/>
    </xf>
    <xf numFmtId="0" fontId="0" fillId="0" borderId="75" xfId="0" applyBorder="1" applyAlignment="1" applyProtection="1">
      <alignment horizontal="center"/>
    </xf>
    <xf numFmtId="0" fontId="0" fillId="0" borderId="11" xfId="0" applyBorder="1" applyAlignment="1" applyProtection="1">
      <alignment horizontal="left"/>
    </xf>
    <xf numFmtId="0" fontId="0" fillId="0" borderId="17" xfId="0" applyBorder="1" applyAlignment="1" applyProtection="1">
      <alignment horizontal="centerContinuous"/>
    </xf>
    <xf numFmtId="0" fontId="0" fillId="0" borderId="13" xfId="0" applyBorder="1" applyAlignment="1" applyProtection="1">
      <alignment horizontal="center"/>
    </xf>
    <xf numFmtId="0" fontId="0" fillId="0" borderId="64" xfId="0" applyBorder="1" applyProtection="1"/>
    <xf numFmtId="164" fontId="0" fillId="0" borderId="65" xfId="0" applyNumberFormat="1" applyBorder="1" applyAlignment="1" applyProtection="1">
      <alignment horizontal="center"/>
    </xf>
    <xf numFmtId="0" fontId="0" fillId="0" borderId="10" xfId="0" applyBorder="1" applyAlignment="1" applyProtection="1">
      <alignment horizontal="centerContinuous"/>
    </xf>
    <xf numFmtId="0" fontId="0" fillId="0" borderId="69" xfId="0" applyBorder="1" applyAlignment="1" applyProtection="1">
      <alignment horizontal="centerContinuous"/>
    </xf>
    <xf numFmtId="0" fontId="0" fillId="0" borderId="68" xfId="0" applyBorder="1" applyAlignment="1" applyProtection="1">
      <alignment horizontal="centerContinuous"/>
    </xf>
    <xf numFmtId="0" fontId="0" fillId="0" borderId="69" xfId="0" applyBorder="1" applyProtection="1"/>
    <xf numFmtId="0" fontId="0" fillId="0" borderId="12" xfId="0" applyBorder="1" applyAlignment="1" applyProtection="1">
      <alignment horizontal="center"/>
    </xf>
    <xf numFmtId="0" fontId="0" fillId="0" borderId="11" xfId="0" applyBorder="1" applyAlignment="1" applyProtection="1">
      <alignment horizontal="centerContinuous"/>
    </xf>
    <xf numFmtId="0" fontId="0" fillId="0" borderId="75" xfId="0" applyBorder="1" applyAlignment="1" applyProtection="1">
      <alignment horizontal="centerContinuous"/>
    </xf>
    <xf numFmtId="0" fontId="0" fillId="0" borderId="64" xfId="0" applyBorder="1" applyAlignment="1" applyProtection="1">
      <alignment horizontal="center"/>
    </xf>
    <xf numFmtId="0" fontId="0" fillId="0" borderId="64" xfId="0" applyBorder="1" applyAlignment="1" applyProtection="1">
      <alignment horizontal="centerContinuous"/>
    </xf>
    <xf numFmtId="0" fontId="0" fillId="0" borderId="6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Continuous"/>
    </xf>
    <xf numFmtId="0" fontId="0" fillId="0" borderId="15" xfId="0" applyBorder="1" applyAlignment="1" applyProtection="1">
      <alignment horizontal="centerContinuous"/>
    </xf>
    <xf numFmtId="0" fontId="0" fillId="0" borderId="64" xfId="0" applyBorder="1" applyAlignment="1" applyProtection="1">
      <alignment horizontal="right"/>
    </xf>
    <xf numFmtId="0" fontId="0" fillId="0" borderId="13" xfId="0" applyBorder="1" applyAlignment="1" applyProtection="1">
      <alignment horizontal="right"/>
    </xf>
    <xf numFmtId="37" fontId="0" fillId="0" borderId="14" xfId="0" applyNumberFormat="1" applyBorder="1" applyAlignment="1" applyProtection="1">
      <alignment horizontal="right"/>
    </xf>
    <xf numFmtId="37" fontId="0" fillId="0" borderId="14" xfId="0" applyNumberFormat="1" applyBorder="1" applyProtection="1"/>
    <xf numFmtId="0" fontId="0" fillId="0" borderId="65" xfId="0" applyBorder="1" applyProtection="1"/>
    <xf numFmtId="0" fontId="0" fillId="0" borderId="63" xfId="0" applyBorder="1" applyProtection="1"/>
    <xf numFmtId="5" fontId="0" fillId="0" borderId="78" xfId="0" applyNumberFormat="1" applyBorder="1" applyProtection="1"/>
    <xf numFmtId="164" fontId="0" fillId="0" borderId="0" xfId="0" applyNumberFormat="1" applyAlignment="1" applyProtection="1">
      <alignment horizontal="center"/>
    </xf>
    <xf numFmtId="164" fontId="0" fillId="0" borderId="10" xfId="0" applyNumberFormat="1" applyBorder="1" applyAlignment="1" applyProtection="1">
      <alignment horizontal="center"/>
    </xf>
    <xf numFmtId="0" fontId="54" fillId="0" borderId="0" xfId="0" applyFont="1" applyProtection="1">
      <protection locked="0"/>
    </xf>
    <xf numFmtId="0" fontId="54" fillId="0" borderId="13" xfId="0" applyFont="1" applyBorder="1" applyProtection="1">
      <protection locked="0"/>
    </xf>
    <xf numFmtId="0" fontId="54" fillId="0" borderId="64" xfId="0" applyFont="1" applyBorder="1" applyProtection="1">
      <protection locked="0"/>
    </xf>
    <xf numFmtId="0" fontId="54" fillId="0" borderId="15" xfId="0" applyFont="1" applyBorder="1" applyProtection="1">
      <protection locked="0"/>
    </xf>
    <xf numFmtId="0" fontId="54" fillId="0" borderId="10" xfId="0" applyFont="1" applyBorder="1" applyProtection="1">
      <protection locked="0"/>
    </xf>
    <xf numFmtId="0" fontId="0" fillId="0" borderId="11" xfId="0" applyBorder="1" applyAlignment="1" applyProtection="1">
      <alignment horizontal="center"/>
    </xf>
    <xf numFmtId="0" fontId="0" fillId="0" borderId="79" xfId="0" applyBorder="1" applyAlignment="1" applyProtection="1">
      <alignment horizontal="center"/>
    </xf>
    <xf numFmtId="0" fontId="0" fillId="0" borderId="19" xfId="0" applyBorder="1" applyAlignment="1" applyProtection="1">
      <alignment horizontal="center"/>
    </xf>
    <xf numFmtId="0" fontId="0" fillId="30" borderId="13" xfId="0" applyFill="1" applyBorder="1" applyProtection="1"/>
    <xf numFmtId="0" fontId="0" fillId="30" borderId="11" xfId="0" applyFill="1" applyBorder="1" applyProtection="1"/>
    <xf numFmtId="0" fontId="0" fillId="30" borderId="12" xfId="0" applyFill="1" applyBorder="1" applyProtection="1"/>
    <xf numFmtId="0" fontId="0" fillId="30" borderId="15" xfId="0" applyFill="1" applyBorder="1" applyProtection="1"/>
    <xf numFmtId="0" fontId="0" fillId="30" borderId="0" xfId="0" applyFill="1" applyProtection="1"/>
    <xf numFmtId="0" fontId="0" fillId="30" borderId="14" xfId="0" applyFill="1" applyBorder="1" applyProtection="1"/>
    <xf numFmtId="0" fontId="0" fillId="30" borderId="68" xfId="0" applyFill="1" applyBorder="1" applyProtection="1"/>
    <xf numFmtId="0" fontId="0" fillId="30" borderId="16" xfId="0" applyFill="1" applyBorder="1" applyProtection="1"/>
    <xf numFmtId="0" fontId="0" fillId="30" borderId="10" xfId="0" applyFill="1" applyBorder="1" applyProtection="1"/>
    <xf numFmtId="0" fontId="0" fillId="30" borderId="17" xfId="0" applyFill="1" applyBorder="1" applyProtection="1"/>
    <xf numFmtId="0" fontId="0" fillId="30" borderId="69" xfId="0" applyFill="1" applyBorder="1" applyProtection="1"/>
    <xf numFmtId="0" fontId="54" fillId="0" borderId="14" xfId="0" applyFont="1" applyBorder="1" applyProtection="1">
      <protection locked="0"/>
    </xf>
    <xf numFmtId="0" fontId="54" fillId="0" borderId="16" xfId="0" applyFont="1" applyBorder="1" applyProtection="1">
      <protection locked="0"/>
    </xf>
    <xf numFmtId="0" fontId="0" fillId="0" borderId="47" xfId="0" applyBorder="1" applyProtection="1"/>
    <xf numFmtId="0" fontId="54" fillId="0" borderId="17" xfId="0" applyFont="1" applyBorder="1" applyAlignment="1" applyProtection="1">
      <alignment horizontal="center"/>
      <protection locked="0"/>
    </xf>
    <xf numFmtId="0" fontId="54" fillId="0" borderId="11"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18" xfId="0" applyFont="1" applyBorder="1" applyAlignment="1" applyProtection="1">
      <alignment horizontal="center"/>
      <protection locked="0"/>
    </xf>
    <xf numFmtId="0" fontId="54" fillId="0" borderId="19" xfId="0" applyFont="1" applyBorder="1" applyAlignment="1" applyProtection="1">
      <alignment horizontal="center"/>
      <protection locked="0"/>
    </xf>
    <xf numFmtId="164" fontId="54" fillId="0" borderId="19" xfId="0" applyNumberFormat="1" applyFont="1" applyBorder="1" applyAlignment="1" applyProtection="1">
      <alignment horizontal="center"/>
      <protection locked="0"/>
    </xf>
    <xf numFmtId="0" fontId="54" fillId="0" borderId="13" xfId="0" applyFont="1" applyBorder="1" applyAlignment="1" applyProtection="1">
      <alignment horizontal="right"/>
      <protection locked="0"/>
    </xf>
    <xf numFmtId="5" fontId="54" fillId="0" borderId="0" xfId="0" applyNumberFormat="1" applyFont="1" applyProtection="1">
      <protection locked="0"/>
    </xf>
    <xf numFmtId="37" fontId="54" fillId="0" borderId="0" xfId="0" applyNumberFormat="1" applyFont="1" applyProtection="1">
      <protection locked="0"/>
    </xf>
    <xf numFmtId="37" fontId="54" fillId="0" borderId="19" xfId="0" applyNumberFormat="1" applyFont="1" applyBorder="1" applyProtection="1">
      <protection locked="0"/>
    </xf>
    <xf numFmtId="37" fontId="0" fillId="0" borderId="19" xfId="0" applyNumberFormat="1" applyBorder="1" applyProtection="1"/>
    <xf numFmtId="5" fontId="54" fillId="0" borderId="80" xfId="0" applyNumberFormat="1" applyFont="1" applyBorder="1" applyProtection="1">
      <protection locked="0"/>
    </xf>
    <xf numFmtId="0" fontId="54" fillId="0" borderId="0" xfId="0" applyFont="1" applyAlignment="1" applyProtection="1">
      <alignment horizontal="centerContinuous"/>
      <protection locked="0"/>
    </xf>
    <xf numFmtId="164" fontId="0" fillId="0" borderId="15" xfId="0" applyNumberFormat="1" applyBorder="1" applyAlignment="1" applyProtection="1">
      <alignment horizontal="center"/>
    </xf>
    <xf numFmtId="0" fontId="0" fillId="0" borderId="11" xfId="0" applyBorder="1" applyAlignment="1" applyProtection="1">
      <alignment horizontal="right"/>
    </xf>
    <xf numFmtId="0" fontId="0" fillId="0" borderId="17" xfId="0" applyBorder="1" applyAlignment="1" applyProtection="1">
      <alignment horizontal="right"/>
    </xf>
    <xf numFmtId="0" fontId="0" fillId="0" borderId="75" xfId="0" applyBorder="1" applyProtection="1"/>
    <xf numFmtId="0" fontId="0" fillId="0" borderId="15" xfId="0" applyBorder="1" applyAlignment="1" applyProtection="1">
      <alignment horizontal="center"/>
    </xf>
    <xf numFmtId="0" fontId="0" fillId="0" borderId="79" xfId="0" applyBorder="1" applyProtection="1"/>
    <xf numFmtId="165" fontId="0" fillId="0" borderId="19" xfId="0" applyNumberFormat="1" applyBorder="1" applyProtection="1"/>
    <xf numFmtId="165" fontId="0" fillId="0" borderId="20" xfId="0" applyNumberFormat="1" applyBorder="1" applyAlignment="1" applyProtection="1">
      <alignment horizontal="center"/>
    </xf>
    <xf numFmtId="165" fontId="0" fillId="0" borderId="19" xfId="0" applyNumberFormat="1" applyBorder="1" applyAlignment="1" applyProtection="1">
      <alignment horizontal="center"/>
    </xf>
    <xf numFmtId="165" fontId="0" fillId="0" borderId="20" xfId="0" applyNumberFormat="1" applyBorder="1" applyProtection="1"/>
    <xf numFmtId="165" fontId="0" fillId="0" borderId="18" xfId="0" applyNumberFormat="1" applyBorder="1" applyProtection="1"/>
    <xf numFmtId="0" fontId="0" fillId="0" borderId="79" xfId="0" applyBorder="1" applyAlignment="1" applyProtection="1">
      <alignment horizontal="right"/>
    </xf>
    <xf numFmtId="165" fontId="0" fillId="0" borderId="18" xfId="0" applyNumberFormat="1" applyBorder="1" applyAlignment="1" applyProtection="1">
      <alignment horizontal="right"/>
    </xf>
    <xf numFmtId="165" fontId="0" fillId="0" borderId="0" xfId="0" applyNumberFormat="1" applyProtection="1"/>
    <xf numFmtId="165" fontId="0" fillId="0" borderId="14" xfId="0" applyNumberFormat="1" applyBorder="1" applyProtection="1"/>
    <xf numFmtId="165" fontId="0" fillId="0" borderId="13" xfId="0" applyNumberFormat="1" applyBorder="1" applyAlignment="1" applyProtection="1">
      <alignment horizontal="right"/>
    </xf>
    <xf numFmtId="0" fontId="0" fillId="0" borderId="18" xfId="0" applyBorder="1" applyAlignment="1" applyProtection="1">
      <alignment horizontal="right"/>
    </xf>
    <xf numFmtId="37" fontId="0" fillId="0" borderId="20" xfId="0" applyNumberFormat="1" applyBorder="1" applyProtection="1"/>
    <xf numFmtId="37" fontId="0" fillId="0" borderId="18" xfId="0" applyNumberFormat="1" applyBorder="1" applyAlignment="1" applyProtection="1">
      <alignment horizontal="right"/>
    </xf>
    <xf numFmtId="5" fontId="0" fillId="0" borderId="19" xfId="0" applyNumberFormat="1" applyBorder="1" applyProtection="1"/>
    <xf numFmtId="5" fontId="0" fillId="0" borderId="20" xfId="0" applyNumberFormat="1" applyBorder="1" applyProtection="1"/>
    <xf numFmtId="5" fontId="0" fillId="0" borderId="18" xfId="0" applyNumberFormat="1" applyBorder="1" applyAlignment="1" applyProtection="1">
      <alignment horizontal="right"/>
    </xf>
    <xf numFmtId="37" fontId="0" fillId="0" borderId="18" xfId="0" applyNumberFormat="1" applyBorder="1" applyProtection="1"/>
    <xf numFmtId="5" fontId="0" fillId="0" borderId="18" xfId="0" applyNumberFormat="1" applyBorder="1" applyProtection="1"/>
    <xf numFmtId="168" fontId="0" fillId="0" borderId="19" xfId="0" applyNumberFormat="1" applyBorder="1" applyProtection="1"/>
    <xf numFmtId="168" fontId="0" fillId="0" borderId="20" xfId="0" applyNumberFormat="1" applyBorder="1" applyProtection="1"/>
    <xf numFmtId="168" fontId="0" fillId="0" borderId="18" xfId="0" applyNumberFormat="1" applyBorder="1" applyProtection="1"/>
    <xf numFmtId="170" fontId="0" fillId="0" borderId="0" xfId="0" applyNumberFormat="1" applyProtection="1"/>
    <xf numFmtId="170" fontId="0" fillId="0" borderId="14" xfId="0" applyNumberFormat="1" applyBorder="1" applyProtection="1"/>
    <xf numFmtId="170" fontId="0" fillId="0" borderId="13" xfId="0" applyNumberFormat="1" applyBorder="1" applyProtection="1"/>
    <xf numFmtId="0" fontId="0" fillId="0" borderId="70" xfId="0" applyBorder="1" applyProtection="1"/>
    <xf numFmtId="0" fontId="0" fillId="0" borderId="68" xfId="0" applyBorder="1" applyProtection="1"/>
    <xf numFmtId="37" fontId="0" fillId="0" borderId="79" xfId="0" applyNumberFormat="1" applyBorder="1" applyProtection="1"/>
    <xf numFmtId="37" fontId="0" fillId="0" borderId="64" xfId="0" applyNumberFormat="1" applyBorder="1" applyProtection="1"/>
    <xf numFmtId="171" fontId="0" fillId="0" borderId="14" xfId="0" applyNumberFormat="1" applyBorder="1" applyProtection="1"/>
    <xf numFmtId="171" fontId="0" fillId="0" borderId="64" xfId="0" applyNumberFormat="1" applyBorder="1" applyProtection="1"/>
    <xf numFmtId="171" fontId="0" fillId="0" borderId="0" xfId="0" applyNumberFormat="1" applyProtection="1"/>
    <xf numFmtId="171" fontId="0" fillId="0" borderId="20" xfId="0" applyNumberFormat="1" applyBorder="1" applyProtection="1"/>
    <xf numFmtId="171" fontId="0" fillId="0" borderId="79" xfId="0" applyNumberFormat="1" applyBorder="1" applyProtection="1"/>
    <xf numFmtId="171" fontId="0" fillId="0" borderId="19" xfId="0" applyNumberFormat="1" applyBorder="1" applyProtection="1"/>
    <xf numFmtId="37" fontId="0" fillId="0" borderId="16" xfId="0" applyNumberFormat="1" applyBorder="1" applyProtection="1"/>
    <xf numFmtId="37" fontId="0" fillId="0" borderId="65" xfId="0" applyNumberFormat="1" applyBorder="1" applyProtection="1"/>
    <xf numFmtId="37" fontId="0" fillId="0" borderId="10" xfId="0" applyNumberFormat="1" applyBorder="1" applyProtection="1"/>
    <xf numFmtId="164" fontId="0" fillId="0" borderId="16" xfId="0" applyNumberFormat="1" applyBorder="1" applyAlignment="1" applyProtection="1">
      <alignment horizontal="center"/>
    </xf>
    <xf numFmtId="0" fontId="0" fillId="0" borderId="20" xfId="0" applyBorder="1" applyAlignment="1" applyProtection="1">
      <alignment horizontal="right"/>
    </xf>
    <xf numFmtId="0" fontId="0" fillId="0" borderId="14" xfId="0" applyBorder="1" applyAlignment="1" applyProtection="1">
      <alignment horizontal="right"/>
    </xf>
    <xf numFmtId="37" fontId="0" fillId="0" borderId="20" xfId="0" applyNumberFormat="1" applyBorder="1" applyAlignment="1" applyProtection="1">
      <alignment horizontal="right"/>
    </xf>
    <xf numFmtId="5" fontId="0" fillId="0" borderId="0" xfId="0" applyNumberFormat="1" applyProtection="1"/>
    <xf numFmtId="167" fontId="0" fillId="0" borderId="19" xfId="0" applyNumberFormat="1" applyBorder="1" applyProtection="1"/>
    <xf numFmtId="167" fontId="0" fillId="0" borderId="20" xfId="0" applyNumberFormat="1" applyBorder="1" applyProtection="1"/>
    <xf numFmtId="167" fontId="0" fillId="0" borderId="0" xfId="0" applyNumberFormat="1" applyProtection="1"/>
    <xf numFmtId="167" fontId="0" fillId="0" borderId="18" xfId="0" applyNumberFormat="1" applyBorder="1" applyProtection="1"/>
    <xf numFmtId="0" fontId="0" fillId="0" borderId="0" xfId="0" applyBorder="1" applyProtection="1"/>
    <xf numFmtId="0" fontId="0" fillId="0" borderId="0" xfId="0" applyAlignment="1" applyProtection="1">
      <alignment horizontal="left"/>
    </xf>
    <xf numFmtId="164" fontId="0" fillId="0" borderId="79" xfId="0" applyNumberFormat="1" applyBorder="1" applyAlignment="1" applyProtection="1">
      <alignment horizontal="center"/>
    </xf>
    <xf numFmtId="0" fontId="0" fillId="0" borderId="46" xfId="0" applyBorder="1" applyProtection="1"/>
    <xf numFmtId="0" fontId="0" fillId="0" borderId="0" xfId="0" applyBorder="1" applyAlignment="1" applyProtection="1">
      <alignment horizontal="center"/>
    </xf>
    <xf numFmtId="164" fontId="0" fillId="0" borderId="20" xfId="0" applyNumberFormat="1" applyBorder="1" applyAlignment="1" applyProtection="1">
      <alignment horizontal="center"/>
    </xf>
    <xf numFmtId="37" fontId="0" fillId="0" borderId="0" xfId="0" applyNumberFormat="1" applyAlignment="1" applyProtection="1">
      <alignment horizontal="centerContinuous"/>
    </xf>
    <xf numFmtId="5" fontId="0" fillId="0" borderId="14" xfId="0" applyNumberFormat="1" applyBorder="1" applyProtection="1"/>
    <xf numFmtId="5" fontId="0" fillId="0" borderId="14"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81" xfId="0" applyBorder="1" applyProtection="1"/>
    <xf numFmtId="5" fontId="0" fillId="0" borderId="69"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16" xfId="0" applyNumberFormat="1" applyBorder="1" applyAlignment="1" applyProtection="1">
      <alignment horizontal="right"/>
    </xf>
    <xf numFmtId="37" fontId="0" fillId="0" borderId="10" xfId="0" applyNumberFormat="1" applyBorder="1" applyAlignment="1" applyProtection="1">
      <alignment horizontal="right"/>
    </xf>
    <xf numFmtId="5" fontId="0" fillId="0" borderId="16" xfId="0" applyNumberFormat="1" applyBorder="1" applyProtection="1"/>
    <xf numFmtId="0" fontId="0" fillId="0" borderId="13" xfId="0" applyBorder="1" applyAlignment="1" applyProtection="1">
      <alignment horizontal="left"/>
    </xf>
    <xf numFmtId="0" fontId="0" fillId="0" borderId="0" xfId="0" applyAlignment="1">
      <alignment horizontal="left" wrapText="1"/>
    </xf>
    <xf numFmtId="0" fontId="24" fillId="0" borderId="0" xfId="0" applyFont="1" applyAlignment="1" applyProtection="1">
      <alignment horizontal="left" wrapText="1"/>
    </xf>
    <xf numFmtId="0" fontId="24" fillId="0" borderId="0" xfId="0" applyFont="1" applyAlignment="1" applyProtection="1">
      <alignment horizontal="centerContinuous" wrapText="1"/>
    </xf>
    <xf numFmtId="0" fontId="24" fillId="0" borderId="0" xfId="0" applyFont="1"/>
    <xf numFmtId="0" fontId="0" fillId="0" borderId="0" xfId="0" applyAlignment="1">
      <alignment horizontal="left" vertical="justify" wrapText="1"/>
    </xf>
    <xf numFmtId="0" fontId="0" fillId="0" borderId="19" xfId="0" applyBorder="1" applyAlignment="1">
      <alignment wrapText="1"/>
    </xf>
    <xf numFmtId="0" fontId="0" fillId="0" borderId="14" xfId="0" applyBorder="1" applyAlignment="1">
      <alignment horizontal="left" wrapText="1"/>
    </xf>
    <xf numFmtId="0" fontId="20" fillId="0" borderId="0" xfId="0" applyFont="1" applyAlignment="1" applyProtection="1">
      <alignment horizontal="left" vertical="justify" wrapText="1"/>
    </xf>
    <xf numFmtId="164" fontId="12" fillId="0" borderId="10" xfId="0" applyNumberFormat="1" applyFont="1" applyBorder="1" applyAlignment="1" applyProtection="1">
      <alignment horizontal="center"/>
    </xf>
    <xf numFmtId="0" fontId="12" fillId="0" borderId="0" xfId="0" applyFont="1" applyAlignment="1">
      <alignment horizontal="right"/>
    </xf>
    <xf numFmtId="0" fontId="12" fillId="0" borderId="12" xfId="0" applyFont="1" applyBorder="1"/>
    <xf numFmtId="0" fontId="13" fillId="0" borderId="13" xfId="0" applyFont="1" applyBorder="1" applyAlignment="1">
      <alignment horizontal="centerContinuous"/>
    </xf>
    <xf numFmtId="0" fontId="13" fillId="0" borderId="0" xfId="0" applyFont="1" applyAlignment="1">
      <alignment horizontal="centerContinuous"/>
    </xf>
    <xf numFmtId="0" fontId="12" fillId="0" borderId="14" xfId="0" applyFont="1" applyBorder="1"/>
    <xf numFmtId="0" fontId="12" fillId="0" borderId="13" xfId="0" applyFont="1" applyBorder="1" applyAlignment="1">
      <alignment horizontal="center"/>
    </xf>
    <xf numFmtId="0" fontId="12" fillId="0" borderId="20" xfId="0" applyFont="1" applyBorder="1"/>
    <xf numFmtId="0" fontId="12" fillId="0" borderId="24" xfId="0" applyFont="1" applyBorder="1"/>
    <xf numFmtId="0" fontId="12" fillId="0" borderId="28" xfId="0" applyFont="1" applyBorder="1" applyAlignment="1">
      <alignment horizontal="centerContinuous"/>
    </xf>
    <xf numFmtId="0" fontId="12" fillId="0" borderId="27" xfId="0" applyFont="1" applyBorder="1"/>
    <xf numFmtId="0" fontId="12" fillId="0" borderId="36" xfId="0" applyFont="1" applyBorder="1"/>
    <xf numFmtId="0" fontId="12" fillId="0" borderId="37" xfId="0" applyFont="1" applyBorder="1" applyAlignment="1">
      <alignment horizontal="center"/>
    </xf>
    <xf numFmtId="0" fontId="12" fillId="0" borderId="38" xfId="0" applyFont="1" applyBorder="1" applyAlignment="1">
      <alignment horizontal="center"/>
    </xf>
    <xf numFmtId="0" fontId="12" fillId="0" borderId="27" xfId="0" applyFont="1" applyBorder="1" applyAlignment="1">
      <alignment horizontal="center"/>
    </xf>
    <xf numFmtId="0" fontId="12" fillId="0" borderId="34" xfId="0" applyFont="1" applyBorder="1" applyAlignment="1">
      <alignment horizontal="center"/>
    </xf>
    <xf numFmtId="0" fontId="12" fillId="0" borderId="0" xfId="0" applyFont="1" applyAlignment="1">
      <alignment horizontal="center"/>
    </xf>
    <xf numFmtId="0" fontId="12" fillId="0" borderId="25" xfId="0" applyFont="1" applyBorder="1" applyAlignment="1">
      <alignment horizontal="center"/>
    </xf>
    <xf numFmtId="0" fontId="12" fillId="0" borderId="24" xfId="0" applyFont="1" applyBorder="1" applyAlignment="1">
      <alignment horizontal="center"/>
    </xf>
    <xf numFmtId="0" fontId="12" fillId="0" borderId="14" xfId="0" applyFont="1" applyBorder="1" applyAlignment="1">
      <alignment horizontal="center"/>
    </xf>
    <xf numFmtId="0" fontId="12" fillId="0" borderId="39" xfId="0" applyFont="1" applyBorder="1" applyAlignment="1">
      <alignment horizontal="center"/>
    </xf>
    <xf numFmtId="0" fontId="12" fillId="0" borderId="40" xfId="0" applyFont="1" applyBorder="1"/>
    <xf numFmtId="0" fontId="12" fillId="0" borderId="41" xfId="0" applyFont="1" applyBorder="1"/>
    <xf numFmtId="0" fontId="12" fillId="0" borderId="43" xfId="0" applyFont="1" applyBorder="1" applyAlignment="1">
      <alignment horizontal="center"/>
    </xf>
    <xf numFmtId="0" fontId="12" fillId="0" borderId="18" xfId="0" applyFont="1" applyBorder="1" applyAlignment="1">
      <alignment horizontal="center"/>
    </xf>
    <xf numFmtId="0" fontId="12" fillId="0" borderId="31" xfId="0" applyFont="1" applyBorder="1" applyAlignment="1">
      <alignment horizontal="center"/>
    </xf>
    <xf numFmtId="0" fontId="12" fillId="0" borderId="16" xfId="0" applyFont="1" applyBorder="1"/>
    <xf numFmtId="0" fontId="13" fillId="0" borderId="0" xfId="0" applyFont="1"/>
    <xf numFmtId="0" fontId="13" fillId="0" borderId="0" xfId="0" applyFont="1" applyAlignment="1">
      <alignment horizontal="right"/>
    </xf>
    <xf numFmtId="0" fontId="18" fillId="0" borderId="0" xfId="0" applyFont="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18" fillId="0" borderId="0" xfId="0" applyFont="1" applyBorder="1" applyAlignment="1">
      <alignment horizontal="left" vertical="top" wrapText="1"/>
    </xf>
    <xf numFmtId="0" fontId="0" fillId="0" borderId="0" xfId="0" applyAlignment="1">
      <alignment horizontal="left" vertical="justify"/>
    </xf>
    <xf numFmtId="0" fontId="20" fillId="0" borderId="0" xfId="0" applyFont="1" applyAlignment="1" applyProtection="1">
      <alignment horizontal="left" vertical="top"/>
    </xf>
    <xf numFmtId="0" fontId="22" fillId="0" borderId="17" xfId="0" applyFont="1" applyBorder="1"/>
    <xf numFmtId="0" fontId="8" fillId="0" borderId="21" xfId="0" applyFont="1" applyBorder="1"/>
    <xf numFmtId="0" fontId="8" fillId="0" borderId="33" xfId="0" applyFont="1" applyBorder="1"/>
    <xf numFmtId="0" fontId="8" fillId="0" borderId="11" xfId="0" applyFont="1" applyBorder="1"/>
    <xf numFmtId="0" fontId="8" fillId="0" borderId="22" xfId="0" applyFont="1" applyBorder="1"/>
    <xf numFmtId="0" fontId="8" fillId="0" borderId="28" xfId="0" applyFont="1" applyBorder="1" applyAlignment="1">
      <alignment horizontal="center"/>
    </xf>
    <xf numFmtId="0" fontId="8" fillId="0" borderId="24" xfId="0" applyFont="1" applyBorder="1"/>
    <xf numFmtId="0" fontId="8" fillId="0" borderId="30" xfId="0" applyFont="1" applyBorder="1" applyAlignment="1">
      <alignment horizontal="center"/>
    </xf>
    <xf numFmtId="0" fontId="21" fillId="0" borderId="18" xfId="0" applyFont="1" applyBorder="1" applyAlignment="1">
      <alignment horizontal="centerContinuous"/>
    </xf>
    <xf numFmtId="0" fontId="8" fillId="0" borderId="27" xfId="0" applyFont="1" applyBorder="1" applyAlignment="1">
      <alignment horizontal="center"/>
    </xf>
    <xf numFmtId="0" fontId="8" fillId="0" borderId="28" xfId="0" applyFont="1" applyBorder="1" applyAlignment="1">
      <alignment horizontal="centerContinuous"/>
    </xf>
    <xf numFmtId="0" fontId="8" fillId="0" borderId="25" xfId="0" applyFont="1" applyBorder="1" applyAlignment="1">
      <alignment horizontal="centerContinuous"/>
    </xf>
    <xf numFmtId="0" fontId="8" fillId="0" borderId="29" xfId="0" applyFont="1" applyBorder="1" applyAlignment="1">
      <alignment horizontal="center"/>
    </xf>
    <xf numFmtId="0" fontId="8" fillId="0" borderId="30" xfId="0" applyFont="1" applyBorder="1" applyAlignment="1">
      <alignment horizontal="centerContinuous"/>
    </xf>
    <xf numFmtId="0" fontId="8" fillId="0" borderId="31" xfId="0" applyFont="1" applyBorder="1" applyAlignment="1">
      <alignment horizontal="centerContinuous"/>
    </xf>
    <xf numFmtId="0" fontId="8" fillId="0" borderId="29" xfId="0" applyFont="1" applyBorder="1"/>
    <xf numFmtId="0" fontId="21" fillId="0" borderId="19" xfId="0" applyFont="1" applyBorder="1" applyAlignment="1">
      <alignment horizontal="center"/>
    </xf>
    <xf numFmtId="0" fontId="8" fillId="0" borderId="19" xfId="0" applyFont="1" applyBorder="1" applyAlignment="1">
      <alignment horizontal="left"/>
    </xf>
    <xf numFmtId="0" fontId="8" fillId="0" borderId="30" xfId="0" applyFont="1" applyBorder="1" applyAlignment="1">
      <alignment horizontal="center" wrapText="1"/>
    </xf>
    <xf numFmtId="0" fontId="8" fillId="0" borderId="32" xfId="0" applyFont="1" applyBorder="1"/>
    <xf numFmtId="0" fontId="8" fillId="0" borderId="10" xfId="0" applyFont="1" applyBorder="1" applyAlignment="1">
      <alignment horizontal="left"/>
    </xf>
    <xf numFmtId="0" fontId="8" fillId="0" borderId="47" xfId="0" applyFont="1" applyBorder="1" applyAlignment="1">
      <alignment horizontal="centerContinuous" wrapText="1"/>
    </xf>
    <xf numFmtId="5" fontId="8" fillId="0" borderId="47" xfId="0" applyNumberFormat="1" applyFont="1" applyBorder="1" applyAlignment="1" applyProtection="1">
      <alignment horizontal="right"/>
    </xf>
    <xf numFmtId="5" fontId="8" fillId="0" borderId="46" xfId="0" applyNumberFormat="1" applyFont="1" applyBorder="1" applyAlignment="1" applyProtection="1">
      <alignment horizontal="right"/>
    </xf>
    <xf numFmtId="0" fontId="8" fillId="0" borderId="0" xfId="0" applyFont="1" applyBorder="1"/>
    <xf numFmtId="0" fontId="8" fillId="0" borderId="0" xfId="0" applyFont="1" applyBorder="1" applyAlignment="1">
      <alignment horizontal="left"/>
    </xf>
    <xf numFmtId="0" fontId="8" fillId="0" borderId="0" xfId="0" applyFont="1" applyBorder="1" applyAlignment="1">
      <alignment horizontal="centerContinuous"/>
    </xf>
    <xf numFmtId="0" fontId="8" fillId="0" borderId="0" xfId="0" applyFont="1" applyBorder="1" applyAlignment="1">
      <alignment horizontal="centerContinuous" wrapText="1"/>
    </xf>
    <xf numFmtId="5" fontId="8" fillId="0" borderId="0" xfId="0" applyNumberFormat="1" applyFont="1" applyBorder="1" applyAlignment="1" applyProtection="1">
      <alignment horizontal="right"/>
    </xf>
    <xf numFmtId="0" fontId="8" fillId="0" borderId="17" xfId="0" applyFont="1" applyBorder="1"/>
    <xf numFmtId="0" fontId="8" fillId="0" borderId="12" xfId="0" applyFont="1" applyBorder="1"/>
    <xf numFmtId="0" fontId="8" fillId="0" borderId="34" xfId="0" applyFont="1" applyBorder="1"/>
    <xf numFmtId="0" fontId="8" fillId="0" borderId="35" xfId="0" applyFont="1" applyBorder="1"/>
    <xf numFmtId="0" fontId="21" fillId="0" borderId="19" xfId="0" applyFont="1" applyBorder="1" applyAlignment="1">
      <alignment horizontal="centerContinuous"/>
    </xf>
    <xf numFmtId="0" fontId="8" fillId="0" borderId="27" xfId="0" applyFont="1" applyBorder="1"/>
    <xf numFmtId="0" fontId="8" fillId="0" borderId="30" xfId="0" applyFont="1" applyBorder="1"/>
    <xf numFmtId="0" fontId="8" fillId="0" borderId="28" xfId="0" applyFont="1" applyBorder="1"/>
    <xf numFmtId="0" fontId="8" fillId="0" borderId="47" xfId="0" applyFont="1" applyBorder="1"/>
    <xf numFmtId="5" fontId="8" fillId="0" borderId="0" xfId="0" applyNumberFormat="1" applyFont="1" applyBorder="1" applyProtection="1"/>
    <xf numFmtId="0" fontId="8" fillId="0" borderId="0" xfId="0" applyFont="1" applyAlignment="1"/>
    <xf numFmtId="0" fontId="8" fillId="0" borderId="19" xfId="0" applyFont="1" applyBorder="1" applyAlignment="1"/>
    <xf numFmtId="0" fontId="21" fillId="0" borderId="0" xfId="0" applyFont="1" applyAlignment="1">
      <alignment horizontal="left"/>
    </xf>
    <xf numFmtId="0" fontId="0" fillId="0" borderId="13" xfId="0" applyBorder="1" applyAlignment="1">
      <alignment wrapText="1"/>
    </xf>
    <xf numFmtId="0" fontId="0" fillId="0" borderId="18" xfId="0" applyBorder="1" applyAlignment="1">
      <alignment wrapText="1"/>
    </xf>
    <xf numFmtId="0" fontId="21" fillId="0" borderId="19" xfId="0" applyFont="1" applyBorder="1" applyAlignment="1" applyProtection="1">
      <alignment horizontal="center"/>
    </xf>
    <xf numFmtId="5" fontId="8" fillId="0" borderId="30" xfId="0" applyNumberFormat="1" applyFont="1" applyBorder="1" applyAlignment="1" applyProtection="1"/>
    <xf numFmtId="5" fontId="8" fillId="0" borderId="31" xfId="0" applyNumberFormat="1" applyFont="1" applyBorder="1" applyAlignment="1" applyProtection="1"/>
    <xf numFmtId="0" fontId="55" fillId="0" borderId="19" xfId="0" applyFont="1" applyBorder="1" applyAlignment="1" applyProtection="1">
      <alignment horizontal="left"/>
    </xf>
    <xf numFmtId="175" fontId="8" fillId="0" borderId="0" xfId="0" applyNumberFormat="1" applyFont="1" applyProtection="1"/>
    <xf numFmtId="0" fontId="0" fillId="0" borderId="20" xfId="0" applyBorder="1" applyAlignment="1">
      <alignment wrapText="1"/>
    </xf>
    <xf numFmtId="0" fontId="21" fillId="0" borderId="19" xfId="0" applyFont="1" applyBorder="1" applyAlignment="1" applyProtection="1">
      <alignment horizontal="centerContinuous"/>
    </xf>
    <xf numFmtId="0" fontId="8" fillId="0" borderId="0" xfId="0" applyFont="1" applyBorder="1" applyProtection="1"/>
    <xf numFmtId="0" fontId="8" fillId="0" borderId="0" xfId="0" applyFont="1" applyBorder="1" applyAlignment="1" applyProtection="1">
      <alignment horizontal="left"/>
    </xf>
    <xf numFmtId="37" fontId="8" fillId="0" borderId="0" xfId="0" applyNumberFormat="1" applyFont="1" applyBorder="1" applyProtection="1"/>
    <xf numFmtId="0" fontId="8" fillId="0" borderId="19" xfId="0" applyFont="1" applyBorder="1" applyAlignment="1" applyProtection="1"/>
    <xf numFmtId="0" fontId="8" fillId="0" borderId="13" xfId="0" quotePrefix="1" applyFont="1" applyBorder="1" applyAlignment="1" applyProtection="1">
      <alignment horizontal="right"/>
    </xf>
    <xf numFmtId="0" fontId="8" fillId="0" borderId="13" xfId="0" applyFont="1" applyBorder="1" applyAlignment="1" applyProtection="1">
      <alignment horizontal="right"/>
    </xf>
    <xf numFmtId="0" fontId="12" fillId="0" borderId="64" xfId="0" applyFont="1" applyBorder="1"/>
    <xf numFmtId="0" fontId="12" fillId="0" borderId="22" xfId="0" applyFont="1" applyBorder="1"/>
    <xf numFmtId="0" fontId="12" fillId="0" borderId="50" xfId="0" applyFont="1" applyBorder="1" applyAlignment="1">
      <alignment horizontal="centerContinuous"/>
    </xf>
    <xf numFmtId="0" fontId="12" fillId="0" borderId="51" xfId="0" applyFont="1" applyBorder="1" applyAlignment="1">
      <alignment horizontal="centerContinuous"/>
    </xf>
    <xf numFmtId="0" fontId="12" fillId="0" borderId="48" xfId="0" applyFont="1" applyBorder="1" applyAlignment="1">
      <alignment horizontal="centerContinuous"/>
    </xf>
    <xf numFmtId="0" fontId="12" fillId="0" borderId="39" xfId="0" applyFont="1" applyBorder="1"/>
    <xf numFmtId="0" fontId="12" fillId="0" borderId="42" xfId="0" applyFont="1" applyBorder="1"/>
    <xf numFmtId="0" fontId="12" fillId="0" borderId="37" xfId="0" applyFont="1" applyBorder="1"/>
    <xf numFmtId="0" fontId="12" fillId="0" borderId="40" xfId="0" applyFont="1" applyBorder="1" applyAlignment="1">
      <alignment horizontal="center"/>
    </xf>
    <xf numFmtId="0" fontId="12" fillId="0" borderId="64" xfId="0" applyFont="1" applyBorder="1" applyAlignment="1">
      <alignment horizontal="center"/>
    </xf>
    <xf numFmtId="0" fontId="12" fillId="0" borderId="41" xfId="0" applyFont="1" applyBorder="1" applyAlignment="1">
      <alignment horizontal="center"/>
    </xf>
    <xf numFmtId="0" fontId="12" fillId="0" borderId="43" xfId="0" applyFont="1" applyBorder="1"/>
    <xf numFmtId="0" fontId="12" fillId="0" borderId="0" xfId="0" applyFont="1" applyBorder="1" applyAlignment="1">
      <alignment horizontal="center"/>
    </xf>
    <xf numFmtId="0" fontId="12" fillId="0" borderId="28" xfId="0" applyFont="1" applyBorder="1" applyAlignment="1">
      <alignment horizontal="center"/>
    </xf>
    <xf numFmtId="0" fontId="12" fillId="0" borderId="34" xfId="0" applyFont="1" applyBorder="1" applyAlignment="1">
      <alignment horizontal="centerContinuous"/>
    </xf>
    <xf numFmtId="0" fontId="12" fillId="0" borderId="29" xfId="0" applyFont="1" applyBorder="1"/>
    <xf numFmtId="0" fontId="12" fillId="0" borderId="30" xfId="0" applyFont="1" applyBorder="1" applyAlignment="1">
      <alignment horizontal="centerContinuous"/>
    </xf>
    <xf numFmtId="0" fontId="12" fillId="0" borderId="35" xfId="0" applyFont="1" applyBorder="1" applyAlignment="1">
      <alignment horizontal="centerContinuous"/>
    </xf>
    <xf numFmtId="0" fontId="12" fillId="0" borderId="19" xfId="0" applyFont="1" applyBorder="1" applyAlignment="1">
      <alignment horizontal="center"/>
    </xf>
    <xf numFmtId="0" fontId="12" fillId="0" borderId="26" xfId="0" applyFont="1" applyBorder="1" applyAlignment="1">
      <alignment horizontal="center"/>
    </xf>
    <xf numFmtId="0" fontId="12" fillId="0" borderId="30" xfId="0" applyFont="1" applyBorder="1" applyAlignment="1">
      <alignment horizontal="center"/>
    </xf>
    <xf numFmtId="0" fontId="12" fillId="0" borderId="31" xfId="0" applyFont="1" applyBorder="1"/>
    <xf numFmtId="0" fontId="12" fillId="0" borderId="47" xfId="0" applyFont="1" applyBorder="1"/>
    <xf numFmtId="0" fontId="12" fillId="0" borderId="10" xfId="0" applyFont="1" applyBorder="1" applyAlignment="1">
      <alignment horizontal="center"/>
    </xf>
    <xf numFmtId="0" fontId="12" fillId="0" borderId="46" xfId="0" applyFont="1" applyBorder="1"/>
    <xf numFmtId="0" fontId="12" fillId="0" borderId="0" xfId="0" applyFont="1" applyBorder="1" applyAlignment="1">
      <alignment horizontal="centerContinuous"/>
    </xf>
    <xf numFmtId="0" fontId="12" fillId="0" borderId="13" xfId="0" applyFont="1" applyBorder="1" applyAlignment="1">
      <alignment horizontal="centerContinuous"/>
    </xf>
    <xf numFmtId="0" fontId="12" fillId="0" borderId="36" xfId="0" applyFont="1" applyBorder="1" applyAlignment="1">
      <alignment horizontal="center"/>
    </xf>
    <xf numFmtId="0" fontId="12" fillId="0" borderId="35" xfId="0" applyFont="1" applyBorder="1" applyAlignment="1">
      <alignment horizontal="center"/>
    </xf>
    <xf numFmtId="0" fontId="12" fillId="0" borderId="32" xfId="0" applyFont="1" applyBorder="1"/>
    <xf numFmtId="0" fontId="12" fillId="0" borderId="44" xfId="0" applyFont="1" applyBorder="1"/>
    <xf numFmtId="37" fontId="12" fillId="0" borderId="47" xfId="0" applyNumberFormat="1" applyFont="1" applyBorder="1" applyProtection="1"/>
    <xf numFmtId="0" fontId="24" fillId="0" borderId="24" xfId="0" applyFont="1" applyBorder="1"/>
    <xf numFmtId="0" fontId="24" fillId="0" borderId="26" xfId="0" applyFont="1" applyBorder="1"/>
    <xf numFmtId="0" fontId="12" fillId="0" borderId="13" xfId="0" applyFont="1" applyBorder="1" applyAlignment="1"/>
    <xf numFmtId="0" fontId="12" fillId="0" borderId="52" xfId="0" applyFont="1" applyBorder="1"/>
    <xf numFmtId="5" fontId="9" fillId="0" borderId="55" xfId="0" applyNumberFormat="1" applyFont="1" applyBorder="1" applyProtection="1">
      <protection locked="0"/>
    </xf>
    <xf numFmtId="0" fontId="9" fillId="0" borderId="55" xfId="0" applyFont="1" applyBorder="1" applyProtection="1">
      <protection locked="0"/>
    </xf>
    <xf numFmtId="37" fontId="9" fillId="0" borderId="55" xfId="0" applyNumberFormat="1" applyFont="1" applyBorder="1" applyProtection="1">
      <protection locked="0"/>
    </xf>
    <xf numFmtId="0" fontId="9" fillId="0" borderId="31" xfId="0" applyFont="1" applyBorder="1" applyProtection="1">
      <protection locked="0"/>
    </xf>
    <xf numFmtId="37" fontId="9" fillId="0" borderId="37" xfId="0" applyNumberFormat="1" applyFont="1" applyBorder="1" applyProtection="1">
      <protection locked="0"/>
    </xf>
    <xf numFmtId="0" fontId="9" fillId="0" borderId="43" xfId="0" applyFont="1" applyBorder="1" applyProtection="1">
      <protection locked="0"/>
    </xf>
    <xf numFmtId="0" fontId="12" fillId="0" borderId="50" xfId="0" applyFont="1" applyBorder="1"/>
    <xf numFmtId="0" fontId="12" fillId="0" borderId="38" xfId="0" applyFont="1" applyBorder="1"/>
    <xf numFmtId="0" fontId="12" fillId="0" borderId="53" xfId="0" applyFont="1" applyBorder="1" applyAlignment="1">
      <alignment horizontal="centerContinuous"/>
    </xf>
    <xf numFmtId="0" fontId="12" fillId="0" borderId="54" xfId="0" applyFont="1" applyBorder="1" applyAlignment="1">
      <alignment horizontal="centerContinuous"/>
    </xf>
    <xf numFmtId="0" fontId="12" fillId="0" borderId="42" xfId="0" applyFont="1" applyBorder="1" applyAlignment="1">
      <alignment horizontal="center"/>
    </xf>
    <xf numFmtId="0" fontId="12" fillId="0" borderId="29" xfId="0" applyFont="1" applyBorder="1" applyAlignment="1">
      <alignment horizontal="center"/>
    </xf>
    <xf numFmtId="0" fontId="12" fillId="0" borderId="52" xfId="0" applyFont="1" applyBorder="1" applyAlignment="1">
      <alignment horizontal="center"/>
    </xf>
    <xf numFmtId="0" fontId="12" fillId="0" borderId="60" xfId="0" applyFont="1" applyBorder="1" applyAlignment="1">
      <alignment horizontal="center"/>
    </xf>
    <xf numFmtId="0" fontId="12" fillId="0" borderId="56" xfId="0" applyFont="1" applyBorder="1" applyAlignment="1">
      <alignment horizontal="center"/>
    </xf>
    <xf numFmtId="0" fontId="12" fillId="0" borderId="59" xfId="0" applyFont="1" applyBorder="1"/>
    <xf numFmtId="0" fontId="12" fillId="0" borderId="61" xfId="0" applyFont="1" applyBorder="1" applyAlignment="1">
      <alignment horizontal="center"/>
    </xf>
    <xf numFmtId="0" fontId="24" fillId="0" borderId="30" xfId="0" applyFont="1" applyBorder="1" applyAlignment="1">
      <alignment horizontal="center"/>
    </xf>
    <xf numFmtId="0" fontId="12" fillId="0" borderId="20" xfId="0" applyFont="1" applyBorder="1" applyAlignment="1">
      <alignment horizontal="center"/>
    </xf>
    <xf numFmtId="0" fontId="12" fillId="26" borderId="26" xfId="0" applyFont="1" applyFill="1" applyBorder="1"/>
    <xf numFmtId="0" fontId="24" fillId="0" borderId="28" xfId="0" applyFont="1" applyBorder="1" applyAlignment="1">
      <alignment horizontal="center"/>
    </xf>
    <xf numFmtId="0" fontId="12" fillId="0" borderId="47" xfId="0" applyFont="1" applyBorder="1" applyAlignment="1">
      <alignment horizontal="center"/>
    </xf>
    <xf numFmtId="0" fontId="12" fillId="26" borderId="47" xfId="0" applyFont="1" applyFill="1" applyBorder="1"/>
    <xf numFmtId="0" fontId="12" fillId="0" borderId="25" xfId="0" applyFont="1" applyBorder="1" applyAlignment="1">
      <alignment horizontal="centerContinuous"/>
    </xf>
    <xf numFmtId="0" fontId="12" fillId="40" borderId="53" xfId="0" applyFont="1" applyFill="1" applyBorder="1"/>
    <xf numFmtId="0" fontId="12" fillId="0" borderId="63" xfId="0" applyFont="1" applyBorder="1" applyAlignment="1">
      <alignment horizontal="center"/>
    </xf>
    <xf numFmtId="0" fontId="12" fillId="40" borderId="57" xfId="0" applyFont="1" applyFill="1" applyBorder="1"/>
    <xf numFmtId="0" fontId="12" fillId="0" borderId="17" xfId="0" applyFont="1" applyBorder="1" applyAlignment="1">
      <alignment horizontal="centerContinuous"/>
    </xf>
    <xf numFmtId="0" fontId="12" fillId="0" borderId="11" xfId="0" applyFont="1" applyBorder="1" applyAlignment="1">
      <alignment horizontal="centerContinuous"/>
    </xf>
    <xf numFmtId="0" fontId="12" fillId="0" borderId="12" xfId="0" applyFont="1" applyBorder="1" applyAlignment="1">
      <alignment horizontal="centerContinuous"/>
    </xf>
    <xf numFmtId="0" fontId="12" fillId="0" borderId="43" xfId="0" applyFont="1" applyBorder="1" applyAlignment="1">
      <alignment horizontal="centerContinuous"/>
    </xf>
    <xf numFmtId="0" fontId="12" fillId="40" borderId="41" xfId="0" applyFont="1" applyFill="1" applyBorder="1"/>
    <xf numFmtId="0" fontId="12" fillId="40" borderId="40" xfId="0" applyFont="1" applyFill="1" applyBorder="1"/>
    <xf numFmtId="0" fontId="12" fillId="40" borderId="38" xfId="0" applyFont="1" applyFill="1" applyBorder="1"/>
    <xf numFmtId="0" fontId="12" fillId="40" borderId="39" xfId="0" applyFont="1" applyFill="1" applyBorder="1"/>
    <xf numFmtId="0" fontId="12" fillId="40" borderId="36" xfId="0" applyFont="1" applyFill="1" applyBorder="1"/>
    <xf numFmtId="37" fontId="12" fillId="40" borderId="30" xfId="0" applyNumberFormat="1" applyFont="1" applyFill="1" applyBorder="1" applyProtection="1"/>
    <xf numFmtId="37" fontId="12" fillId="40" borderId="19" xfId="0" applyNumberFormat="1" applyFont="1" applyFill="1" applyBorder="1" applyProtection="1"/>
    <xf numFmtId="37" fontId="12" fillId="40" borderId="20" xfId="0" applyNumberFormat="1" applyFont="1" applyFill="1" applyBorder="1" applyProtection="1"/>
    <xf numFmtId="37" fontId="12" fillId="40" borderId="18" xfId="0" applyNumberFormat="1" applyFont="1" applyFill="1" applyBorder="1" applyProtection="1"/>
    <xf numFmtId="0" fontId="12" fillId="40" borderId="19" xfId="0" applyFont="1" applyFill="1" applyBorder="1"/>
    <xf numFmtId="37" fontId="12" fillId="40" borderId="35" xfId="0" applyNumberFormat="1" applyFont="1" applyFill="1" applyBorder="1" applyProtection="1"/>
    <xf numFmtId="37" fontId="12" fillId="40" borderId="53" xfId="0" applyNumberFormat="1" applyFont="1" applyFill="1" applyBorder="1" applyProtection="1"/>
    <xf numFmtId="37" fontId="12" fillId="40" borderId="51" xfId="0" applyNumberFormat="1" applyFont="1" applyFill="1" applyBorder="1" applyProtection="1"/>
    <xf numFmtId="37" fontId="12" fillId="40" borderId="48" xfId="0" applyNumberFormat="1" applyFont="1" applyFill="1" applyBorder="1" applyProtection="1"/>
    <xf numFmtId="37" fontId="12" fillId="40" borderId="50" xfId="0" applyNumberFormat="1" applyFont="1" applyFill="1" applyBorder="1" applyProtection="1"/>
    <xf numFmtId="0" fontId="12" fillId="40" borderId="51" xfId="0" applyFont="1" applyFill="1" applyBorder="1" applyProtection="1"/>
    <xf numFmtId="37" fontId="12" fillId="40" borderId="54" xfId="0" applyNumberFormat="1" applyFont="1" applyFill="1" applyBorder="1" applyProtection="1"/>
    <xf numFmtId="37" fontId="12" fillId="40" borderId="41" xfId="0" applyNumberFormat="1" applyFont="1" applyFill="1" applyBorder="1" applyProtection="1"/>
    <xf numFmtId="37" fontId="12" fillId="40" borderId="40" xfId="0" applyNumberFormat="1" applyFont="1" applyFill="1" applyBorder="1" applyProtection="1"/>
    <xf numFmtId="37" fontId="12" fillId="40" borderId="38" xfId="0" applyNumberFormat="1" applyFont="1" applyFill="1" applyBorder="1" applyProtection="1"/>
    <xf numFmtId="37" fontId="12" fillId="40" borderId="39" xfId="0" applyNumberFormat="1" applyFont="1" applyFill="1" applyBorder="1" applyProtection="1"/>
    <xf numFmtId="0" fontId="12" fillId="40" borderId="40" xfId="0" applyFont="1" applyFill="1" applyBorder="1" applyProtection="1"/>
    <xf numFmtId="37" fontId="12" fillId="40" borderId="36" xfId="0" applyNumberFormat="1" applyFont="1" applyFill="1" applyBorder="1" applyProtection="1"/>
    <xf numFmtId="0" fontId="12" fillId="40" borderId="19" xfId="0" applyFont="1" applyFill="1" applyBorder="1" applyProtection="1"/>
    <xf numFmtId="0" fontId="12" fillId="0" borderId="0" xfId="0" applyFont="1" applyAlignment="1"/>
    <xf numFmtId="0" fontId="24" fillId="0" borderId="13" xfId="0" applyFont="1" applyBorder="1"/>
    <xf numFmtId="0" fontId="24" fillId="0" borderId="14" xfId="0" applyFont="1" applyBorder="1"/>
    <xf numFmtId="0" fontId="12" fillId="0" borderId="24" xfId="0" applyFont="1" applyBorder="1" applyAlignment="1">
      <alignment horizontal="centerContinuous"/>
    </xf>
    <xf numFmtId="0" fontId="12" fillId="32" borderId="54" xfId="0" applyFont="1" applyFill="1" applyBorder="1"/>
    <xf numFmtId="0" fontId="15" fillId="0" borderId="0" xfId="0" applyFont="1"/>
    <xf numFmtId="0" fontId="12" fillId="32" borderId="36" xfId="0" applyFont="1" applyFill="1" applyBorder="1"/>
    <xf numFmtId="0" fontId="12" fillId="32" borderId="30" xfId="0" applyFont="1" applyFill="1" applyBorder="1"/>
    <xf numFmtId="0" fontId="12" fillId="32" borderId="20" xfId="0" applyFont="1" applyFill="1" applyBorder="1"/>
    <xf numFmtId="0" fontId="12" fillId="32" borderId="35" xfId="0" applyFont="1" applyFill="1" applyBorder="1"/>
    <xf numFmtId="0" fontId="27" fillId="0" borderId="13" xfId="0" applyFont="1" applyBorder="1"/>
    <xf numFmtId="0" fontId="27" fillId="0" borderId="0" xfId="0" applyFont="1"/>
    <xf numFmtId="0" fontId="27" fillId="0" borderId="14" xfId="0" applyFont="1" applyBorder="1"/>
    <xf numFmtId="0" fontId="27" fillId="0" borderId="15" xfId="0" applyFont="1" applyBorder="1"/>
    <xf numFmtId="0" fontId="27" fillId="0" borderId="10" xfId="0" applyFont="1" applyBorder="1"/>
    <xf numFmtId="0" fontId="27" fillId="0" borderId="16" xfId="0" applyFont="1" applyBorder="1"/>
    <xf numFmtId="0" fontId="27" fillId="0" borderId="0" xfId="0" applyFont="1" applyAlignment="1">
      <alignment horizontal="centerContinuous"/>
    </xf>
    <xf numFmtId="0" fontId="12" fillId="0" borderId="15" xfId="0" applyFont="1" applyBorder="1" applyAlignment="1">
      <alignment horizontal="center"/>
    </xf>
    <xf numFmtId="0" fontId="12" fillId="0" borderId="46" xfId="0" applyFont="1" applyBorder="1" applyAlignment="1">
      <alignment horizontal="center"/>
    </xf>
    <xf numFmtId="0" fontId="12" fillId="0" borderId="39" xfId="0" applyFont="1" applyBorder="1" applyAlignment="1">
      <alignment horizontal="centerContinuous"/>
    </xf>
    <xf numFmtId="0" fontId="12" fillId="0" borderId="40" xfId="0" applyFont="1" applyBorder="1" applyAlignment="1">
      <alignment horizontal="centerContinuous"/>
    </xf>
    <xf numFmtId="0" fontId="12" fillId="0" borderId="38" xfId="0" applyFont="1" applyBorder="1" applyAlignment="1">
      <alignment horizontal="centerContinuous"/>
    </xf>
    <xf numFmtId="0" fontId="12" fillId="0" borderId="57" xfId="0" applyFont="1" applyBorder="1" applyAlignment="1">
      <alignment horizontal="left"/>
    </xf>
    <xf numFmtId="0" fontId="12" fillId="32" borderId="57" xfId="0" applyFont="1" applyFill="1" applyBorder="1"/>
    <xf numFmtId="0" fontId="12" fillId="0" borderId="17" xfId="0" applyFont="1" applyBorder="1" applyAlignment="1">
      <alignment horizontal="left"/>
    </xf>
    <xf numFmtId="0" fontId="12" fillId="0" borderId="75" xfId="0" applyFont="1" applyBorder="1" applyAlignment="1">
      <alignment horizontal="center"/>
    </xf>
    <xf numFmtId="0" fontId="12" fillId="0" borderId="12" xfId="0" applyFont="1" applyBorder="1" applyAlignment="1">
      <alignment horizontal="center"/>
    </xf>
    <xf numFmtId="164" fontId="12" fillId="0" borderId="32" xfId="0" applyNumberFormat="1" applyFont="1" applyBorder="1" applyAlignment="1" applyProtection="1">
      <alignment horizontal="center"/>
    </xf>
    <xf numFmtId="0" fontId="13" fillId="0" borderId="15" xfId="0" applyFont="1" applyBorder="1" applyAlignment="1">
      <alignment horizontal="centerContinuous"/>
    </xf>
    <xf numFmtId="0" fontId="13" fillId="0" borderId="10" xfId="0" applyFont="1" applyBorder="1" applyAlignment="1">
      <alignment horizontal="centerContinuous"/>
    </xf>
    <xf numFmtId="0" fontId="12" fillId="0" borderId="69" xfId="0" applyFont="1" applyBorder="1" applyAlignment="1">
      <alignment horizontal="centerContinuous"/>
    </xf>
    <xf numFmtId="0" fontId="12" fillId="0" borderId="65" xfId="0" applyFont="1" applyBorder="1" applyAlignment="1">
      <alignment horizontal="center"/>
    </xf>
    <xf numFmtId="0" fontId="12" fillId="0" borderId="16" xfId="0" applyFont="1" applyBorder="1" applyAlignment="1">
      <alignment horizontal="center"/>
    </xf>
    <xf numFmtId="0" fontId="12" fillId="0" borderId="15" xfId="0" applyFont="1" applyBorder="1" applyAlignment="1">
      <alignment horizontal="centerContinuous"/>
    </xf>
    <xf numFmtId="0" fontId="25" fillId="0" borderId="14" xfId="0" applyFont="1" applyBorder="1" applyAlignment="1">
      <alignment horizontal="center"/>
    </xf>
    <xf numFmtId="0" fontId="25" fillId="0" borderId="0" xfId="0" applyFont="1" applyAlignment="1">
      <alignment horizontal="center"/>
    </xf>
    <xf numFmtId="0" fontId="12" fillId="0" borderId="64" xfId="0" applyFont="1" applyBorder="1" applyAlignment="1">
      <alignment horizontal="right"/>
    </xf>
    <xf numFmtId="0" fontId="12" fillId="0" borderId="65" xfId="0" applyFont="1" applyBorder="1"/>
    <xf numFmtId="0" fontId="13" fillId="0" borderId="70" xfId="0" applyFont="1" applyBorder="1" applyAlignment="1">
      <alignment horizontal="centerContinuous"/>
    </xf>
    <xf numFmtId="0" fontId="13" fillId="0" borderId="68" xfId="0" applyFont="1" applyBorder="1" applyAlignment="1">
      <alignment horizontal="centerContinuous"/>
    </xf>
    <xf numFmtId="0" fontId="12" fillId="0" borderId="68" xfId="0" applyFont="1" applyBorder="1" applyAlignment="1">
      <alignment horizontal="centerContinuous"/>
    </xf>
    <xf numFmtId="0" fontId="21" fillId="0" borderId="0" xfId="0" applyFont="1" applyAlignment="1" applyProtection="1"/>
    <xf numFmtId="0" fontId="20" fillId="0" borderId="19" xfId="0" applyFont="1" applyBorder="1" applyAlignment="1" applyProtection="1"/>
    <xf numFmtId="0" fontId="6" fillId="0" borderId="0" xfId="0" applyFont="1" applyAlignment="1" applyProtection="1">
      <protection locked="0"/>
    </xf>
    <xf numFmtId="49" fontId="13" fillId="0" borderId="0" xfId="0" applyNumberFormat="1" applyFont="1" applyAlignment="1" applyProtection="1">
      <alignment horizontal="center"/>
    </xf>
    <xf numFmtId="49" fontId="6" fillId="0" borderId="55" xfId="0" applyNumberFormat="1" applyFont="1" applyBorder="1" applyProtection="1">
      <protection locked="0"/>
    </xf>
    <xf numFmtId="49" fontId="9" fillId="0" borderId="0" xfId="0" applyNumberFormat="1" applyFont="1" applyAlignment="1" applyProtection="1">
      <alignment horizontal="left"/>
      <protection locked="0"/>
    </xf>
    <xf numFmtId="49" fontId="12" fillId="0" borderId="31" xfId="0" applyNumberFormat="1" applyFont="1" applyBorder="1" applyAlignment="1">
      <alignment horizontal="center"/>
    </xf>
    <xf numFmtId="49" fontId="12" fillId="0" borderId="31" xfId="0" applyNumberFormat="1" applyFont="1" applyBorder="1"/>
    <xf numFmtId="49" fontId="12" fillId="0" borderId="31" xfId="0" applyNumberFormat="1" applyFont="1" applyBorder="1" applyAlignment="1" applyProtection="1">
      <alignment horizontal="centerContinuous"/>
    </xf>
    <xf numFmtId="49" fontId="12" fillId="0" borderId="0" xfId="0" applyNumberFormat="1" applyFont="1" applyAlignment="1">
      <alignment horizontal="right"/>
    </xf>
    <xf numFmtId="49" fontId="12" fillId="0" borderId="0" xfId="0" applyNumberFormat="1" applyFont="1" applyAlignment="1">
      <alignment horizontal="left"/>
    </xf>
    <xf numFmtId="49" fontId="12" fillId="0" borderId="31" xfId="0" applyNumberFormat="1" applyFont="1" applyBorder="1" applyAlignment="1" applyProtection="1">
      <alignment horizontal="center"/>
    </xf>
    <xf numFmtId="49" fontId="12" fillId="0" borderId="30" xfId="0" applyNumberFormat="1" applyFont="1" applyBorder="1" applyAlignment="1" applyProtection="1">
      <alignment horizontal="center"/>
    </xf>
    <xf numFmtId="49" fontId="12" fillId="0" borderId="10" xfId="0" applyNumberFormat="1" applyFont="1" applyBorder="1"/>
    <xf numFmtId="49" fontId="12" fillId="0" borderId="30" xfId="0" applyNumberFormat="1" applyFont="1" applyBorder="1"/>
    <xf numFmtId="49" fontId="12" fillId="0" borderId="30" xfId="0" applyNumberFormat="1" applyFont="1" applyBorder="1" applyAlignment="1">
      <alignment horizontal="center"/>
    </xf>
    <xf numFmtId="164" fontId="12" fillId="0" borderId="30" xfId="0" applyNumberFormat="1" applyFont="1" applyBorder="1" applyAlignment="1" applyProtection="1">
      <alignment horizontal="centerContinuous"/>
    </xf>
    <xf numFmtId="164" fontId="12" fillId="0" borderId="35" xfId="0" applyNumberFormat="1" applyFont="1" applyBorder="1" applyAlignment="1" applyProtection="1">
      <alignment horizontal="centerContinuous"/>
    </xf>
    <xf numFmtId="164" fontId="12" fillId="0" borderId="19" xfId="0" applyNumberFormat="1" applyFont="1" applyBorder="1" applyAlignment="1" applyProtection="1">
      <alignment horizontal="left"/>
    </xf>
    <xf numFmtId="164" fontId="0" fillId="0" borderId="26" xfId="0" applyNumberFormat="1" applyBorder="1" applyAlignment="1" applyProtection="1">
      <alignment horizontal="left"/>
    </xf>
    <xf numFmtId="164" fontId="0" fillId="0" borderId="35" xfId="0" applyNumberFormat="1" applyBorder="1" applyAlignment="1" applyProtection="1">
      <alignment horizontal="left"/>
    </xf>
    <xf numFmtId="164" fontId="0" fillId="0" borderId="19" xfId="0" applyNumberFormat="1" applyBorder="1" applyAlignment="1" applyProtection="1">
      <alignment horizontal="left"/>
    </xf>
    <xf numFmtId="164" fontId="0" fillId="0" borderId="15" xfId="0" applyNumberFormat="1" applyBorder="1" applyAlignment="1" applyProtection="1">
      <alignment horizontal="centerContinuous"/>
    </xf>
    <xf numFmtId="49" fontId="8" fillId="0" borderId="20" xfId="0" applyNumberFormat="1" applyFont="1" applyBorder="1" applyProtection="1"/>
    <xf numFmtId="0" fontId="0" fillId="0" borderId="46" xfId="0" applyBorder="1" applyAlignment="1" applyProtection="1">
      <alignment horizontal="center"/>
    </xf>
    <xf numFmtId="49" fontId="12" fillId="0" borderId="46" xfId="0" applyNumberFormat="1" applyFont="1" applyBorder="1" applyAlignment="1">
      <alignment horizontal="center"/>
    </xf>
    <xf numFmtId="0" fontId="8" fillId="41" borderId="30" xfId="0" applyFont="1" applyFill="1" applyBorder="1" applyAlignment="1">
      <alignment horizontal="centerContinuous"/>
    </xf>
    <xf numFmtId="39" fontId="8" fillId="41" borderId="31" xfId="0" applyNumberFormat="1" applyFont="1" applyFill="1" applyBorder="1" applyAlignment="1" applyProtection="1">
      <alignment horizontal="centerContinuous"/>
    </xf>
    <xf numFmtId="5" fontId="8" fillId="0" borderId="29" xfId="0" applyNumberFormat="1" applyFont="1" applyBorder="1" applyAlignment="1" applyProtection="1"/>
    <xf numFmtId="5" fontId="8" fillId="0" borderId="35" xfId="0" applyNumberFormat="1" applyFont="1" applyBorder="1" applyAlignment="1" applyProtection="1"/>
    <xf numFmtId="5" fontId="8" fillId="0" borderId="19" xfId="0" applyNumberFormat="1" applyFont="1" applyBorder="1" applyAlignment="1" applyProtection="1"/>
    <xf numFmtId="37" fontId="8" fillId="0" borderId="29" xfId="0" applyNumberFormat="1" applyFont="1" applyBorder="1" applyAlignment="1" applyProtection="1"/>
    <xf numFmtId="37" fontId="8" fillId="0" borderId="35" xfId="0" applyNumberFormat="1" applyFont="1" applyBorder="1" applyAlignment="1" applyProtection="1"/>
    <xf numFmtId="37" fontId="8" fillId="0" borderId="19" xfId="0" applyNumberFormat="1" applyFont="1" applyBorder="1" applyAlignment="1" applyProtection="1"/>
    <xf numFmtId="37" fontId="8" fillId="0" borderId="27" xfId="0" applyNumberFormat="1" applyFont="1" applyBorder="1" applyAlignment="1" applyProtection="1"/>
    <xf numFmtId="37" fontId="8" fillId="0" borderId="34" xfId="0" applyNumberFormat="1" applyFont="1" applyBorder="1" applyAlignment="1" applyProtection="1"/>
    <xf numFmtId="37" fontId="8" fillId="0" borderId="0" xfId="0" applyNumberFormat="1" applyFont="1" applyAlignment="1" applyProtection="1"/>
    <xf numFmtId="5" fontId="8" fillId="0" borderId="29" xfId="0" applyNumberFormat="1" applyFont="1" applyBorder="1" applyAlignment="1" applyProtection="1">
      <protection locked="0"/>
    </xf>
    <xf numFmtId="5" fontId="8" fillId="0" borderId="35" xfId="0" applyNumberFormat="1" applyFont="1" applyBorder="1" applyAlignment="1" applyProtection="1">
      <protection locked="0"/>
    </xf>
    <xf numFmtId="37" fontId="8" fillId="30" borderId="25" xfId="0" applyNumberFormat="1" applyFont="1" applyFill="1" applyBorder="1" applyAlignment="1" applyProtection="1"/>
    <xf numFmtId="37" fontId="8" fillId="0" borderId="29" xfId="0" applyNumberFormat="1" applyFont="1" applyBorder="1" applyAlignment="1" applyProtection="1">
      <protection locked="0"/>
    </xf>
    <xf numFmtId="37" fontId="8" fillId="30" borderId="0" xfId="0" applyNumberFormat="1" applyFont="1" applyFill="1" applyAlignment="1" applyProtection="1"/>
    <xf numFmtId="37" fontId="8" fillId="30" borderId="34" xfId="0" applyNumberFormat="1" applyFont="1" applyFill="1" applyBorder="1" applyAlignment="1" applyProtection="1"/>
    <xf numFmtId="37" fontId="8" fillId="30" borderId="31" xfId="0" applyNumberFormat="1" applyFont="1" applyFill="1" applyBorder="1" applyAlignment="1" applyProtection="1"/>
    <xf numFmtId="37" fontId="8" fillId="30" borderId="19" xfId="0" applyNumberFormat="1" applyFont="1" applyFill="1" applyBorder="1" applyAlignment="1" applyProtection="1"/>
    <xf numFmtId="37" fontId="8" fillId="30" borderId="35" xfId="0" applyNumberFormat="1" applyFont="1" applyFill="1" applyBorder="1" applyAlignment="1" applyProtection="1"/>
    <xf numFmtId="37" fontId="8" fillId="0" borderId="31" xfId="0" applyNumberFormat="1" applyFont="1" applyBorder="1" applyAlignment="1" applyProtection="1">
      <protection locked="0"/>
    </xf>
    <xf numFmtId="0" fontId="0" fillId="0" borderId="55" xfId="0" applyBorder="1" applyAlignment="1"/>
    <xf numFmtId="37" fontId="8" fillId="0" borderId="35" xfId="0" applyNumberFormat="1" applyFont="1" applyBorder="1" applyAlignment="1" applyProtection="1">
      <protection locked="0"/>
    </xf>
    <xf numFmtId="0" fontId="0" fillId="0" borderId="54" xfId="0" applyBorder="1"/>
    <xf numFmtId="0" fontId="8" fillId="0" borderId="82" xfId="0" applyFont="1" applyBorder="1" applyAlignment="1" applyProtection="1">
      <alignment horizontal="centerContinuous"/>
    </xf>
    <xf numFmtId="0" fontId="8" fillId="0" borderId="28" xfId="0" applyFont="1" applyBorder="1" applyAlignment="1" applyProtection="1"/>
    <xf numFmtId="0" fontId="8" fillId="0" borderId="30" xfId="0" applyFont="1" applyBorder="1" applyAlignment="1" applyProtection="1"/>
    <xf numFmtId="0" fontId="8" fillId="0" borderId="0" xfId="0" applyFont="1" applyAlignment="1" applyProtection="1"/>
    <xf numFmtId="5" fontId="8" fillId="0" borderId="26" xfId="0" applyNumberFormat="1" applyFont="1" applyBorder="1" applyAlignment="1" applyProtection="1">
      <protection locked="0"/>
    </xf>
    <xf numFmtId="5" fontId="8" fillId="0" borderId="20" xfId="0" applyNumberFormat="1" applyFont="1" applyBorder="1" applyAlignment="1" applyProtection="1">
      <protection locked="0"/>
    </xf>
    <xf numFmtId="37" fontId="8" fillId="0" borderId="31" xfId="0" applyNumberFormat="1" applyFont="1" applyBorder="1" applyProtection="1">
      <protection locked="0"/>
    </xf>
    <xf numFmtId="37" fontId="8" fillId="30" borderId="31" xfId="0" applyNumberFormat="1" applyFont="1" applyFill="1" applyBorder="1" applyProtection="1"/>
    <xf numFmtId="37" fontId="8" fillId="30" borderId="14" xfId="0" applyNumberFormat="1" applyFont="1" applyFill="1" applyBorder="1" applyProtection="1"/>
    <xf numFmtId="37" fontId="8" fillId="30" borderId="20" xfId="0" applyNumberFormat="1" applyFont="1" applyFill="1" applyBorder="1" applyProtection="1"/>
    <xf numFmtId="37" fontId="8" fillId="0" borderId="24" xfId="0" applyNumberFormat="1" applyFont="1" applyBorder="1" applyAlignment="1" applyProtection="1"/>
    <xf numFmtId="37" fontId="8" fillId="0" borderId="26" xfId="0" applyNumberFormat="1" applyFont="1" applyBorder="1" applyAlignment="1" applyProtection="1">
      <protection locked="0"/>
    </xf>
    <xf numFmtId="0" fontId="8" fillId="0" borderId="18" xfId="0" applyFont="1" applyBorder="1" applyAlignment="1" applyProtection="1">
      <protection locked="0"/>
    </xf>
    <xf numFmtId="37" fontId="8" fillId="0" borderId="18" xfId="0" applyNumberFormat="1" applyFont="1" applyBorder="1" applyAlignment="1" applyProtection="1">
      <protection locked="0"/>
    </xf>
    <xf numFmtId="37" fontId="8" fillId="0" borderId="24" xfId="0" applyNumberFormat="1" applyFont="1" applyBorder="1" applyAlignment="1" applyProtection="1">
      <alignment horizontal="right"/>
    </xf>
    <xf numFmtId="37" fontId="8" fillId="0" borderId="26" xfId="0" applyNumberFormat="1" applyFont="1" applyBorder="1" applyAlignment="1" applyProtection="1"/>
    <xf numFmtId="5" fontId="8" fillId="0" borderId="24" xfId="0" applyNumberFormat="1" applyFont="1" applyBorder="1" applyAlignment="1" applyProtection="1"/>
    <xf numFmtId="37" fontId="12" fillId="0" borderId="78" xfId="0" applyNumberFormat="1" applyFont="1" applyBorder="1" applyProtection="1"/>
    <xf numFmtId="37" fontId="12" fillId="0" borderId="56" xfId="0" applyNumberFormat="1" applyFont="1" applyBorder="1" applyProtection="1"/>
    <xf numFmtId="37" fontId="12" fillId="0" borderId="58" xfId="0" applyNumberFormat="1" applyFont="1" applyBorder="1" applyProtection="1"/>
    <xf numFmtId="37" fontId="12" fillId="0" borderId="24" xfId="0" applyNumberFormat="1" applyFont="1" applyBorder="1"/>
    <xf numFmtId="37" fontId="12" fillId="0" borderId="34" xfId="0" applyNumberFormat="1" applyFont="1" applyBorder="1"/>
    <xf numFmtId="37" fontId="12" fillId="0" borderId="25" xfId="0" applyNumberFormat="1" applyFont="1" applyBorder="1"/>
    <xf numFmtId="37" fontId="12" fillId="0" borderId="27" xfId="0" applyNumberFormat="1" applyFont="1" applyBorder="1"/>
    <xf numFmtId="37" fontId="12" fillId="0" borderId="54" xfId="0" applyNumberFormat="1" applyFont="1" applyBorder="1"/>
    <xf numFmtId="37" fontId="12" fillId="0" borderId="60" xfId="0" applyNumberFormat="1" applyFont="1" applyBorder="1"/>
    <xf numFmtId="37" fontId="12" fillId="0" borderId="52" xfId="0" applyNumberFormat="1" applyFont="1" applyBorder="1"/>
    <xf numFmtId="37" fontId="12" fillId="0" borderId="55" xfId="0" applyNumberFormat="1" applyFont="1" applyBorder="1"/>
    <xf numFmtId="37" fontId="12" fillId="0" borderId="37" xfId="0" applyNumberFormat="1" applyFont="1" applyBorder="1"/>
    <xf numFmtId="37" fontId="12" fillId="0" borderId="36" xfId="0" applyNumberFormat="1" applyFont="1" applyBorder="1"/>
    <xf numFmtId="37" fontId="12" fillId="0" borderId="43" xfId="0" applyNumberFormat="1" applyFont="1" applyBorder="1"/>
    <xf numFmtId="37" fontId="12" fillId="0" borderId="42" xfId="0" applyNumberFormat="1" applyFont="1" applyBorder="1"/>
    <xf numFmtId="37" fontId="12" fillId="0" borderId="26" xfId="0" applyNumberFormat="1" applyFont="1" applyBorder="1"/>
    <xf numFmtId="37" fontId="12" fillId="0" borderId="35" xfId="0" applyNumberFormat="1" applyFont="1" applyBorder="1"/>
    <xf numFmtId="37" fontId="12" fillId="0" borderId="31" xfId="0" applyNumberFormat="1" applyFont="1" applyBorder="1"/>
    <xf numFmtId="37" fontId="12" fillId="0" borderId="29" xfId="0" applyNumberFormat="1" applyFont="1" applyBorder="1"/>
    <xf numFmtId="37" fontId="12" fillId="42" borderId="41" xfId="0" applyNumberFormat="1" applyFont="1" applyFill="1" applyBorder="1"/>
    <xf numFmtId="37" fontId="12" fillId="42" borderId="40" xfId="0" applyNumberFormat="1" applyFont="1" applyFill="1" applyBorder="1"/>
    <xf numFmtId="37" fontId="12" fillId="42" borderId="38" xfId="0" applyNumberFormat="1" applyFont="1" applyFill="1" applyBorder="1"/>
    <xf numFmtId="37" fontId="12" fillId="42" borderId="39" xfId="0" applyNumberFormat="1" applyFont="1" applyFill="1" applyBorder="1"/>
    <xf numFmtId="37" fontId="12" fillId="42" borderId="36" xfId="0" applyNumberFormat="1" applyFont="1" applyFill="1" applyBorder="1"/>
    <xf numFmtId="37" fontId="12" fillId="43" borderId="41" xfId="0" applyNumberFormat="1" applyFont="1" applyFill="1" applyBorder="1" applyProtection="1"/>
    <xf numFmtId="37" fontId="12" fillId="43" borderId="38" xfId="0" applyNumberFormat="1" applyFont="1" applyFill="1" applyBorder="1" applyProtection="1"/>
    <xf numFmtId="37" fontId="12" fillId="43" borderId="30" xfId="0" applyNumberFormat="1" applyFont="1" applyFill="1" applyBorder="1" applyProtection="1"/>
    <xf numFmtId="37" fontId="12" fillId="43" borderId="20" xfId="0" applyNumberFormat="1" applyFont="1" applyFill="1" applyBorder="1" applyProtection="1"/>
    <xf numFmtId="37" fontId="9" fillId="0" borderId="44" xfId="0" applyNumberFormat="1" applyFont="1" applyBorder="1" applyProtection="1">
      <protection locked="0"/>
    </xf>
    <xf numFmtId="37" fontId="9" fillId="0" borderId="16" xfId="0" applyNumberFormat="1" applyFont="1" applyBorder="1" applyProtection="1">
      <protection locked="0"/>
    </xf>
    <xf numFmtId="37" fontId="54" fillId="0" borderId="20" xfId="0" applyNumberFormat="1" applyFont="1" applyBorder="1" applyProtection="1">
      <protection locked="0"/>
    </xf>
    <xf numFmtId="37" fontId="0" fillId="30" borderId="70" xfId="0" applyNumberFormat="1" applyFill="1" applyBorder="1" applyProtection="1"/>
    <xf numFmtId="37" fontId="54" fillId="0" borderId="14" xfId="0" applyNumberFormat="1" applyFont="1" applyBorder="1" applyProtection="1">
      <protection locked="0"/>
    </xf>
    <xf numFmtId="37" fontId="54" fillId="0" borderId="16" xfId="0" applyNumberFormat="1" applyFont="1" applyBorder="1" applyProtection="1">
      <protection locked="0"/>
    </xf>
    <xf numFmtId="37" fontId="0" fillId="30" borderId="11" xfId="0" applyNumberFormat="1" applyFill="1" applyBorder="1" applyProtection="1"/>
    <xf numFmtId="37" fontId="0" fillId="30" borderId="12" xfId="0" applyNumberFormat="1" applyFill="1" applyBorder="1" applyProtection="1"/>
    <xf numFmtId="37" fontId="0" fillId="0" borderId="64" xfId="0" applyNumberFormat="1" applyBorder="1" applyAlignment="1" applyProtection="1">
      <alignment horizontal="right"/>
    </xf>
    <xf numFmtId="37" fontId="0" fillId="0" borderId="16" xfId="0" applyNumberFormat="1" applyBorder="1" applyAlignment="1" applyProtection="1">
      <alignment horizontal="center"/>
    </xf>
    <xf numFmtId="37" fontId="0" fillId="0" borderId="14" xfId="0" applyNumberFormat="1" applyBorder="1" applyAlignment="1" applyProtection="1"/>
    <xf numFmtId="37" fontId="0" fillId="0" borderId="16" xfId="0" applyNumberFormat="1" applyBorder="1" applyAlignment="1" applyProtection="1"/>
    <xf numFmtId="37" fontId="0" fillId="0" borderId="0" xfId="0" applyNumberFormat="1" applyAlignment="1" applyProtection="1"/>
    <xf numFmtId="37" fontId="0" fillId="0" borderId="10" xfId="0" applyNumberFormat="1" applyBorder="1" applyAlignment="1" applyProtection="1"/>
    <xf numFmtId="37" fontId="0" fillId="0" borderId="69" xfId="0" applyNumberFormat="1" applyBorder="1" applyProtection="1"/>
    <xf numFmtId="37" fontId="0" fillId="0" borderId="69" xfId="0" applyNumberFormat="1" applyBorder="1" applyAlignment="1" applyProtection="1"/>
    <xf numFmtId="39" fontId="0" fillId="0" borderId="14" xfId="0" applyNumberFormat="1" applyBorder="1" applyAlignment="1" applyProtection="1">
      <alignment horizontal="centerContinuous"/>
    </xf>
    <xf numFmtId="39" fontId="0" fillId="0" borderId="14" xfId="0" applyNumberFormat="1" applyBorder="1" applyProtection="1"/>
    <xf numFmtId="39" fontId="0" fillId="0" borderId="16" xfId="0" applyNumberFormat="1" applyBorder="1" applyProtection="1"/>
    <xf numFmtId="39" fontId="0" fillId="0" borderId="0" xfId="0" applyNumberFormat="1" applyAlignment="1" applyProtection="1"/>
    <xf numFmtId="39" fontId="0" fillId="0" borderId="10" xfId="0" applyNumberFormat="1" applyBorder="1" applyAlignment="1" applyProtection="1"/>
    <xf numFmtId="39" fontId="0" fillId="0" borderId="14" xfId="0" applyNumberFormat="1" applyBorder="1" applyAlignment="1" applyProtection="1"/>
    <xf numFmtId="39" fontId="0" fillId="0" borderId="16" xfId="0" applyNumberFormat="1" applyBorder="1" applyAlignment="1" applyProtection="1"/>
    <xf numFmtId="39" fontId="0" fillId="0" borderId="64" xfId="0" applyNumberFormat="1" applyBorder="1" applyProtection="1"/>
    <xf numFmtId="39" fontId="0" fillId="0" borderId="65" xfId="0" applyNumberFormat="1" applyBorder="1" applyProtection="1"/>
    <xf numFmtId="39" fontId="0" fillId="0" borderId="64" xfId="0" applyNumberFormat="1" applyBorder="1" applyAlignment="1" applyProtection="1"/>
    <xf numFmtId="39" fontId="0" fillId="0" borderId="65"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Protection="1"/>
    <xf numFmtId="40" fontId="0" fillId="0" borderId="10" xfId="0" applyNumberFormat="1" applyBorder="1" applyProtection="1"/>
    <xf numFmtId="49" fontId="12" fillId="0" borderId="0" xfId="0" applyNumberFormat="1" applyFont="1"/>
    <xf numFmtId="49" fontId="12" fillId="0" borderId="31" xfId="0" applyNumberFormat="1" applyFont="1" applyBorder="1" applyAlignment="1" applyProtection="1">
      <alignment horizontal="centerContinuous" wrapText="1"/>
    </xf>
    <xf numFmtId="49" fontId="24" fillId="0" borderId="31" xfId="0" applyNumberFormat="1" applyFont="1" applyBorder="1" applyProtection="1"/>
    <xf numFmtId="0" fontId="51" fillId="0" borderId="10" xfId="0" applyFont="1" applyBorder="1" applyProtection="1"/>
    <xf numFmtId="0" fontId="12" fillId="0" borderId="0" xfId="62"/>
    <xf numFmtId="0" fontId="8" fillId="0" borderId="0" xfId="62" applyFont="1"/>
    <xf numFmtId="0" fontId="8" fillId="0" borderId="13" xfId="62" applyFont="1" applyBorder="1"/>
    <xf numFmtId="0" fontId="8" fillId="0" borderId="0" xfId="62" applyFont="1" applyAlignment="1">
      <alignment horizontal="centerContinuous"/>
    </xf>
    <xf numFmtId="0" fontId="8" fillId="0" borderId="14" xfId="62" applyFont="1" applyBorder="1" applyAlignment="1">
      <alignment horizontal="centerContinuous"/>
    </xf>
    <xf numFmtId="0" fontId="8" fillId="0" borderId="13" xfId="62" applyFont="1" applyBorder="1" applyAlignment="1">
      <alignment horizontal="left"/>
    </xf>
    <xf numFmtId="0" fontId="12" fillId="0" borderId="0" xfId="58"/>
    <xf numFmtId="0" fontId="12" fillId="0" borderId="0" xfId="58" applyFont="1" applyProtection="1"/>
    <xf numFmtId="0" fontId="12" fillId="0" borderId="0" xfId="58" applyFont="1" applyAlignment="1" applyProtection="1">
      <alignment horizontal="centerContinuous"/>
    </xf>
    <xf numFmtId="0" fontId="12" fillId="0" borderId="14" xfId="58" applyFont="1" applyBorder="1" applyAlignment="1" applyProtection="1">
      <alignment horizontal="centerContinuous"/>
    </xf>
    <xf numFmtId="0" fontId="12" fillId="0" borderId="13" xfId="58" applyFont="1" applyBorder="1" applyProtection="1"/>
    <xf numFmtId="0" fontId="12" fillId="0" borderId="15" xfId="58" applyFont="1" applyBorder="1" applyProtection="1"/>
    <xf numFmtId="0" fontId="12" fillId="0" borderId="10" xfId="58" applyFont="1" applyBorder="1" applyProtection="1"/>
    <xf numFmtId="0" fontId="21" fillId="0" borderId="0" xfId="58" applyFont="1" applyProtection="1"/>
    <xf numFmtId="0" fontId="12" fillId="0" borderId="0" xfId="58" applyFont="1" applyAlignment="1" applyProtection="1">
      <alignment horizontal="center"/>
    </xf>
    <xf numFmtId="0" fontId="12" fillId="0" borderId="0" xfId="58" applyFont="1" applyAlignment="1" applyProtection="1">
      <alignment horizontal="left"/>
    </xf>
    <xf numFmtId="0" fontId="12" fillId="0" borderId="10" xfId="58" applyFont="1" applyBorder="1" applyAlignment="1" applyProtection="1">
      <alignment horizontal="centerContinuous"/>
    </xf>
    <xf numFmtId="0" fontId="12" fillId="0" borderId="16" xfId="58" applyFont="1" applyBorder="1" applyAlignment="1" applyProtection="1">
      <alignment horizontal="centerContinuous"/>
    </xf>
    <xf numFmtId="0" fontId="12" fillId="0" borderId="0" xfId="58" applyFont="1" applyAlignment="1" applyProtection="1"/>
    <xf numFmtId="0" fontId="12" fillId="0" borderId="0" xfId="58" applyNumberFormat="1" applyFont="1" applyAlignment="1" applyProtection="1">
      <alignment horizontal="centerContinuous"/>
    </xf>
    <xf numFmtId="0" fontId="12" fillId="0" borderId="13" xfId="58" applyNumberFormat="1" applyFont="1" applyBorder="1" applyProtection="1"/>
    <xf numFmtId="0" fontId="12" fillId="0" borderId="0" xfId="58" applyNumberFormat="1" applyFont="1" applyAlignment="1" applyProtection="1">
      <alignment horizontal="left"/>
    </xf>
    <xf numFmtId="0" fontId="51" fillId="0" borderId="0" xfId="58" applyFont="1"/>
    <xf numFmtId="0" fontId="54" fillId="0" borderId="0" xfId="0" applyFont="1" applyAlignment="1" applyProtection="1">
      <alignment horizontal="right"/>
      <protection locked="0"/>
    </xf>
    <xf numFmtId="176" fontId="54" fillId="0" borderId="0" xfId="0" applyNumberFormat="1" applyFont="1" applyProtection="1">
      <protection locked="0"/>
    </xf>
    <xf numFmtId="176" fontId="54" fillId="0" borderId="83" xfId="0" applyNumberFormat="1" applyFont="1" applyBorder="1" applyProtection="1">
      <protection locked="0"/>
    </xf>
    <xf numFmtId="176" fontId="54" fillId="0" borderId="84" xfId="0" applyNumberFormat="1" applyFont="1" applyBorder="1" applyProtection="1">
      <protection locked="0"/>
    </xf>
    <xf numFmtId="0" fontId="15" fillId="0" borderId="0" xfId="0" applyFont="1" applyAlignment="1">
      <alignment horizontal="center"/>
    </xf>
    <xf numFmtId="6" fontId="12" fillId="0" borderId="0" xfId="0" applyNumberFormat="1" applyFont="1" applyAlignment="1">
      <alignment horizontal="center"/>
    </xf>
    <xf numFmtId="6" fontId="12" fillId="0" borderId="0" xfId="0" applyNumberFormat="1" applyFont="1" applyBorder="1" applyAlignment="1">
      <alignment horizontal="center"/>
    </xf>
    <xf numFmtId="0" fontId="15" fillId="0" borderId="14" xfId="0" applyFont="1" applyBorder="1" applyAlignment="1">
      <alignment horizontal="center"/>
    </xf>
    <xf numFmtId="6" fontId="12" fillId="0" borderId="99" xfId="0" applyNumberFormat="1" applyFont="1" applyBorder="1" applyAlignment="1">
      <alignment horizontal="center"/>
    </xf>
    <xf numFmtId="0" fontId="8" fillId="44" borderId="29" xfId="0" applyFont="1" applyFill="1" applyBorder="1"/>
    <xf numFmtId="0" fontId="8" fillId="44" borderId="19" xfId="0" applyFont="1" applyFill="1" applyBorder="1" applyAlignment="1">
      <alignment horizontal="left"/>
    </xf>
    <xf numFmtId="0" fontId="8" fillId="44" borderId="19" xfId="0" applyFont="1" applyFill="1" applyBorder="1" applyAlignment="1">
      <alignment horizontal="centerContinuous"/>
    </xf>
    <xf numFmtId="0" fontId="8" fillId="44" borderId="30" xfId="0" applyFont="1" applyFill="1" applyBorder="1" applyAlignment="1">
      <alignment horizontal="center"/>
    </xf>
    <xf numFmtId="37" fontId="8" fillId="44" borderId="30" xfId="0" applyNumberFormat="1" applyFont="1" applyFill="1" applyBorder="1" applyProtection="1"/>
    <xf numFmtId="37" fontId="8" fillId="44" borderId="31" xfId="0" applyNumberFormat="1" applyFont="1" applyFill="1" applyBorder="1" applyProtection="1"/>
    <xf numFmtId="37" fontId="8" fillId="0" borderId="30" xfId="0" applyNumberFormat="1" applyFont="1" applyFill="1" applyBorder="1" applyProtection="1"/>
    <xf numFmtId="0" fontId="8" fillId="44" borderId="30" xfId="0" applyFont="1" applyFill="1" applyBorder="1" applyAlignment="1">
      <alignment horizontal="center" wrapText="1"/>
    </xf>
    <xf numFmtId="0" fontId="12" fillId="0" borderId="0" xfId="0" applyFont="1" applyFill="1" applyBorder="1" applyAlignment="1" applyProtection="1"/>
    <xf numFmtId="14" fontId="12" fillId="0" borderId="28" xfId="0" applyNumberFormat="1" applyFont="1" applyBorder="1" applyProtection="1"/>
    <xf numFmtId="0" fontId="12" fillId="0" borderId="0" xfId="65" applyFont="1" applyProtection="1"/>
    <xf numFmtId="0" fontId="15" fillId="0" borderId="0" xfId="65" applyFont="1" applyProtection="1"/>
    <xf numFmtId="5" fontId="12" fillId="0" borderId="25" xfId="65" applyNumberFormat="1" applyFont="1" applyBorder="1" applyProtection="1"/>
    <xf numFmtId="37" fontId="12" fillId="0" borderId="25" xfId="65" applyNumberFormat="1" applyFont="1" applyBorder="1" applyProtection="1"/>
    <xf numFmtId="0" fontId="55" fillId="25" borderId="40" xfId="64" applyFont="1" applyFill="1" applyBorder="1" applyProtection="1"/>
    <xf numFmtId="0" fontId="55" fillId="25" borderId="0" xfId="64" applyFont="1" applyFill="1" applyBorder="1" applyProtection="1"/>
    <xf numFmtId="0" fontId="12" fillId="0" borderId="0" xfId="61" applyFont="1" applyProtection="1"/>
    <xf numFmtId="0" fontId="76" fillId="25" borderId="0" xfId="64" applyFont="1" applyFill="1" applyBorder="1" applyProtection="1"/>
    <xf numFmtId="0" fontId="15" fillId="0" borderId="0" xfId="67" applyFont="1" applyBorder="1" applyProtection="1"/>
    <xf numFmtId="0" fontId="12" fillId="0" borderId="0" xfId="67" applyFont="1" applyProtection="1"/>
    <xf numFmtId="0" fontId="15" fillId="0" borderId="0" xfId="67" applyFont="1" applyProtection="1"/>
    <xf numFmtId="0" fontId="12" fillId="0" borderId="0" xfId="67" applyFont="1" applyAlignment="1" applyProtection="1">
      <alignment horizontal="left"/>
    </xf>
    <xf numFmtId="0" fontId="12" fillId="0" borderId="34" xfId="66" applyFont="1" applyBorder="1" applyProtection="1"/>
    <xf numFmtId="37" fontId="12" fillId="0" borderId="85" xfId="66" applyNumberFormat="1" applyFont="1" applyBorder="1" applyProtection="1"/>
    <xf numFmtId="169" fontId="12" fillId="0" borderId="34" xfId="66" applyNumberFormat="1" applyFont="1" applyBorder="1" applyProtection="1"/>
    <xf numFmtId="0" fontId="12" fillId="0" borderId="34" xfId="66" applyFont="1" applyBorder="1" applyAlignment="1" applyProtection="1">
      <alignment horizontal="center"/>
    </xf>
    <xf numFmtId="0" fontId="12" fillId="0" borderId="24" xfId="66" applyFont="1" applyBorder="1" applyProtection="1"/>
    <xf numFmtId="37" fontId="12" fillId="0" borderId="34" xfId="66" applyNumberFormat="1" applyFont="1" applyBorder="1" applyProtection="1"/>
    <xf numFmtId="37" fontId="12" fillId="0" borderId="34" xfId="66" applyNumberFormat="1" applyFont="1" applyBorder="1" applyAlignment="1" applyProtection="1">
      <alignment horizontal="center"/>
    </xf>
    <xf numFmtId="0" fontId="15" fillId="0" borderId="24" xfId="66" applyFont="1" applyBorder="1" applyProtection="1"/>
    <xf numFmtId="0" fontId="12" fillId="0" borderId="44" xfId="66" applyFont="1" applyBorder="1" applyProtection="1"/>
    <xf numFmtId="37" fontId="12" fillId="0" borderId="45" xfId="66" applyNumberFormat="1" applyFont="1" applyBorder="1" applyProtection="1"/>
    <xf numFmtId="169" fontId="12" fillId="0" borderId="45" xfId="66" applyNumberFormat="1" applyFont="1" applyBorder="1" applyProtection="1"/>
    <xf numFmtId="37" fontId="12" fillId="0" borderId="45" xfId="66" applyNumberFormat="1" applyFont="1" applyBorder="1" applyAlignment="1" applyProtection="1">
      <alignment horizontal="center"/>
    </xf>
    <xf numFmtId="2" fontId="12" fillId="0" borderId="14" xfId="66" applyNumberFormat="1" applyFont="1" applyBorder="1" applyProtection="1"/>
    <xf numFmtId="2" fontId="12" fillId="0" borderId="86" xfId="66" applyNumberFormat="1" applyFont="1" applyBorder="1" applyProtection="1"/>
    <xf numFmtId="0" fontId="12" fillId="0" borderId="87" xfId="66" applyFont="1" applyBorder="1" applyProtection="1"/>
    <xf numFmtId="0" fontId="3" fillId="0" borderId="0" xfId="63"/>
    <xf numFmtId="0" fontId="12" fillId="0" borderId="17" xfId="66" applyFont="1" applyBorder="1" applyProtection="1"/>
    <xf numFmtId="0" fontId="12" fillId="0" borderId="11" xfId="66" applyBorder="1" applyProtection="1"/>
    <xf numFmtId="0" fontId="12" fillId="0" borderId="21" xfId="66" applyBorder="1" applyProtection="1"/>
    <xf numFmtId="0" fontId="12" fillId="0" borderId="11" xfId="66" applyFont="1" applyBorder="1" applyProtection="1"/>
    <xf numFmtId="0" fontId="12" fillId="0" borderId="33" xfId="66" applyFont="1" applyBorder="1" applyProtection="1"/>
    <xf numFmtId="0" fontId="12" fillId="0" borderId="12" xfId="66" applyBorder="1" applyProtection="1"/>
    <xf numFmtId="0" fontId="12" fillId="0" borderId="13" xfId="66" applyFont="1" applyBorder="1" applyProtection="1"/>
    <xf numFmtId="0" fontId="12" fillId="0" borderId="0" xfId="66" applyFont="1" applyProtection="1"/>
    <xf numFmtId="0" fontId="12" fillId="0" borderId="34" xfId="66" applyBorder="1" applyProtection="1"/>
    <xf numFmtId="0" fontId="12" fillId="0" borderId="28" xfId="66" applyFont="1" applyBorder="1" applyProtection="1"/>
    <xf numFmtId="0" fontId="12" fillId="0" borderId="14" xfId="66" applyFont="1" applyBorder="1" applyProtection="1"/>
    <xf numFmtId="164" fontId="12" fillId="0" borderId="35" xfId="66" applyNumberFormat="1" applyBorder="1" applyAlignment="1" applyProtection="1">
      <alignment horizontal="center"/>
    </xf>
    <xf numFmtId="0" fontId="12" fillId="0" borderId="30" xfId="66" applyBorder="1" applyProtection="1"/>
    <xf numFmtId="0" fontId="12" fillId="0" borderId="39" xfId="66" applyFont="1" applyBorder="1" applyAlignment="1" applyProtection="1">
      <alignment horizontal="centerContinuous"/>
    </xf>
    <xf numFmtId="0" fontId="12" fillId="0" borderId="40" xfId="66" applyFont="1" applyBorder="1" applyAlignment="1" applyProtection="1">
      <alignment horizontal="centerContinuous"/>
    </xf>
    <xf numFmtId="0" fontId="12" fillId="0" borderId="38" xfId="66" applyFont="1" applyBorder="1" applyAlignment="1" applyProtection="1">
      <alignment horizontal="centerContinuous"/>
    </xf>
    <xf numFmtId="0" fontId="12" fillId="0" borderId="50" xfId="66" applyFont="1" applyBorder="1" applyAlignment="1" applyProtection="1">
      <alignment horizontal="centerContinuous"/>
    </xf>
    <xf numFmtId="0" fontId="12" fillId="0" borderId="51" xfId="66" applyFont="1" applyBorder="1" applyAlignment="1" applyProtection="1">
      <alignment horizontal="centerContinuous"/>
    </xf>
    <xf numFmtId="0" fontId="12" fillId="0" borderId="48" xfId="66" applyFont="1" applyBorder="1" applyAlignment="1" applyProtection="1">
      <alignment horizontal="centerContinuous"/>
    </xf>
    <xf numFmtId="0" fontId="12" fillId="0" borderId="13" xfId="66" applyFont="1" applyBorder="1" applyAlignment="1" applyProtection="1">
      <alignment horizontal="center"/>
    </xf>
    <xf numFmtId="0" fontId="12" fillId="0" borderId="28" xfId="66" applyFont="1" applyBorder="1" applyAlignment="1" applyProtection="1">
      <alignment horizontal="center"/>
    </xf>
    <xf numFmtId="0" fontId="12" fillId="0" borderId="25" xfId="66" applyFont="1" applyBorder="1" applyAlignment="1" applyProtection="1">
      <alignment horizontal="center"/>
    </xf>
    <xf numFmtId="0" fontId="12" fillId="0" borderId="18" xfId="66" applyFont="1" applyBorder="1" applyAlignment="1" applyProtection="1">
      <alignment horizontal="center"/>
    </xf>
    <xf numFmtId="0" fontId="12" fillId="0" borderId="30" xfId="66" applyFont="1" applyBorder="1" applyAlignment="1" applyProtection="1">
      <alignment horizontal="center"/>
    </xf>
    <xf numFmtId="0" fontId="12" fillId="0" borderId="31" xfId="66" applyFont="1" applyBorder="1" applyAlignment="1" applyProtection="1">
      <alignment horizontal="center"/>
    </xf>
    <xf numFmtId="37" fontId="12" fillId="0" borderId="14" xfId="66" applyNumberFormat="1" applyFont="1" applyBorder="1" applyProtection="1"/>
    <xf numFmtId="37" fontId="12" fillId="0" borderId="88" xfId="66" applyNumberFormat="1" applyFont="1" applyBorder="1" applyProtection="1"/>
    <xf numFmtId="0" fontId="12" fillId="0" borderId="0" xfId="66" applyProtection="1"/>
    <xf numFmtId="0" fontId="12" fillId="0" borderId="0" xfId="66" applyFont="1" applyAlignment="1" applyProtection="1">
      <alignment horizontal="right"/>
    </xf>
    <xf numFmtId="0" fontId="12" fillId="0" borderId="0" xfId="66" applyFont="1" applyAlignment="1" applyProtection="1">
      <alignment horizontal="centerContinuous"/>
    </xf>
    <xf numFmtId="5" fontId="12" fillId="0" borderId="45" xfId="66" applyNumberFormat="1" applyFont="1" applyBorder="1" applyProtection="1"/>
    <xf numFmtId="37" fontId="12" fillId="0" borderId="16" xfId="66" applyNumberFormat="1" applyFont="1" applyBorder="1" applyProtection="1"/>
    <xf numFmtId="0" fontId="12" fillId="0" borderId="34" xfId="66" quotePrefix="1" applyFont="1" applyBorder="1" applyAlignment="1" applyProtection="1">
      <alignment horizontal="center"/>
    </xf>
    <xf numFmtId="0" fontId="12" fillId="0" borderId="24" xfId="0" applyFont="1" applyFill="1" applyBorder="1"/>
    <xf numFmtId="0" fontId="3" fillId="0" borderId="0" xfId="0" applyNumberFormat="1" applyFont="1" applyFill="1" applyBorder="1" applyAlignment="1" applyProtection="1"/>
    <xf numFmtId="0" fontId="0" fillId="0" borderId="0" xfId="0" applyNumberFormat="1" applyFont="1" applyFill="1" applyBorder="1" applyAlignment="1" applyProtection="1"/>
    <xf numFmtId="5" fontId="0" fillId="0" borderId="25" xfId="0" applyNumberFormat="1" applyFont="1" applyFill="1" applyBorder="1" applyAlignment="1" applyProtection="1"/>
    <xf numFmtId="37" fontId="0" fillId="0" borderId="25" xfId="0" applyNumberFormat="1" applyFont="1" applyBorder="1" applyProtection="1"/>
    <xf numFmtId="37" fontId="0" fillId="0" borderId="89" xfId="0" applyNumberFormat="1" applyFont="1" applyFill="1" applyBorder="1" applyAlignment="1" applyProtection="1"/>
    <xf numFmtId="3" fontId="3" fillId="0" borderId="0" xfId="0" applyNumberFormat="1" applyFont="1" applyFill="1" applyBorder="1" applyAlignment="1" applyProtection="1"/>
    <xf numFmtId="37" fontId="0" fillId="0" borderId="25" xfId="0" applyNumberFormat="1" applyFont="1" applyFill="1" applyBorder="1" applyAlignment="1" applyProtection="1"/>
    <xf numFmtId="0" fontId="77" fillId="0" borderId="0" xfId="0" applyNumberFormat="1" applyFont="1" applyFill="1" applyBorder="1" applyAlignment="1" applyProtection="1"/>
    <xf numFmtId="0" fontId="0" fillId="0" borderId="0" xfId="0" applyFont="1" applyProtection="1"/>
    <xf numFmtId="176" fontId="0" fillId="0" borderId="25" xfId="0" applyNumberFormat="1" applyFont="1" applyBorder="1" applyProtection="1"/>
    <xf numFmtId="10" fontId="12" fillId="0" borderId="14" xfId="0" applyNumberFormat="1" applyFont="1" applyBorder="1" applyAlignment="1" applyProtection="1">
      <alignment horizontal="left"/>
    </xf>
    <xf numFmtId="10" fontId="12" fillId="0" borderId="90" xfId="0" applyNumberFormat="1" applyFont="1" applyBorder="1" applyAlignment="1" applyProtection="1">
      <alignment horizontal="left"/>
    </xf>
    <xf numFmtId="0" fontId="12" fillId="0" borderId="91" xfId="0" applyFont="1" applyBorder="1" applyProtection="1"/>
    <xf numFmtId="14" fontId="9" fillId="0" borderId="19" xfId="0" applyNumberFormat="1" applyFont="1" applyBorder="1" applyProtection="1">
      <protection locked="0"/>
    </xf>
    <xf numFmtId="0" fontId="0" fillId="0" borderId="28" xfId="0" applyFont="1" applyBorder="1" applyProtection="1"/>
    <xf numFmtId="176" fontId="0" fillId="0" borderId="28" xfId="0" applyNumberFormat="1" applyBorder="1" applyProtection="1"/>
    <xf numFmtId="14" fontId="12" fillId="0" borderId="0" xfId="0" applyNumberFormat="1" applyFont="1" applyProtection="1"/>
    <xf numFmtId="3" fontId="12" fillId="0" borderId="0" xfId="0" applyNumberFormat="1" applyFont="1" applyProtection="1"/>
    <xf numFmtId="0" fontId="12" fillId="0" borderId="0" xfId="0" applyFont="1" applyAlignment="1" applyProtection="1">
      <alignment horizontal="center" vertical="top"/>
    </xf>
    <xf numFmtId="176" fontId="12" fillId="0" borderId="83" xfId="0" applyNumberFormat="1" applyFont="1" applyBorder="1" applyProtection="1"/>
    <xf numFmtId="3" fontId="12" fillId="0" borderId="92" xfId="0" applyNumberFormat="1" applyFont="1" applyBorder="1" applyProtection="1"/>
    <xf numFmtId="3" fontId="12" fillId="0" borderId="0" xfId="0" applyNumberFormat="1" applyFont="1" applyBorder="1" applyProtection="1"/>
    <xf numFmtId="0" fontId="12" fillId="0" borderId="0" xfId="0" applyFont="1" applyFill="1"/>
    <xf numFmtId="0" fontId="15" fillId="0" borderId="17" xfId="0" applyFont="1" applyBorder="1"/>
    <xf numFmtId="0" fontId="12" fillId="0" borderId="93" xfId="0" applyFont="1" applyBorder="1"/>
    <xf numFmtId="0" fontId="12" fillId="0" borderId="94" xfId="0" applyFont="1" applyBorder="1"/>
    <xf numFmtId="0" fontId="12" fillId="0" borderId="95" xfId="0" applyFont="1" applyBorder="1"/>
    <xf numFmtId="0" fontId="12" fillId="0" borderId="64" xfId="0" applyFont="1" applyBorder="1" applyAlignment="1"/>
    <xf numFmtId="0" fontId="13" fillId="0" borderId="14" xfId="0" applyFont="1" applyBorder="1" applyProtection="1"/>
    <xf numFmtId="37" fontId="13" fillId="0" borderId="14" xfId="0" applyNumberFormat="1" applyFont="1" applyBorder="1" applyProtection="1"/>
    <xf numFmtId="0" fontId="14" fillId="0" borderId="0" xfId="0" applyFont="1"/>
    <xf numFmtId="0" fontId="12" fillId="0" borderId="64" xfId="0" applyFont="1" applyBorder="1" applyAlignment="1">
      <alignment horizontal="left"/>
    </xf>
    <xf numFmtId="0" fontId="12" fillId="0" borderId="64" xfId="0" applyFont="1" applyBorder="1" applyAlignment="1">
      <alignment horizontal="left" wrapText="1"/>
    </xf>
    <xf numFmtId="0" fontId="13" fillId="0" borderId="64" xfId="0" applyFont="1" applyBorder="1" applyAlignment="1">
      <alignment horizontal="left"/>
    </xf>
    <xf numFmtId="0" fontId="0" fillId="0" borderId="64" xfId="0" applyBorder="1"/>
    <xf numFmtId="0" fontId="13" fillId="0" borderId="64" xfId="0" applyFont="1" applyBorder="1" applyAlignment="1">
      <alignment horizontal="center"/>
    </xf>
    <xf numFmtId="0" fontId="13" fillId="0" borderId="75" xfId="0" applyFont="1" applyBorder="1" applyAlignment="1">
      <alignment horizontal="left"/>
    </xf>
    <xf numFmtId="5" fontId="78" fillId="0" borderId="0" xfId="63" applyNumberFormat="1" applyFont="1" applyProtection="1">
      <protection locked="0"/>
    </xf>
    <xf numFmtId="37" fontId="78" fillId="0" borderId="0" xfId="63" applyNumberFormat="1" applyFont="1" applyProtection="1">
      <protection locked="0"/>
    </xf>
    <xf numFmtId="37" fontId="78" fillId="0" borderId="19" xfId="63" applyNumberFormat="1" applyFont="1" applyBorder="1" applyProtection="1">
      <protection locked="0"/>
    </xf>
    <xf numFmtId="0" fontId="31" fillId="0" borderId="0" xfId="0" applyFont="1" applyAlignment="1" applyProtection="1">
      <protection locked="0"/>
    </xf>
    <xf numFmtId="0" fontId="54" fillId="0" borderId="0" xfId="0" applyFont="1" applyAlignment="1" applyProtection="1">
      <protection locked="0"/>
    </xf>
    <xf numFmtId="0" fontId="0" fillId="0" borderId="96" xfId="0" applyBorder="1"/>
    <xf numFmtId="0" fontId="78" fillId="0" borderId="0" xfId="63" applyFont="1" applyProtection="1">
      <protection locked="0"/>
    </xf>
    <xf numFmtId="0" fontId="54" fillId="0" borderId="0" xfId="0" applyFont="1" applyBorder="1" applyProtection="1">
      <protection locked="0"/>
    </xf>
    <xf numFmtId="0" fontId="0" fillId="0" borderId="97" xfId="0" applyBorder="1" applyAlignment="1" applyProtection="1">
      <alignment horizontal="right"/>
    </xf>
    <xf numFmtId="0" fontId="0" fillId="0" borderId="97" xfId="0" applyBorder="1" applyAlignment="1" applyProtection="1">
      <alignment horizontal="centerContinuous"/>
    </xf>
    <xf numFmtId="0" fontId="0" fillId="0" borderId="98" xfId="0" applyBorder="1"/>
    <xf numFmtId="5" fontId="0" fillId="0" borderId="0" xfId="0" applyNumberFormat="1" applyAlignment="1" applyProtection="1">
      <alignment horizontal="centerContinuous"/>
    </xf>
    <xf numFmtId="0" fontId="78" fillId="0" borderId="0" xfId="59" applyFont="1" applyProtection="1">
      <protection locked="0"/>
    </xf>
    <xf numFmtId="5" fontId="78" fillId="0" borderId="0" xfId="59" applyNumberFormat="1" applyFont="1" applyProtection="1">
      <protection locked="0"/>
    </xf>
    <xf numFmtId="0" fontId="12" fillId="0" borderId="13" xfId="58" applyNumberFormat="1" applyFont="1" applyFill="1" applyBorder="1" applyProtection="1"/>
    <xf numFmtId="0" fontId="12" fillId="0" borderId="0" xfId="58" applyFont="1" applyFill="1" applyAlignment="1" applyProtection="1">
      <alignment horizontal="centerContinuous"/>
    </xf>
    <xf numFmtId="0" fontId="12" fillId="0" borderId="14" xfId="58" applyFont="1" applyFill="1" applyBorder="1" applyAlignment="1" applyProtection="1">
      <alignment horizontal="centerContinuous"/>
    </xf>
    <xf numFmtId="0" fontId="12" fillId="0" borderId="13" xfId="58" applyFont="1" applyFill="1" applyBorder="1" applyProtection="1"/>
    <xf numFmtId="0" fontId="12" fillId="0" borderId="0" xfId="58" applyNumberFormat="1" applyFont="1" applyFill="1" applyAlignment="1" applyProtection="1">
      <alignment horizontal="left"/>
    </xf>
    <xf numFmtId="0" fontId="12" fillId="0" borderId="35" xfId="0" quotePrefix="1" applyFont="1" applyBorder="1" applyProtection="1"/>
    <xf numFmtId="0" fontId="15" fillId="0" borderId="40" xfId="0" applyNumberFormat="1" applyFont="1" applyFill="1" applyBorder="1" applyAlignment="1" applyProtection="1"/>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0" fontId="12" fillId="0" borderId="0" xfId="0" applyNumberFormat="1" applyFont="1" applyFill="1" applyBorder="1" applyAlignment="1" applyProtection="1">
      <alignment horizontal="center"/>
    </xf>
    <xf numFmtId="0" fontId="4" fillId="45" borderId="0" xfId="0" applyNumberFormat="1" applyFont="1" applyFill="1" applyBorder="1" applyAlignment="1" applyProtection="1"/>
    <xf numFmtId="0" fontId="4" fillId="45" borderId="0" xfId="0" applyNumberFormat="1" applyFont="1" applyFill="1" applyBorder="1" applyAlignment="1" applyProtection="1">
      <alignment horizontal="centerContinuous"/>
    </xf>
    <xf numFmtId="0" fontId="4" fillId="45" borderId="0" xfId="0" applyNumberFormat="1" applyFont="1" applyFill="1" applyBorder="1" applyAlignment="1" applyProtection="1">
      <alignment horizontal="center"/>
    </xf>
    <xf numFmtId="0" fontId="4" fillId="45" borderId="19" xfId="0" applyNumberFormat="1" applyFont="1" applyFill="1" applyBorder="1" applyAlignment="1" applyProtection="1">
      <alignment horizontal="center"/>
    </xf>
    <xf numFmtId="0" fontId="82" fillId="45" borderId="0" xfId="0" applyNumberFormat="1" applyFont="1" applyFill="1" applyBorder="1" applyAlignment="1" applyProtection="1"/>
    <xf numFmtId="7" fontId="4" fillId="45" borderId="0" xfId="0" applyNumberFormat="1" applyFont="1" applyFill="1" applyBorder="1" applyAlignment="1" applyProtection="1"/>
    <xf numFmtId="5" fontId="4" fillId="45" borderId="0" xfId="0" applyNumberFormat="1" applyFont="1" applyFill="1" applyBorder="1" applyAlignment="1" applyProtection="1"/>
    <xf numFmtId="37" fontId="4" fillId="45" borderId="0" xfId="0" applyNumberFormat="1" applyFont="1" applyFill="1" applyBorder="1" applyAlignment="1" applyProtection="1"/>
    <xf numFmtId="37" fontId="4" fillId="45" borderId="19" xfId="0" applyNumberFormat="1" applyFont="1" applyFill="1" applyBorder="1" applyAlignment="1" applyProtection="1"/>
    <xf numFmtId="5" fontId="4" fillId="45" borderId="80" xfId="0" applyNumberFormat="1" applyFont="1" applyFill="1" applyBorder="1" applyAlignment="1" applyProtection="1"/>
    <xf numFmtId="0" fontId="24" fillId="45" borderId="0" xfId="0" applyNumberFormat="1" applyFont="1" applyFill="1" applyBorder="1" applyAlignment="1" applyProtection="1"/>
    <xf numFmtId="15" fontId="4" fillId="45" borderId="0" xfId="0" quotePrefix="1" applyNumberFormat="1" applyFont="1" applyFill="1" applyBorder="1" applyAlignment="1" applyProtection="1"/>
    <xf numFmtId="0" fontId="12" fillId="0" borderId="13" xfId="0" applyFont="1" applyBorder="1" applyAlignment="1" applyProtection="1">
      <alignment horizontal="center"/>
    </xf>
    <xf numFmtId="0" fontId="12" fillId="0" borderId="19" xfId="76" applyFont="1" applyBorder="1" applyProtection="1"/>
    <xf numFmtId="37" fontId="12" fillId="25" borderId="31" xfId="76" applyNumberFormat="1" applyFont="1" applyFill="1" applyBorder="1" applyProtection="1"/>
    <xf numFmtId="41" fontId="12" fillId="0" borderId="25" xfId="75" applyNumberFormat="1" applyFont="1" applyBorder="1" applyProtection="1"/>
    <xf numFmtId="177" fontId="12" fillId="0" borderId="25" xfId="75" applyNumberFormat="1" applyFont="1" applyFill="1" applyBorder="1" applyProtection="1"/>
    <xf numFmtId="0" fontId="12" fillId="0" borderId="19" xfId="76" applyFont="1" applyBorder="1" applyProtection="1"/>
    <xf numFmtId="37" fontId="12" fillId="0" borderId="31" xfId="76" applyNumberFormat="1" applyFont="1" applyBorder="1" applyProtection="1"/>
    <xf numFmtId="0" fontId="12" fillId="0" borderId="19" xfId="76" applyFont="1" applyBorder="1" applyProtection="1"/>
    <xf numFmtId="37" fontId="12" fillId="0" borderId="31" xfId="76" applyNumberFormat="1" applyFont="1" applyBorder="1" applyProtection="1"/>
    <xf numFmtId="0" fontId="12" fillId="0" borderId="19" xfId="76" applyFont="1" applyBorder="1" applyProtection="1"/>
    <xf numFmtId="37" fontId="12" fillId="25" borderId="31" xfId="76" applyNumberFormat="1" applyFont="1" applyFill="1" applyBorder="1" applyProtection="1"/>
    <xf numFmtId="0" fontId="12" fillId="0" borderId="0" xfId="76" applyFont="1" applyProtection="1"/>
    <xf numFmtId="0" fontId="12" fillId="0" borderId="0" xfId="76" applyFont="1" applyBorder="1" applyProtection="1"/>
    <xf numFmtId="5" fontId="12" fillId="0" borderId="25" xfId="75" applyNumberFormat="1" applyFont="1" applyBorder="1" applyProtection="1"/>
    <xf numFmtId="0" fontId="3" fillId="0" borderId="0" xfId="63"/>
    <xf numFmtId="0" fontId="12" fillId="0" borderId="0" xfId="76" applyFont="1"/>
    <xf numFmtId="0" fontId="12" fillId="0" borderId="0" xfId="76" applyFont="1" applyProtection="1"/>
    <xf numFmtId="0" fontId="12" fillId="0" borderId="0" xfId="76" applyFont="1" applyAlignment="1" applyProtection="1">
      <alignment horizontal="centerContinuous"/>
    </xf>
    <xf numFmtId="37" fontId="12" fillId="0" borderId="31" xfId="76" applyNumberFormat="1" applyFont="1" applyBorder="1" applyProtection="1"/>
    <xf numFmtId="37" fontId="12" fillId="0" borderId="25" xfId="76" applyNumberFormat="1" applyFont="1" applyBorder="1" applyProtection="1"/>
    <xf numFmtId="0" fontId="12" fillId="0" borderId="0" xfId="76" applyFont="1" applyAlignment="1" applyProtection="1">
      <alignment horizontal="left"/>
    </xf>
    <xf numFmtId="5" fontId="12" fillId="0" borderId="25" xfId="75" applyNumberFormat="1" applyFont="1" applyBorder="1" applyProtection="1"/>
    <xf numFmtId="0" fontId="14" fillId="0" borderId="0" xfId="76" applyFont="1" applyProtection="1"/>
    <xf numFmtId="0" fontId="12" fillId="0" borderId="0" xfId="76" applyFont="1" applyAlignment="1" applyProtection="1"/>
    <xf numFmtId="5" fontId="12" fillId="0" borderId="67" xfId="75" applyNumberFormat="1" applyFont="1" applyBorder="1" applyProtection="1"/>
    <xf numFmtId="0" fontId="14" fillId="0" borderId="0" xfId="76" applyFont="1"/>
    <xf numFmtId="0" fontId="12" fillId="0" borderId="0" xfId="76" applyFont="1" applyAlignment="1">
      <alignment horizontal="left"/>
    </xf>
    <xf numFmtId="5" fontId="12" fillId="0" borderId="25" xfId="76" applyNumberFormat="1" applyFont="1" applyBorder="1" applyProtection="1"/>
    <xf numFmtId="5" fontId="12" fillId="0" borderId="67" xfId="76" applyNumberFormat="1" applyFont="1" applyBorder="1" applyProtection="1"/>
    <xf numFmtId="0" fontId="14" fillId="0" borderId="0" xfId="76" applyFont="1" applyAlignment="1" applyProtection="1">
      <alignment horizontal="left"/>
    </xf>
    <xf numFmtId="5" fontId="12" fillId="0" borderId="25" xfId="5274" applyNumberFormat="1" applyFont="1" applyBorder="1" applyProtection="1"/>
    <xf numFmtId="37" fontId="12" fillId="0" borderId="25" xfId="5274" applyNumberFormat="1" applyFont="1" applyBorder="1" applyProtection="1"/>
    <xf numFmtId="5" fontId="12" fillId="0" borderId="109" xfId="76" applyNumberFormat="1" applyFont="1" applyBorder="1" applyProtection="1"/>
    <xf numFmtId="37" fontId="12" fillId="0" borderId="25" xfId="76" applyNumberFormat="1" applyFont="1" applyFill="1" applyBorder="1" applyProtection="1"/>
    <xf numFmtId="37" fontId="12" fillId="0" borderId="89" xfId="76" applyNumberFormat="1" applyFont="1" applyBorder="1" applyProtection="1"/>
    <xf numFmtId="177" fontId="12" fillId="0" borderId="67" xfId="76" applyNumberFormat="1" applyFont="1" applyBorder="1" applyProtection="1"/>
    <xf numFmtId="37" fontId="12" fillId="0" borderId="111" xfId="76" applyNumberFormat="1" applyFont="1" applyBorder="1" applyProtection="1"/>
    <xf numFmtId="37" fontId="12" fillId="0" borderId="25" xfId="5274" applyNumberFormat="1" applyFont="1" applyFill="1" applyBorder="1" applyProtection="1"/>
    <xf numFmtId="41" fontId="12" fillId="0" borderId="25" xfId="94" applyFont="1" applyBorder="1" applyProtection="1"/>
    <xf numFmtId="0" fontId="12" fillId="0" borderId="0" xfId="76" applyFont="1" applyProtection="1"/>
    <xf numFmtId="0" fontId="12" fillId="0" borderId="0" xfId="76" applyFont="1" applyAlignment="1" applyProtection="1">
      <alignment horizontal="centerContinuous"/>
    </xf>
    <xf numFmtId="0" fontId="12" fillId="0" borderId="0" xfId="76" applyFont="1" applyAlignment="1" applyProtection="1">
      <alignment horizontal="left"/>
    </xf>
    <xf numFmtId="0" fontId="14" fillId="0" borderId="0" xfId="76" applyFont="1" applyProtection="1"/>
    <xf numFmtId="0" fontId="12" fillId="0" borderId="0" xfId="76" applyFont="1" applyAlignment="1" applyProtection="1"/>
    <xf numFmtId="37" fontId="12" fillId="0" borderId="14" xfId="76" applyNumberFormat="1" applyFont="1" applyBorder="1" applyProtection="1"/>
    <xf numFmtId="0" fontId="12" fillId="0" borderId="34" xfId="76" applyFont="1" applyBorder="1" applyProtection="1"/>
    <xf numFmtId="5" fontId="12" fillId="0" borderId="14" xfId="75" applyNumberFormat="1" applyFont="1" applyBorder="1" applyProtection="1"/>
    <xf numFmtId="37" fontId="12" fillId="0" borderId="20" xfId="76" applyNumberFormat="1" applyFont="1" applyBorder="1" applyProtection="1"/>
    <xf numFmtId="0" fontId="12" fillId="0" borderId="34" xfId="76" applyFont="1" applyBorder="1" applyAlignment="1" applyProtection="1">
      <alignment horizontal="centerContinuous"/>
    </xf>
    <xf numFmtId="5" fontId="12" fillId="0" borderId="110" xfId="76" applyNumberFormat="1" applyFont="1" applyBorder="1" applyProtection="1"/>
    <xf numFmtId="0" fontId="12" fillId="0" borderId="18" xfId="0" applyFont="1" applyBorder="1" applyAlignment="1">
      <alignment horizontal="center"/>
    </xf>
    <xf numFmtId="0" fontId="15" fillId="0" borderId="0" xfId="66" applyFont="1" applyProtection="1"/>
    <xf numFmtId="37" fontId="99" fillId="0" borderId="0" xfId="0" applyNumberFormat="1" applyFont="1"/>
    <xf numFmtId="5" fontId="12" fillId="0" borderId="0" xfId="0" applyNumberFormat="1" applyFont="1" applyAlignment="1">
      <alignment horizontal="centerContinuous"/>
    </xf>
    <xf numFmtId="5" fontId="12" fillId="0" borderId="0" xfId="0" applyNumberFormat="1" applyFont="1"/>
    <xf numFmtId="0" fontId="12" fillId="0" borderId="0" xfId="0" applyFont="1" applyAlignment="1" applyProtection="1">
      <alignment horizontal="center"/>
    </xf>
    <xf numFmtId="0" fontId="0" fillId="0" borderId="0" xfId="0"/>
    <xf numFmtId="0" fontId="3" fillId="0" borderId="0" xfId="63" applyFill="1" applyProtection="1"/>
    <xf numFmtId="0" fontId="3" fillId="0" borderId="14" xfId="63" applyFill="1" applyBorder="1" applyProtection="1"/>
    <xf numFmtId="0" fontId="3" fillId="0" borderId="14" xfId="63" applyFill="1" applyBorder="1"/>
    <xf numFmtId="14" fontId="12" fillId="0" borderId="34" xfId="0" applyNumberFormat="1" applyFont="1" applyBorder="1" applyProtection="1"/>
    <xf numFmtId="14" fontId="12" fillId="0" borderId="27" xfId="0" applyNumberFormat="1" applyFont="1" applyBorder="1" applyProtection="1"/>
    <xf numFmtId="0" fontId="3" fillId="0" borderId="0" xfId="5276" applyFill="1" applyProtection="1"/>
    <xf numFmtId="2" fontId="3" fillId="0" borderId="14" xfId="5276" applyNumberFormat="1" applyFill="1" applyBorder="1" applyAlignment="1" applyProtection="1">
      <alignment horizontal="right"/>
    </xf>
    <xf numFmtId="2" fontId="3" fillId="0" borderId="14" xfId="5276" applyNumberFormat="1" applyFill="1" applyBorder="1"/>
    <xf numFmtId="2" fontId="3" fillId="0" borderId="14" xfId="5276" applyNumberFormat="1" applyFill="1" applyBorder="1" applyAlignment="1" applyProtection="1">
      <alignment horizontal="right"/>
    </xf>
    <xf numFmtId="2" fontId="3" fillId="0" borderId="0" xfId="5276" applyNumberFormat="1" applyFill="1" applyAlignment="1" applyProtection="1">
      <alignment horizontal="right"/>
    </xf>
    <xf numFmtId="2" fontId="3" fillId="0" borderId="14" xfId="5276" applyNumberFormat="1" applyFill="1" applyBorder="1"/>
    <xf numFmtId="2" fontId="3" fillId="0" borderId="14" xfId="5276" applyNumberFormat="1" applyFill="1" applyBorder="1" applyProtection="1"/>
    <xf numFmtId="2" fontId="3" fillId="0" borderId="64" xfId="5276" applyNumberFormat="1" applyFill="1" applyBorder="1" applyProtection="1"/>
    <xf numFmtId="2" fontId="3" fillId="0" borderId="64" xfId="5276" applyNumberFormat="1" applyFill="1" applyBorder="1" applyAlignment="1" applyProtection="1">
      <alignment horizontal="right"/>
    </xf>
    <xf numFmtId="2" fontId="3" fillId="0" borderId="64" xfId="5276" applyNumberFormat="1" applyFont="1" applyFill="1" applyBorder="1" applyAlignment="1" applyProtection="1">
      <alignment horizontal="right"/>
    </xf>
    <xf numFmtId="0" fontId="3" fillId="0" borderId="14" xfId="5276" applyFont="1" applyFill="1" applyBorder="1" applyAlignment="1" applyProtection="1">
      <alignment horizontal="right"/>
    </xf>
    <xf numFmtId="0" fontId="3" fillId="0" borderId="14" xfId="5276" applyFont="1" applyFill="1" applyBorder="1"/>
    <xf numFmtId="0" fontId="3" fillId="0" borderId="14" xfId="5276" applyFill="1" applyBorder="1" applyAlignment="1" applyProtection="1">
      <alignment horizontal="right"/>
    </xf>
    <xf numFmtId="0" fontId="3" fillId="0" borderId="14" xfId="5276" applyFill="1" applyBorder="1"/>
    <xf numFmtId="0" fontId="10" fillId="0" borderId="14" xfId="5276" applyFont="1" applyFill="1" applyBorder="1" applyAlignment="1" applyProtection="1">
      <alignment horizontal="right"/>
    </xf>
    <xf numFmtId="0" fontId="3" fillId="0" borderId="0" xfId="5276" applyProtection="1"/>
    <xf numFmtId="0" fontId="3" fillId="0" borderId="13" xfId="5276" applyBorder="1" applyProtection="1"/>
    <xf numFmtId="0" fontId="3" fillId="0" borderId="14" xfId="5276" applyBorder="1" applyProtection="1"/>
    <xf numFmtId="0" fontId="3" fillId="0" borderId="0" xfId="5276" applyProtection="1"/>
    <xf numFmtId="0" fontId="3" fillId="0" borderId="0" xfId="5276" applyBorder="1" applyProtection="1"/>
    <xf numFmtId="2" fontId="3" fillId="0" borderId="14" xfId="5276" applyNumberFormat="1" applyFill="1" applyBorder="1" applyAlignment="1" applyProtection="1">
      <alignment horizontal="right"/>
    </xf>
    <xf numFmtId="2" fontId="3" fillId="0" borderId="14" xfId="5276" applyNumberFormat="1" applyFill="1" applyBorder="1" applyAlignment="1" applyProtection="1">
      <alignment horizontal="right"/>
    </xf>
    <xf numFmtId="2" fontId="3" fillId="0" borderId="0" xfId="5276" applyNumberFormat="1" applyFill="1" applyAlignment="1" applyProtection="1">
      <alignment horizontal="right"/>
    </xf>
    <xf numFmtId="2" fontId="3" fillId="0" borderId="0" xfId="5276" applyNumberFormat="1" applyFill="1" applyBorder="1" applyAlignment="1" applyProtection="1">
      <alignment horizontal="right"/>
    </xf>
    <xf numFmtId="2" fontId="3" fillId="0" borderId="0" xfId="5276" applyNumberFormat="1" applyFill="1" applyProtection="1"/>
    <xf numFmtId="2" fontId="3" fillId="0" borderId="14" xfId="5276" applyNumberFormat="1" applyFill="1" applyBorder="1" applyAlignment="1" applyProtection="1">
      <alignment horizontal="right"/>
    </xf>
    <xf numFmtId="2" fontId="3" fillId="0" borderId="64" xfId="5276" applyNumberFormat="1" applyFill="1" applyBorder="1" applyProtection="1"/>
    <xf numFmtId="2" fontId="3" fillId="0" borderId="64" xfId="5276" applyNumberFormat="1" applyFill="1" applyBorder="1" applyAlignment="1" applyProtection="1">
      <alignment horizontal="right"/>
    </xf>
    <xf numFmtId="2" fontId="3" fillId="0" borderId="64" xfId="5276" applyNumberFormat="1" applyFont="1" applyBorder="1" applyProtection="1"/>
    <xf numFmtId="2" fontId="3" fillId="0" borderId="64" xfId="5276" applyNumberFormat="1" applyFont="1" applyBorder="1" applyAlignment="1" applyProtection="1">
      <alignment horizontal="right"/>
    </xf>
    <xf numFmtId="0" fontId="3" fillId="0" borderId="14" xfId="5276" applyFont="1" applyBorder="1" applyAlignment="1" applyProtection="1">
      <alignment horizontal="right"/>
    </xf>
    <xf numFmtId="0" fontId="3" fillId="0" borderId="14" xfId="5276" applyNumberFormat="1" applyFont="1" applyBorder="1" applyProtection="1"/>
    <xf numFmtId="0" fontId="3" fillId="0" borderId="64" xfId="5276" applyBorder="1" applyProtection="1"/>
    <xf numFmtId="37" fontId="3" fillId="0" borderId="14" xfId="5276" applyNumberFormat="1" applyBorder="1" applyAlignment="1" applyProtection="1">
      <alignment horizontal="right"/>
    </xf>
    <xf numFmtId="0" fontId="3" fillId="0" borderId="0" xfId="5276" applyFont="1" applyProtection="1"/>
    <xf numFmtId="0" fontId="3" fillId="0" borderId="0" xfId="5276" applyProtection="1"/>
    <xf numFmtId="2" fontId="3" fillId="0" borderId="64" xfId="5276" applyNumberFormat="1" applyBorder="1" applyProtection="1"/>
    <xf numFmtId="0" fontId="3" fillId="0" borderId="14" xfId="5276" applyNumberFormat="1" applyBorder="1" applyProtection="1"/>
    <xf numFmtId="0" fontId="3" fillId="0" borderId="0" xfId="5276" applyProtection="1"/>
    <xf numFmtId="39" fontId="3" fillId="0" borderId="64" xfId="5276" applyNumberFormat="1" applyBorder="1" applyProtection="1"/>
    <xf numFmtId="37" fontId="3" fillId="0" borderId="14" xfId="5276" applyNumberFormat="1" applyBorder="1" applyAlignment="1" applyProtection="1">
      <alignment horizontal="right"/>
    </xf>
    <xf numFmtId="37" fontId="3" fillId="0" borderId="14" xfId="5276" applyNumberFormat="1" applyBorder="1" applyAlignment="1" applyProtection="1">
      <alignment horizontal="right"/>
    </xf>
    <xf numFmtId="0" fontId="12" fillId="0" borderId="64" xfId="0" applyFont="1" applyBorder="1" applyProtection="1"/>
    <xf numFmtId="0" fontId="12" fillId="0" borderId="75" xfId="0" applyFont="1" applyBorder="1" applyProtection="1"/>
    <xf numFmtId="0" fontId="13" fillId="0" borderId="112" xfId="0" applyFont="1" applyBorder="1" applyProtection="1"/>
    <xf numFmtId="37" fontId="12" fillId="0" borderId="64" xfId="0" applyNumberFormat="1" applyFont="1" applyBorder="1" applyProtection="1"/>
    <xf numFmtId="37" fontId="12" fillId="0" borderId="65" xfId="0" applyNumberFormat="1" applyFont="1" applyBorder="1" applyProtection="1"/>
    <xf numFmtId="5" fontId="12" fillId="0" borderId="27" xfId="0" applyNumberFormat="1" applyFont="1" applyBorder="1" applyProtection="1"/>
    <xf numFmtId="5" fontId="12" fillId="0" borderId="64" xfId="0" applyNumberFormat="1" applyFont="1" applyBorder="1" applyProtection="1"/>
    <xf numFmtId="5" fontId="12" fillId="0" borderId="113" xfId="0" applyNumberFormat="1" applyFont="1" applyBorder="1" applyProtection="1"/>
    <xf numFmtId="5" fontId="12" fillId="0" borderId="81" xfId="0" applyNumberFormat="1" applyFont="1" applyBorder="1" applyProtection="1"/>
    <xf numFmtId="5" fontId="12" fillId="0" borderId="32" xfId="0" applyNumberFormat="1" applyFont="1" applyBorder="1" applyProtection="1"/>
    <xf numFmtId="5" fontId="12" fillId="0" borderId="65" xfId="0" applyNumberFormat="1" applyFont="1" applyBorder="1" applyProtection="1"/>
    <xf numFmtId="0" fontId="12" fillId="0" borderId="14" xfId="0" applyFont="1" applyBorder="1" applyAlignment="1" applyProtection="1">
      <alignment horizontal="center"/>
    </xf>
    <xf numFmtId="18" fontId="10" fillId="0" borderId="31" xfId="0" applyNumberFormat="1" applyFont="1" applyBorder="1" applyProtection="1">
      <protection locked="0"/>
    </xf>
    <xf numFmtId="0" fontId="0" fillId="0" borderId="0" xfId="0"/>
    <xf numFmtId="166" fontId="0" fillId="0" borderId="14" xfId="0" applyNumberFormat="1" applyBorder="1" applyProtection="1"/>
    <xf numFmtId="0" fontId="12" fillId="0" borderId="64" xfId="0" applyFont="1" applyBorder="1" applyAlignment="1" applyProtection="1"/>
    <xf numFmtId="0" fontId="12" fillId="0" borderId="0" xfId="0" applyFont="1" applyFill="1" applyAlignment="1">
      <alignment horizontal="left"/>
    </xf>
    <xf numFmtId="0" fontId="12" fillId="0" borderId="0" xfId="0" applyFont="1" applyFill="1" applyAlignment="1">
      <alignment horizontal="centerContinuous"/>
    </xf>
    <xf numFmtId="0" fontId="12" fillId="0" borderId="14" xfId="0" applyFont="1" applyFill="1" applyBorder="1" applyAlignment="1">
      <alignment horizontal="centerContinuous"/>
    </xf>
    <xf numFmtId="0" fontId="8" fillId="0" borderId="13" xfId="62" applyFont="1" applyFill="1" applyBorder="1"/>
    <xf numFmtId="0" fontId="8" fillId="0" borderId="0" xfId="62" applyFont="1" applyFill="1" applyAlignment="1">
      <alignment horizontal="centerContinuous"/>
    </xf>
    <xf numFmtId="0" fontId="8" fillId="0" borderId="0" xfId="62" applyFont="1" applyFill="1"/>
    <xf numFmtId="0" fontId="8" fillId="0" borderId="14" xfId="62" applyFont="1" applyFill="1" applyBorder="1" applyAlignment="1">
      <alignment horizontal="centerContinuous"/>
    </xf>
    <xf numFmtId="0" fontId="8" fillId="0" borderId="14" xfId="62" applyFont="1" applyFill="1" applyBorder="1"/>
    <xf numFmtId="0" fontId="0" fillId="0" borderId="0" xfId="0"/>
    <xf numFmtId="0" fontId="12" fillId="0" borderId="20" xfId="0" applyFont="1" applyBorder="1" applyAlignment="1" applyProtection="1">
      <alignment horizontal="center"/>
    </xf>
    <xf numFmtId="0" fontId="12" fillId="0" borderId="19" xfId="58" applyFont="1" applyBorder="1" applyProtection="1"/>
    <xf numFmtId="0" fontId="12" fillId="0" borderId="35" xfId="58" applyFont="1" applyBorder="1" applyProtection="1"/>
    <xf numFmtId="0" fontId="12" fillId="0" borderId="35" xfId="58" applyFont="1" applyBorder="1" applyAlignment="1" applyProtection="1">
      <alignment horizontal="center"/>
    </xf>
    <xf numFmtId="0" fontId="3" fillId="0" borderId="30" xfId="58" applyFont="1" applyBorder="1" applyProtection="1"/>
    <xf numFmtId="0" fontId="12" fillId="0" borderId="19" xfId="58" applyFont="1" applyBorder="1" applyAlignment="1" applyProtection="1">
      <alignment horizontal="center"/>
    </xf>
    <xf numFmtId="0" fontId="12" fillId="0" borderId="14" xfId="0" applyFont="1" applyBorder="1" applyAlignment="1" applyProtection="1">
      <alignment horizontal="center"/>
    </xf>
    <xf numFmtId="178" fontId="20" fillId="0" borderId="14" xfId="0" applyNumberFormat="1" applyFont="1" applyBorder="1" applyAlignment="1" applyProtection="1">
      <alignment horizontal="centerContinuous"/>
    </xf>
    <xf numFmtId="3" fontId="20" fillId="0" borderId="34" xfId="0" applyNumberFormat="1" applyFont="1" applyBorder="1" applyProtection="1"/>
    <xf numFmtId="3" fontId="20" fillId="0" borderId="35" xfId="0" applyNumberFormat="1" applyFont="1" applyBorder="1" applyProtection="1"/>
    <xf numFmtId="3" fontId="8" fillId="0" borderId="26" xfId="0" applyNumberFormat="1" applyFont="1" applyBorder="1" applyProtection="1"/>
    <xf numFmtId="0" fontId="12" fillId="0" borderId="0" xfId="58" applyNumberFormat="1" applyFont="1" applyAlignment="1" applyProtection="1">
      <alignment wrapText="1"/>
      <protection locked="0"/>
    </xf>
    <xf numFmtId="0" fontId="12" fillId="0" borderId="28" xfId="58" applyFont="1" applyBorder="1" applyAlignment="1" applyProtection="1">
      <alignment horizontal="left" wrapText="1"/>
    </xf>
    <xf numFmtId="0" fontId="12" fillId="0" borderId="0" xfId="58" applyFont="1" applyProtection="1"/>
    <xf numFmtId="0" fontId="12" fillId="0" borderId="14" xfId="0" applyFont="1" applyBorder="1" applyAlignment="1" applyProtection="1">
      <alignment horizontal="left"/>
    </xf>
    <xf numFmtId="0" fontId="12" fillId="0" borderId="69" xfId="0" applyFont="1" applyBorder="1" applyAlignment="1" applyProtection="1">
      <alignment horizontal="left"/>
    </xf>
    <xf numFmtId="0" fontId="12" fillId="0" borderId="20" xfId="0" applyFont="1" applyBorder="1" applyAlignment="1" applyProtection="1">
      <alignment horizontal="left"/>
    </xf>
    <xf numFmtId="37" fontId="0" fillId="0" borderId="20" xfId="0" applyNumberFormat="1" applyBorder="1" applyAlignment="1" applyProtection="1">
      <alignment horizontal="left"/>
    </xf>
    <xf numFmtId="37" fontId="0" fillId="0" borderId="14" xfId="0" applyNumberFormat="1" applyBorder="1" applyAlignment="1" applyProtection="1">
      <alignment horizontal="left"/>
    </xf>
    <xf numFmtId="175" fontId="0" fillId="0" borderId="20" xfId="0" applyNumberFormat="1" applyBorder="1" applyAlignment="1" applyProtection="1">
      <alignment horizontal="left"/>
    </xf>
    <xf numFmtId="171" fontId="0" fillId="0" borderId="14" xfId="0" applyNumberFormat="1" applyBorder="1" applyAlignment="1" applyProtection="1">
      <alignment horizontal="left"/>
    </xf>
    <xf numFmtId="171" fontId="0" fillId="0" borderId="20" xfId="0" applyNumberFormat="1" applyBorder="1" applyAlignment="1" applyProtection="1">
      <alignment horizontal="left"/>
    </xf>
    <xf numFmtId="37" fontId="0" fillId="0" borderId="16" xfId="0" applyNumberFormat="1" applyBorder="1" applyAlignment="1" applyProtection="1">
      <alignment horizontal="left"/>
    </xf>
    <xf numFmtId="0" fontId="0" fillId="0" borderId="14" xfId="0" applyBorder="1" applyAlignment="1" applyProtection="1">
      <alignment horizontal="left"/>
    </xf>
    <xf numFmtId="1" fontId="0" fillId="0" borderId="19" xfId="0" applyNumberFormat="1" applyBorder="1" applyProtection="1"/>
    <xf numFmtId="0" fontId="12" fillId="0" borderId="19" xfId="0" applyFont="1" applyBorder="1" applyAlignment="1" applyProtection="1">
      <alignment horizontal="right"/>
    </xf>
    <xf numFmtId="0" fontId="0" fillId="0" borderId="19" xfId="0" applyBorder="1" applyAlignment="1" applyProtection="1">
      <alignment horizontal="right"/>
    </xf>
    <xf numFmtId="2" fontId="0" fillId="0" borderId="19" xfId="0" applyNumberFormat="1" applyBorder="1" applyAlignment="1" applyProtection="1">
      <alignment horizontal="right"/>
    </xf>
    <xf numFmtId="1" fontId="0" fillId="0" borderId="19" xfId="0" applyNumberFormat="1" applyBorder="1" applyAlignment="1" applyProtection="1">
      <alignment horizontal="right"/>
    </xf>
    <xf numFmtId="37" fontId="0" fillId="0" borderId="19" xfId="0" applyNumberFormat="1" applyBorder="1" applyAlignment="1" applyProtection="1">
      <alignment horizontal="right"/>
    </xf>
    <xf numFmtId="5" fontId="0" fillId="0" borderId="19" xfId="0" applyNumberFormat="1" applyBorder="1" applyAlignment="1" applyProtection="1">
      <alignment horizontal="right"/>
    </xf>
    <xf numFmtId="167" fontId="0" fillId="0" borderId="19" xfId="0" applyNumberFormat="1" applyBorder="1" applyAlignment="1" applyProtection="1">
      <alignment horizontal="right"/>
    </xf>
    <xf numFmtId="0" fontId="12" fillId="0" borderId="18" xfId="0" applyFont="1" applyBorder="1" applyAlignment="1" applyProtection="1">
      <alignment horizontal="right"/>
    </xf>
    <xf numFmtId="167" fontId="0" fillId="0" borderId="18" xfId="0" applyNumberFormat="1" applyBorder="1" applyAlignment="1" applyProtection="1">
      <alignment horizontal="right"/>
    </xf>
    <xf numFmtId="37" fontId="0" fillId="0" borderId="0" xfId="0" applyNumberFormat="1" applyFill="1" applyBorder="1" applyProtection="1"/>
    <xf numFmtId="37" fontId="99" fillId="0" borderId="0" xfId="0" applyNumberFormat="1" applyFont="1" applyFill="1"/>
    <xf numFmtId="0" fontId="9" fillId="0" borderId="37" xfId="58" applyFont="1" applyFill="1" applyBorder="1" applyProtection="1">
      <protection locked="0"/>
    </xf>
    <xf numFmtId="0" fontId="12" fillId="0" borderId="40" xfId="58" applyFont="1" applyFill="1" applyBorder="1" applyAlignment="1">
      <alignment horizontal="left"/>
    </xf>
    <xf numFmtId="0" fontId="12" fillId="0" borderId="41" xfId="0" applyFont="1" applyFill="1" applyBorder="1"/>
    <xf numFmtId="5" fontId="9" fillId="0" borderId="37" xfId="58" applyNumberFormat="1" applyFont="1" applyFill="1" applyBorder="1" applyProtection="1">
      <protection locked="0"/>
    </xf>
    <xf numFmtId="0" fontId="9" fillId="0" borderId="24" xfId="58" applyFont="1" applyFill="1" applyBorder="1" applyProtection="1">
      <protection locked="0"/>
    </xf>
    <xf numFmtId="0" fontId="12" fillId="0" borderId="0" xfId="58" applyFont="1" applyFill="1" applyAlignment="1">
      <alignment horizontal="left"/>
    </xf>
    <xf numFmtId="0" fontId="12" fillId="0" borderId="28" xfId="0" applyFont="1" applyFill="1" applyBorder="1"/>
    <xf numFmtId="5" fontId="9" fillId="0" borderId="24" xfId="58" applyNumberFormat="1" applyFont="1" applyFill="1" applyBorder="1" applyProtection="1">
      <protection locked="0"/>
    </xf>
    <xf numFmtId="14" fontId="12" fillId="0" borderId="28" xfId="0" applyNumberFormat="1" applyFont="1" applyFill="1" applyBorder="1"/>
    <xf numFmtId="37" fontId="9" fillId="0" borderId="24" xfId="58" applyNumberFormat="1" applyFont="1" applyFill="1" applyBorder="1" applyProtection="1">
      <protection locked="0"/>
    </xf>
    <xf numFmtId="0" fontId="12" fillId="0" borderId="0" xfId="0" applyFont="1" applyAlignment="1" applyProtection="1">
      <alignment horizontal="left"/>
    </xf>
    <xf numFmtId="0" fontId="12" fillId="0" borderId="13" xfId="0" applyFont="1" applyBorder="1" applyAlignment="1" applyProtection="1">
      <alignment horizontal="center"/>
    </xf>
    <xf numFmtId="0" fontId="12" fillId="0" borderId="18" xfId="0" applyFont="1" applyBorder="1" applyAlignment="1" applyProtection="1">
      <alignment horizontal="center"/>
    </xf>
    <xf numFmtId="0" fontId="12" fillId="0" borderId="0" xfId="0" applyFont="1" applyAlignment="1">
      <alignment horizontal="left" wrapText="1"/>
    </xf>
    <xf numFmtId="0" fontId="14" fillId="0" borderId="0" xfId="0" applyFont="1" applyAlignment="1">
      <alignment horizontal="center" wrapText="1"/>
    </xf>
    <xf numFmtId="0" fontId="14" fillId="0" borderId="0" xfId="0" applyFont="1" applyAlignment="1">
      <alignment wrapText="1"/>
    </xf>
    <xf numFmtId="0" fontId="11" fillId="0" borderId="0" xfId="0" applyFont="1" applyAlignment="1">
      <alignment horizontal="center"/>
    </xf>
    <xf numFmtId="0" fontId="13" fillId="0" borderId="0" xfId="0" applyFont="1" applyAlignment="1">
      <alignment horizontal="center" wrapText="1"/>
    </xf>
    <xf numFmtId="0" fontId="17" fillId="0" borderId="13" xfId="0" applyFont="1" applyBorder="1" applyAlignment="1" applyProtection="1">
      <alignment horizontal="left" wrapText="1"/>
    </xf>
    <xf numFmtId="0" fontId="17" fillId="0" borderId="0" xfId="0" applyFont="1" applyAlignment="1" applyProtection="1">
      <alignment horizontal="left" wrapText="1"/>
    </xf>
    <xf numFmtId="0" fontId="17" fillId="0" borderId="14" xfId="0" applyFont="1" applyBorder="1" applyAlignment="1" applyProtection="1">
      <alignment horizontal="left" wrapText="1"/>
    </xf>
    <xf numFmtId="0" fontId="11" fillId="0" borderId="13" xfId="0" applyFont="1" applyBorder="1" applyAlignment="1" applyProtection="1">
      <alignment horizontal="center"/>
    </xf>
    <xf numFmtId="0" fontId="11" fillId="0" borderId="0" xfId="0" applyFont="1" applyBorder="1" applyAlignment="1" applyProtection="1">
      <alignment horizontal="center"/>
    </xf>
    <xf numFmtId="0" fontId="11" fillId="0" borderId="14" xfId="0" applyFont="1" applyBorder="1" applyAlignment="1" applyProtection="1">
      <alignment horizontal="center"/>
    </xf>
    <xf numFmtId="0" fontId="18" fillId="0" borderId="0" xfId="0" applyFont="1" applyAlignment="1" applyProtection="1">
      <alignment horizontal="left"/>
    </xf>
    <xf numFmtId="0" fontId="18" fillId="0" borderId="14" xfId="0" applyFont="1" applyBorder="1" applyAlignment="1" applyProtection="1">
      <alignment horizontal="left"/>
    </xf>
    <xf numFmtId="0" fontId="18" fillId="0" borderId="10" xfId="0" applyFont="1" applyBorder="1" applyAlignment="1" applyProtection="1">
      <alignment horizontal="left"/>
    </xf>
    <xf numFmtId="0" fontId="18" fillId="0" borderId="0" xfId="0" applyFont="1" applyAlignment="1" applyProtection="1"/>
    <xf numFmtId="0" fontId="18" fillId="0" borderId="14" xfId="0" applyFont="1" applyBorder="1" applyAlignment="1" applyProtection="1"/>
    <xf numFmtId="0" fontId="12" fillId="0" borderId="40" xfId="0" applyFont="1" applyBorder="1" applyAlignment="1">
      <alignment horizontal="left" vertical="top" wrapText="1"/>
    </xf>
    <xf numFmtId="0" fontId="0" fillId="0" borderId="38" xfId="0" applyBorder="1" applyAlignment="1"/>
    <xf numFmtId="0" fontId="12" fillId="0" borderId="0" xfId="0" applyFont="1" applyAlignment="1">
      <alignment horizontal="left" vertical="top" wrapText="1"/>
    </xf>
    <xf numFmtId="0" fontId="0" fillId="0" borderId="14" xfId="0" applyBorder="1" applyAlignment="1"/>
    <xf numFmtId="0" fontId="0" fillId="0" borderId="40" xfId="0" applyBorder="1" applyAlignment="1">
      <alignment wrapText="1"/>
    </xf>
    <xf numFmtId="0" fontId="0" fillId="0" borderId="38" xfId="0" applyBorder="1" applyAlignment="1">
      <alignment wrapText="1"/>
    </xf>
    <xf numFmtId="0" fontId="0" fillId="0" borderId="0" xfId="0" applyAlignment="1">
      <alignment wrapText="1"/>
    </xf>
    <xf numFmtId="0" fontId="0" fillId="0" borderId="14" xfId="0" applyBorder="1" applyAlignment="1">
      <alignment wrapText="1"/>
    </xf>
    <xf numFmtId="0" fontId="0" fillId="0" borderId="40" xfId="0" applyBorder="1" applyAlignment="1"/>
    <xf numFmtId="0" fontId="0" fillId="0" borderId="0" xfId="0" applyAlignment="1"/>
    <xf numFmtId="0" fontId="8" fillId="0" borderId="0" xfId="0" applyFont="1" applyAlignment="1">
      <alignment horizontal="left" vertical="top" wrapText="1"/>
    </xf>
    <xf numFmtId="0" fontId="8" fillId="0" borderId="0" xfId="0" applyFont="1" applyAlignment="1" applyProtection="1">
      <alignment horizontal="left" vertical="top" wrapText="1"/>
    </xf>
    <xf numFmtId="0" fontId="0" fillId="0" borderId="0" xfId="0" applyAlignment="1">
      <alignment horizontal="left" vertical="top" wrapText="1"/>
    </xf>
    <xf numFmtId="0" fontId="8" fillId="0" borderId="0" xfId="0" applyFont="1" applyAlignment="1" applyProtection="1">
      <alignment vertical="top" wrapText="1"/>
    </xf>
    <xf numFmtId="0" fontId="0" fillId="0" borderId="0" xfId="0" applyAlignment="1">
      <alignment vertical="top" wrapText="1"/>
    </xf>
    <xf numFmtId="0" fontId="8" fillId="0" borderId="40" xfId="0" applyFont="1" applyBorder="1" applyAlignment="1" applyProtection="1">
      <alignment horizontal="left" wrapText="1"/>
    </xf>
    <xf numFmtId="0" fontId="0" fillId="0" borderId="0" xfId="0"/>
    <xf numFmtId="0" fontId="8" fillId="0" borderId="40" xfId="0" applyFont="1" applyBorder="1" applyAlignment="1" applyProtection="1">
      <alignment horizontal="left" vertical="top" wrapText="1"/>
    </xf>
    <xf numFmtId="0" fontId="0" fillId="0" borderId="19" xfId="0" applyBorder="1" applyAlignment="1">
      <alignment wrapText="1"/>
    </xf>
    <xf numFmtId="0" fontId="8" fillId="0" borderId="0" xfId="0" applyFont="1" applyAlignment="1" applyProtection="1">
      <alignment horizontal="left" wrapText="1"/>
    </xf>
    <xf numFmtId="0" fontId="0" fillId="0" borderId="0" xfId="0" applyAlignment="1">
      <alignment horizontal="left" wrapText="1"/>
    </xf>
    <xf numFmtId="0" fontId="0" fillId="0" borderId="19" xfId="0" applyBorder="1" applyAlignment="1">
      <alignment horizontal="left"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0" fillId="0" borderId="19" xfId="0" applyBorder="1" applyAlignment="1"/>
    <xf numFmtId="0" fontId="0" fillId="0" borderId="20" xfId="0" applyBorder="1" applyAlignment="1"/>
    <xf numFmtId="0" fontId="0" fillId="0" borderId="14" xfId="0" applyBorder="1" applyAlignment="1">
      <alignment horizontal="left" wrapText="1"/>
    </xf>
    <xf numFmtId="0" fontId="20" fillId="0" borderId="0" xfId="0" applyFont="1" applyAlignment="1" applyProtection="1">
      <alignment horizontal="left" vertical="justify" wrapText="1"/>
    </xf>
    <xf numFmtId="0" fontId="0" fillId="0" borderId="0" xfId="0" applyAlignment="1">
      <alignment horizontal="left" vertical="justify" wrapText="1"/>
    </xf>
    <xf numFmtId="0" fontId="20" fillId="0" borderId="0" xfId="0" applyFont="1" applyAlignment="1" applyProtection="1">
      <alignment horizontal="left" vertical="top" wrapText="1"/>
    </xf>
    <xf numFmtId="0" fontId="20" fillId="0" borderId="14" xfId="0" applyFont="1" applyBorder="1" applyAlignment="1" applyProtection="1">
      <alignment horizontal="left" vertical="top" wrapText="1"/>
    </xf>
    <xf numFmtId="0" fontId="20" fillId="0" borderId="14" xfId="0" applyFont="1" applyBorder="1" applyAlignment="1" applyProtection="1">
      <alignment horizontal="left" vertical="justify" wrapText="1"/>
    </xf>
    <xf numFmtId="0" fontId="18" fillId="0" borderId="0" xfId="0" applyFont="1" applyAlignment="1">
      <alignment vertical="top" wrapText="1"/>
    </xf>
    <xf numFmtId="0" fontId="18" fillId="0" borderId="0" xfId="0" applyFont="1" applyAlignment="1">
      <alignment wrapText="1"/>
    </xf>
    <xf numFmtId="0" fontId="18" fillId="0" borderId="14" xfId="0" applyFont="1" applyBorder="1" applyAlignment="1">
      <alignment wrapText="1"/>
    </xf>
    <xf numFmtId="0" fontId="18" fillId="0" borderId="19" xfId="0" applyFont="1" applyBorder="1" applyAlignment="1">
      <alignment wrapText="1"/>
    </xf>
    <xf numFmtId="0" fontId="18" fillId="0" borderId="20" xfId="0" applyFont="1" applyBorder="1" applyAlignment="1">
      <alignment wrapText="1"/>
    </xf>
    <xf numFmtId="0" fontId="20" fillId="0" borderId="40" xfId="0" applyFont="1" applyBorder="1" applyAlignment="1" applyProtection="1">
      <alignment horizontal="left" vertical="justify" wrapText="1"/>
    </xf>
    <xf numFmtId="0" fontId="0" fillId="0" borderId="40" xfId="0" applyBorder="1" applyAlignment="1">
      <alignment horizontal="left" vertical="justify" wrapText="1"/>
    </xf>
    <xf numFmtId="0" fontId="20" fillId="0" borderId="40" xfId="0" applyFont="1" applyBorder="1" applyAlignment="1" applyProtection="1">
      <alignment horizontal="left" vertical="top" wrapText="1"/>
    </xf>
    <xf numFmtId="0" fontId="20" fillId="0" borderId="38"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18" fillId="0" borderId="0" xfId="0" applyFont="1" applyAlignment="1">
      <alignment horizontal="left" wrapText="1"/>
    </xf>
    <xf numFmtId="0" fontId="18" fillId="0" borderId="14" xfId="0" applyFont="1" applyBorder="1" applyAlignment="1">
      <alignment horizontal="left" wrapText="1"/>
    </xf>
    <xf numFmtId="0" fontId="18" fillId="0" borderId="0" xfId="0" applyFont="1" applyBorder="1"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xf>
    <xf numFmtId="0" fontId="8" fillId="0" borderId="39" xfId="0" applyFont="1" applyBorder="1" applyAlignment="1" applyProtection="1">
      <alignment horizontal="left" wrapText="1"/>
    </xf>
    <xf numFmtId="0" fontId="0" fillId="0" borderId="13" xfId="0" applyBorder="1" applyAlignment="1">
      <alignment wrapText="1"/>
    </xf>
    <xf numFmtId="0" fontId="8" fillId="0" borderId="13" xfId="0" applyFont="1" applyBorder="1" applyAlignment="1" applyProtection="1">
      <alignment horizontal="left" wrapText="1"/>
    </xf>
    <xf numFmtId="0" fontId="8" fillId="0" borderId="13" xfId="0" applyFont="1" applyBorder="1" applyAlignment="1" applyProtection="1">
      <alignment wrapText="1"/>
    </xf>
    <xf numFmtId="0" fontId="0" fillId="0" borderId="18" xfId="0" applyBorder="1" applyAlignment="1">
      <alignment wrapText="1"/>
    </xf>
    <xf numFmtId="0" fontId="8" fillId="0" borderId="28" xfId="0" applyFont="1" applyBorder="1" applyAlignment="1" applyProtection="1">
      <alignment horizontal="center"/>
    </xf>
    <xf numFmtId="0" fontId="0" fillId="0" borderId="0" xfId="0" applyAlignment="1">
      <alignment horizontal="center"/>
    </xf>
    <xf numFmtId="0" fontId="0" fillId="0" borderId="34" xfId="0" applyBorder="1" applyAlignment="1">
      <alignment horizontal="center"/>
    </xf>
    <xf numFmtId="0" fontId="8" fillId="0" borderId="28" xfId="0" applyFont="1" applyBorder="1" applyAlignment="1" applyProtection="1">
      <alignment horizontal="left" wrapText="1"/>
    </xf>
    <xf numFmtId="0" fontId="0" fillId="0" borderId="28" xfId="0" applyBorder="1" applyAlignment="1">
      <alignment wrapText="1"/>
    </xf>
    <xf numFmtId="0" fontId="0" fillId="0" borderId="30" xfId="0" applyBorder="1" applyAlignment="1">
      <alignment wrapText="1"/>
    </xf>
    <xf numFmtId="0" fontId="8" fillId="0" borderId="0" xfId="0" applyFont="1" applyAlignment="1" applyProtection="1">
      <alignment horizontal="center" wrapText="1"/>
    </xf>
    <xf numFmtId="0" fontId="0" fillId="0" borderId="0" xfId="0" applyAlignment="1">
      <alignment horizontal="center" wrapText="1"/>
    </xf>
    <xf numFmtId="0" fontId="0" fillId="0" borderId="34" xfId="0" applyBorder="1" applyAlignment="1">
      <alignment wrapText="1"/>
    </xf>
    <xf numFmtId="0" fontId="21" fillId="0" borderId="28" xfId="0" applyFont="1" applyBorder="1" applyAlignment="1" applyProtection="1">
      <alignment horizontal="center"/>
    </xf>
    <xf numFmtId="0" fontId="13" fillId="0" borderId="0" xfId="0" applyFont="1" applyAlignment="1">
      <alignment horizontal="center"/>
    </xf>
    <xf numFmtId="0" fontId="13" fillId="0" borderId="34" xfId="0" applyFont="1" applyBorder="1" applyAlignment="1">
      <alignment horizontal="center"/>
    </xf>
    <xf numFmtId="0" fontId="8" fillId="0" borderId="0" xfId="0" applyFont="1" applyAlignment="1" applyProtection="1">
      <alignment wrapText="1"/>
    </xf>
    <xf numFmtId="0" fontId="0" fillId="0" borderId="20" xfId="0" applyBorder="1" applyAlignment="1">
      <alignment wrapText="1"/>
    </xf>
    <xf numFmtId="0" fontId="8" fillId="0" borderId="11" xfId="0" applyFont="1" applyBorder="1" applyAlignment="1" applyProtection="1">
      <alignment horizontal="left"/>
    </xf>
    <xf numFmtId="0" fontId="24" fillId="0" borderId="40" xfId="0" applyFont="1" applyBorder="1" applyAlignment="1" applyProtection="1">
      <alignment horizontal="left"/>
    </xf>
    <xf numFmtId="0" fontId="24" fillId="0" borderId="38" xfId="0" applyFont="1" applyBorder="1" applyAlignment="1" applyProtection="1">
      <alignment horizontal="left"/>
    </xf>
    <xf numFmtId="0" fontId="24" fillId="0" borderId="0" xfId="0" applyFont="1" applyAlignment="1" applyProtection="1">
      <alignment horizontal="left"/>
    </xf>
    <xf numFmtId="0" fontId="24" fillId="0" borderId="14" xfId="0" applyFont="1" applyBorder="1" applyAlignment="1" applyProtection="1">
      <alignment horizontal="left"/>
    </xf>
    <xf numFmtId="0" fontId="24" fillId="0" borderId="39" xfId="0" applyFont="1" applyBorder="1" applyAlignment="1" applyProtection="1">
      <alignment horizontal="left"/>
    </xf>
    <xf numFmtId="0" fontId="24" fillId="0" borderId="13" xfId="0" applyFont="1" applyBorder="1" applyAlignment="1" applyProtection="1">
      <alignment horizontal="left"/>
    </xf>
    <xf numFmtId="0" fontId="24" fillId="0" borderId="0" xfId="0" applyFont="1" applyBorder="1" applyAlignment="1" applyProtection="1">
      <alignment horizontal="left"/>
    </xf>
    <xf numFmtId="0" fontId="8" fillId="25" borderId="50" xfId="0" applyFont="1" applyFill="1" applyBorder="1" applyAlignment="1" applyProtection="1">
      <alignment horizontal="center"/>
    </xf>
    <xf numFmtId="0" fontId="8" fillId="25" borderId="51" xfId="0" applyFont="1" applyFill="1" applyBorder="1" applyAlignment="1" applyProtection="1">
      <alignment horizontal="center"/>
    </xf>
    <xf numFmtId="0" fontId="8" fillId="25" borderId="48" xfId="0" applyFont="1" applyFill="1" applyBorder="1" applyAlignment="1" applyProtection="1">
      <alignment horizontal="center"/>
    </xf>
    <xf numFmtId="0" fontId="24" fillId="0" borderId="19" xfId="0" applyFont="1" applyBorder="1" applyAlignment="1" applyProtection="1">
      <alignment horizontal="left"/>
    </xf>
    <xf numFmtId="0" fontId="24" fillId="0" borderId="20" xfId="0" applyFont="1" applyBorder="1" applyAlignment="1" applyProtection="1">
      <alignment horizontal="left"/>
    </xf>
    <xf numFmtId="0" fontId="24" fillId="0" borderId="18" xfId="0" applyFont="1" applyBorder="1" applyAlignment="1" applyProtection="1">
      <alignment horizontal="left"/>
    </xf>
    <xf numFmtId="0" fontId="12" fillId="0" borderId="0" xfId="0" applyFont="1" applyAlignment="1" applyProtection="1">
      <alignment horizontal="center"/>
    </xf>
    <xf numFmtId="0" fontId="12" fillId="0" borderId="13" xfId="0" applyFont="1" applyBorder="1" applyAlignment="1" applyProtection="1">
      <alignment horizontal="left"/>
    </xf>
    <xf numFmtId="0" fontId="12" fillId="0" borderId="0" xfId="0" applyFont="1" applyAlignment="1" applyProtection="1">
      <alignment horizontal="left"/>
    </xf>
    <xf numFmtId="0" fontId="12" fillId="0" borderId="14" xfId="0" applyFont="1" applyBorder="1" applyAlignment="1" applyProtection="1">
      <alignment horizontal="left"/>
    </xf>
    <xf numFmtId="0" fontId="13" fillId="0" borderId="13"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2" fillId="0" borderId="18" xfId="0" applyFont="1" applyBorder="1" applyAlignment="1">
      <alignment horizontal="center"/>
    </xf>
    <xf numFmtId="0" fontId="0" fillId="0" borderId="35" xfId="0" applyBorder="1" applyAlignment="1">
      <alignment horizontal="center"/>
    </xf>
    <xf numFmtId="0" fontId="12" fillId="0" borderId="30" xfId="0" applyFont="1" applyBorder="1" applyAlignment="1">
      <alignment horizontal="center"/>
    </xf>
    <xf numFmtId="0" fontId="12" fillId="0" borderId="39" xfId="0" applyFont="1" applyBorder="1" applyAlignment="1">
      <alignment horizontal="center"/>
    </xf>
    <xf numFmtId="0" fontId="0" fillId="0" borderId="36" xfId="0" applyBorder="1" applyAlignment="1">
      <alignment horizontal="center"/>
    </xf>
    <xf numFmtId="0" fontId="12" fillId="0" borderId="13" xfId="0" applyFont="1" applyBorder="1" applyAlignment="1">
      <alignment horizontal="center"/>
    </xf>
    <xf numFmtId="0" fontId="12" fillId="0" borderId="28" xfId="0" applyFont="1" applyBorder="1" applyAlignment="1">
      <alignment horizontal="center"/>
    </xf>
    <xf numFmtId="0" fontId="12" fillId="0" borderId="13" xfId="0" applyFont="1" applyBorder="1" applyAlignment="1">
      <alignment wrapText="1"/>
    </xf>
    <xf numFmtId="0" fontId="12" fillId="0" borderId="0" xfId="0" applyFont="1" applyBorder="1" applyAlignment="1">
      <alignment wrapText="1"/>
    </xf>
    <xf numFmtId="0" fontId="0" fillId="0" borderId="0" xfId="0" applyBorder="1" applyAlignment="1">
      <alignment wrapText="1"/>
    </xf>
    <xf numFmtId="0" fontId="12" fillId="0" borderId="0" xfId="0" applyFont="1" applyAlignment="1">
      <alignment wrapText="1"/>
    </xf>
    <xf numFmtId="0" fontId="12" fillId="0" borderId="39" xfId="0" applyFont="1" applyBorder="1" applyAlignment="1">
      <alignment wrapText="1"/>
    </xf>
    <xf numFmtId="0" fontId="24" fillId="0" borderId="24" xfId="0" applyFont="1" applyBorder="1" applyAlignment="1">
      <alignment horizontal="center" wrapText="1"/>
    </xf>
    <xf numFmtId="0" fontId="12" fillId="0" borderId="39" xfId="0" applyFont="1" applyBorder="1" applyAlignment="1" applyProtection="1">
      <alignment horizontal="center"/>
    </xf>
    <xf numFmtId="0" fontId="12" fillId="0" borderId="40" xfId="0" applyFont="1" applyBorder="1" applyAlignment="1" applyProtection="1">
      <alignment horizontal="center"/>
    </xf>
    <xf numFmtId="0" fontId="12" fillId="0" borderId="36" xfId="0" applyFont="1" applyBorder="1" applyAlignment="1" applyProtection="1">
      <alignment horizontal="center"/>
    </xf>
    <xf numFmtId="0" fontId="12" fillId="0" borderId="13" xfId="0" applyFont="1" applyBorder="1" applyAlignment="1" applyProtection="1">
      <alignment horizontal="center"/>
    </xf>
    <xf numFmtId="0" fontId="12" fillId="0" borderId="34" xfId="0" applyFont="1" applyBorder="1" applyAlignment="1" applyProtection="1">
      <alignment horizontal="center"/>
    </xf>
    <xf numFmtId="0" fontId="12" fillId="0" borderId="18" xfId="0" applyFont="1" applyBorder="1" applyAlignment="1" applyProtection="1">
      <alignment horizontal="left"/>
    </xf>
    <xf numFmtId="0" fontId="12" fillId="0" borderId="19" xfId="0" applyFont="1" applyBorder="1" applyAlignment="1" applyProtection="1">
      <alignment horizontal="left"/>
    </xf>
    <xf numFmtId="0" fontId="12" fillId="0" borderId="40" xfId="0" applyFont="1" applyBorder="1" applyAlignment="1" applyProtection="1"/>
    <xf numFmtId="0" fontId="12" fillId="0" borderId="38" xfId="0" applyFont="1" applyBorder="1" applyAlignment="1" applyProtection="1"/>
    <xf numFmtId="0" fontId="12" fillId="0" borderId="0" xfId="0" applyFont="1" applyAlignment="1" applyProtection="1"/>
    <xf numFmtId="0" fontId="12" fillId="0" borderId="14" xfId="0" applyFont="1" applyBorder="1" applyAlignment="1" applyProtection="1"/>
    <xf numFmtId="0" fontId="12" fillId="0" borderId="19" xfId="0" applyFont="1" applyBorder="1" applyAlignment="1" applyProtection="1"/>
    <xf numFmtId="0" fontId="12" fillId="0" borderId="20" xfId="0" applyFont="1" applyBorder="1" applyAlignment="1" applyProtection="1"/>
    <xf numFmtId="0" fontId="12" fillId="0" borderId="0" xfId="0" applyFont="1" applyBorder="1" applyAlignment="1" applyProtection="1">
      <alignment horizontal="left"/>
    </xf>
    <xf numFmtId="0" fontId="12" fillId="0" borderId="38" xfId="0" applyFont="1" applyBorder="1" applyAlignment="1" applyProtection="1">
      <alignment horizontal="center"/>
    </xf>
    <xf numFmtId="0" fontId="12" fillId="0" borderId="0" xfId="0" applyFont="1" applyBorder="1" applyAlignment="1" applyProtection="1">
      <alignment horizontal="center"/>
    </xf>
    <xf numFmtId="0" fontId="12" fillId="0" borderId="14" xfId="0" applyFont="1" applyBorder="1" applyAlignment="1" applyProtection="1">
      <alignment horizontal="center"/>
    </xf>
    <xf numFmtId="0" fontId="12" fillId="0" borderId="18" xfId="0" applyFont="1" applyBorder="1" applyAlignment="1" applyProtection="1">
      <alignment horizontal="center"/>
    </xf>
    <xf numFmtId="0" fontId="12" fillId="0" borderId="19" xfId="0" applyFont="1" applyBorder="1" applyAlignment="1" applyProtection="1">
      <alignment horizontal="center"/>
    </xf>
    <xf numFmtId="0" fontId="12" fillId="0" borderId="20" xfId="0" applyFont="1" applyBorder="1" applyAlignment="1" applyProtection="1">
      <alignment horizontal="center"/>
    </xf>
    <xf numFmtId="0" fontId="12" fillId="0" borderId="39" xfId="0" applyFont="1" applyBorder="1" applyAlignment="1" applyProtection="1">
      <alignment horizontal="left"/>
    </xf>
    <xf numFmtId="0" fontId="12" fillId="0" borderId="40" xfId="0" applyFont="1" applyBorder="1" applyAlignment="1" applyProtection="1">
      <alignment horizontal="left"/>
    </xf>
    <xf numFmtId="0" fontId="12" fillId="0" borderId="38" xfId="0" applyFont="1" applyBorder="1" applyAlignment="1" applyProtection="1">
      <alignment horizontal="left"/>
    </xf>
    <xf numFmtId="0" fontId="12" fillId="0" borderId="0" xfId="0" applyFont="1" applyAlignment="1">
      <alignment horizontal="left"/>
    </xf>
    <xf numFmtId="0" fontId="24" fillId="0" borderId="19" xfId="0" applyFont="1" applyBorder="1" applyAlignment="1" applyProtection="1">
      <alignment horizontal="left" wrapText="1"/>
    </xf>
    <xf numFmtId="0" fontId="24" fillId="0" borderId="40" xfId="0" applyFont="1" applyBorder="1" applyAlignment="1" applyProtection="1">
      <alignment horizontal="left" wrapText="1"/>
    </xf>
    <xf numFmtId="0" fontId="24" fillId="0" borderId="0" xfId="0" applyFont="1" applyAlignment="1" applyProtection="1">
      <alignment horizontal="left" wrapText="1"/>
    </xf>
  </cellXfs>
  <cellStyles count="5292">
    <cellStyle name="20% - Accent1 10" xfId="4612"/>
    <cellStyle name="20% - Accent1 10 2" xfId="5251"/>
    <cellStyle name="20% - Accent1 2" xfId="1"/>
    <cellStyle name="20% - Accent1 2 10" xfId="2158"/>
    <cellStyle name="20% - Accent1 2 11" xfId="2754"/>
    <cellStyle name="20% - Accent1 2 12" xfId="3364"/>
    <cellStyle name="20% - Accent1 2 13" xfId="3988"/>
    <cellStyle name="20% - Accent1 2 14" xfId="4627"/>
    <cellStyle name="20% - Accent1 2 2" xfId="120"/>
    <cellStyle name="20% - Accent1 2 2 10" xfId="4031"/>
    <cellStyle name="20% - Accent1 2 2 11" xfId="4670"/>
    <cellStyle name="20% - Accent1 2 2 2" xfId="324"/>
    <cellStyle name="20% - Accent1 2 2 2 2" xfId="894"/>
    <cellStyle name="20% - Accent1 2 2 2 2 2" xfId="1882"/>
    <cellStyle name="20% - Accent1 2 2 2 3" xfId="1315"/>
    <cellStyle name="20% - Accent1 2 2 2 4" xfId="2463"/>
    <cellStyle name="20% - Accent1 2 2 2 5" xfId="3059"/>
    <cellStyle name="20% - Accent1 2 2 2 6" xfId="3669"/>
    <cellStyle name="20% - Accent1 2 2 2 7" xfId="4293"/>
    <cellStyle name="20% - Accent1 2 2 2 8" xfId="4932"/>
    <cellStyle name="20% - Accent1 2 2 3" xfId="470"/>
    <cellStyle name="20% - Accent1 2 2 3 2" xfId="1039"/>
    <cellStyle name="20% - Accent1 2 2 3 2 2" xfId="2027"/>
    <cellStyle name="20% - Accent1 2 2 3 3" xfId="1460"/>
    <cellStyle name="20% - Accent1 2 2 3 4" xfId="2608"/>
    <cellStyle name="20% - Accent1 2 2 3 5" xfId="3204"/>
    <cellStyle name="20% - Accent1 2 2 3 6" xfId="3814"/>
    <cellStyle name="20% - Accent1 2 2 3 7" xfId="4438"/>
    <cellStyle name="20% - Accent1 2 2 3 8" xfId="5077"/>
    <cellStyle name="20% - Accent1 2 2 4" xfId="749"/>
    <cellStyle name="20% - Accent1 2 2 4 2" xfId="1737"/>
    <cellStyle name="20% - Accent1 2 2 4 3" xfId="2318"/>
    <cellStyle name="20% - Accent1 2 2 4 4" xfId="2914"/>
    <cellStyle name="20% - Accent1 2 2 4 5" xfId="3524"/>
    <cellStyle name="20% - Accent1 2 2 4 6" xfId="4148"/>
    <cellStyle name="20% - Accent1 2 2 4 7" xfId="4787"/>
    <cellStyle name="20% - Accent1 2 2 5" xfId="630"/>
    <cellStyle name="20% - Accent1 2 2 5 2" xfId="1620"/>
    <cellStyle name="20% - Accent1 2 2 6" xfId="1170"/>
    <cellStyle name="20% - Accent1 2 2 7" xfId="2201"/>
    <cellStyle name="20% - Accent1 2 2 8" xfId="2797"/>
    <cellStyle name="20% - Accent1 2 2 9" xfId="3407"/>
    <cellStyle name="20% - Accent1 2 3" xfId="146"/>
    <cellStyle name="20% - Accent1 2 3 10" xfId="4046"/>
    <cellStyle name="20% - Accent1 2 3 11" xfId="4685"/>
    <cellStyle name="20% - Accent1 2 3 2" xfId="339"/>
    <cellStyle name="20% - Accent1 2 3 2 2" xfId="909"/>
    <cellStyle name="20% - Accent1 2 3 2 2 2" xfId="1897"/>
    <cellStyle name="20% - Accent1 2 3 2 3" xfId="1330"/>
    <cellStyle name="20% - Accent1 2 3 2 4" xfId="2478"/>
    <cellStyle name="20% - Accent1 2 3 2 5" xfId="3074"/>
    <cellStyle name="20% - Accent1 2 3 2 6" xfId="3684"/>
    <cellStyle name="20% - Accent1 2 3 2 7" xfId="4308"/>
    <cellStyle name="20% - Accent1 2 3 2 8" xfId="4947"/>
    <cellStyle name="20% - Accent1 2 3 3" xfId="485"/>
    <cellStyle name="20% - Accent1 2 3 3 2" xfId="1054"/>
    <cellStyle name="20% - Accent1 2 3 3 2 2" xfId="2042"/>
    <cellStyle name="20% - Accent1 2 3 3 3" xfId="1475"/>
    <cellStyle name="20% - Accent1 2 3 3 4" xfId="2623"/>
    <cellStyle name="20% - Accent1 2 3 3 5" xfId="3219"/>
    <cellStyle name="20% - Accent1 2 3 3 6" xfId="3829"/>
    <cellStyle name="20% - Accent1 2 3 3 7" xfId="4453"/>
    <cellStyle name="20% - Accent1 2 3 3 8" xfId="5092"/>
    <cellStyle name="20% - Accent1 2 3 4" xfId="764"/>
    <cellStyle name="20% - Accent1 2 3 4 2" xfId="1752"/>
    <cellStyle name="20% - Accent1 2 3 4 3" xfId="2333"/>
    <cellStyle name="20% - Accent1 2 3 4 4" xfId="2929"/>
    <cellStyle name="20% - Accent1 2 3 4 5" xfId="3539"/>
    <cellStyle name="20% - Accent1 2 3 4 6" xfId="4163"/>
    <cellStyle name="20% - Accent1 2 3 4 7" xfId="4802"/>
    <cellStyle name="20% - Accent1 2 3 5" xfId="645"/>
    <cellStyle name="20% - Accent1 2 3 5 2" xfId="1635"/>
    <cellStyle name="20% - Accent1 2 3 6" xfId="1185"/>
    <cellStyle name="20% - Accent1 2 3 7" xfId="2216"/>
    <cellStyle name="20% - Accent1 2 3 8" xfId="2812"/>
    <cellStyle name="20% - Accent1 2 3 9" xfId="3422"/>
    <cellStyle name="20% - Accent1 2 4" xfId="161"/>
    <cellStyle name="20% - Accent1 2 4 10" xfId="4061"/>
    <cellStyle name="20% - Accent1 2 4 11" xfId="4700"/>
    <cellStyle name="20% - Accent1 2 4 2" xfId="355"/>
    <cellStyle name="20% - Accent1 2 4 2 2" xfId="924"/>
    <cellStyle name="20% - Accent1 2 4 2 2 2" xfId="1912"/>
    <cellStyle name="20% - Accent1 2 4 2 3" xfId="1345"/>
    <cellStyle name="20% - Accent1 2 4 2 4" xfId="2493"/>
    <cellStyle name="20% - Accent1 2 4 2 5" xfId="3089"/>
    <cellStyle name="20% - Accent1 2 4 2 6" xfId="3699"/>
    <cellStyle name="20% - Accent1 2 4 2 7" xfId="4323"/>
    <cellStyle name="20% - Accent1 2 4 2 8" xfId="4962"/>
    <cellStyle name="20% - Accent1 2 4 3" xfId="500"/>
    <cellStyle name="20% - Accent1 2 4 3 2" xfId="1069"/>
    <cellStyle name="20% - Accent1 2 4 3 2 2" xfId="2057"/>
    <cellStyle name="20% - Accent1 2 4 3 3" xfId="1490"/>
    <cellStyle name="20% - Accent1 2 4 3 4" xfId="2638"/>
    <cellStyle name="20% - Accent1 2 4 3 5" xfId="3234"/>
    <cellStyle name="20% - Accent1 2 4 3 6" xfId="3844"/>
    <cellStyle name="20% - Accent1 2 4 3 7" xfId="4468"/>
    <cellStyle name="20% - Accent1 2 4 3 8" xfId="5107"/>
    <cellStyle name="20% - Accent1 2 4 4" xfId="779"/>
    <cellStyle name="20% - Accent1 2 4 4 2" xfId="1767"/>
    <cellStyle name="20% - Accent1 2 4 4 3" xfId="2348"/>
    <cellStyle name="20% - Accent1 2 4 4 4" xfId="2944"/>
    <cellStyle name="20% - Accent1 2 4 4 5" xfId="3554"/>
    <cellStyle name="20% - Accent1 2 4 4 6" xfId="4178"/>
    <cellStyle name="20% - Accent1 2 4 4 7" xfId="4817"/>
    <cellStyle name="20% - Accent1 2 4 5" xfId="660"/>
    <cellStyle name="20% - Accent1 2 4 5 2" xfId="1650"/>
    <cellStyle name="20% - Accent1 2 4 6" xfId="1200"/>
    <cellStyle name="20% - Accent1 2 4 7" xfId="2231"/>
    <cellStyle name="20% - Accent1 2 4 8" xfId="2827"/>
    <cellStyle name="20% - Accent1 2 4 9" xfId="3437"/>
    <cellStyle name="20% - Accent1 2 5" xfId="190"/>
    <cellStyle name="20% - Accent1 2 5 10" xfId="4090"/>
    <cellStyle name="20% - Accent1 2 5 11" xfId="4729"/>
    <cellStyle name="20% - Accent1 2 5 2" xfId="384"/>
    <cellStyle name="20% - Accent1 2 5 2 2" xfId="953"/>
    <cellStyle name="20% - Accent1 2 5 2 2 2" xfId="1941"/>
    <cellStyle name="20% - Accent1 2 5 2 3" xfId="1374"/>
    <cellStyle name="20% - Accent1 2 5 2 4" xfId="2522"/>
    <cellStyle name="20% - Accent1 2 5 2 5" xfId="3118"/>
    <cellStyle name="20% - Accent1 2 5 2 6" xfId="3728"/>
    <cellStyle name="20% - Accent1 2 5 2 7" xfId="4352"/>
    <cellStyle name="20% - Accent1 2 5 2 8" xfId="4991"/>
    <cellStyle name="20% - Accent1 2 5 3" xfId="529"/>
    <cellStyle name="20% - Accent1 2 5 3 2" xfId="1098"/>
    <cellStyle name="20% - Accent1 2 5 3 2 2" xfId="2086"/>
    <cellStyle name="20% - Accent1 2 5 3 3" xfId="1519"/>
    <cellStyle name="20% - Accent1 2 5 3 4" xfId="2667"/>
    <cellStyle name="20% - Accent1 2 5 3 5" xfId="3263"/>
    <cellStyle name="20% - Accent1 2 5 3 6" xfId="3873"/>
    <cellStyle name="20% - Accent1 2 5 3 7" xfId="4497"/>
    <cellStyle name="20% - Accent1 2 5 3 8" xfId="5136"/>
    <cellStyle name="20% - Accent1 2 5 4" xfId="808"/>
    <cellStyle name="20% - Accent1 2 5 4 2" xfId="1796"/>
    <cellStyle name="20% - Accent1 2 5 4 3" xfId="2377"/>
    <cellStyle name="20% - Accent1 2 5 4 4" xfId="2973"/>
    <cellStyle name="20% - Accent1 2 5 4 5" xfId="3583"/>
    <cellStyle name="20% - Accent1 2 5 4 6" xfId="4207"/>
    <cellStyle name="20% - Accent1 2 5 4 7" xfId="4846"/>
    <cellStyle name="20% - Accent1 2 5 5" xfId="689"/>
    <cellStyle name="20% - Accent1 2 5 5 2" xfId="1679"/>
    <cellStyle name="20% - Accent1 2 5 6" xfId="1229"/>
    <cellStyle name="20% - Accent1 2 5 7" xfId="2260"/>
    <cellStyle name="20% - Accent1 2 5 8" xfId="2856"/>
    <cellStyle name="20% - Accent1 2 5 9" xfId="3466"/>
    <cellStyle name="20% - Accent1 2 6" xfId="274"/>
    <cellStyle name="20% - Accent1 2 7" xfId="233"/>
    <cellStyle name="20% - Accent1 2 7 2" xfId="851"/>
    <cellStyle name="20% - Accent1 2 7 2 2" xfId="1839"/>
    <cellStyle name="20% - Accent1 2 7 3" xfId="1272"/>
    <cellStyle name="20% - Accent1 2 7 4" xfId="2420"/>
    <cellStyle name="20% - Accent1 2 7 5" xfId="3016"/>
    <cellStyle name="20% - Accent1 2 7 6" xfId="3626"/>
    <cellStyle name="20% - Accent1 2 7 7" xfId="4250"/>
    <cellStyle name="20% - Accent1 2 7 8" xfId="4889"/>
    <cellStyle name="20% - Accent1 2 8" xfId="427"/>
    <cellStyle name="20% - Accent1 2 8 2" xfId="996"/>
    <cellStyle name="20% - Accent1 2 8 2 2" xfId="1984"/>
    <cellStyle name="20% - Accent1 2 8 3" xfId="1417"/>
    <cellStyle name="20% - Accent1 2 8 4" xfId="2565"/>
    <cellStyle name="20% - Accent1 2 8 5" xfId="3161"/>
    <cellStyle name="20% - Accent1 2 8 6" xfId="3771"/>
    <cellStyle name="20% - Accent1 2 8 7" xfId="4395"/>
    <cellStyle name="20% - Accent1 2 8 8" xfId="5034"/>
    <cellStyle name="20% - Accent1 2 9" xfId="587"/>
    <cellStyle name="20% - Accent1 2 9 2" xfId="1577"/>
    <cellStyle name="20% - Accent1 3" xfId="175"/>
    <cellStyle name="20% - Accent1 3 10" xfId="2768"/>
    <cellStyle name="20% - Accent1 3 11" xfId="3378"/>
    <cellStyle name="20% - Accent1 3 12" xfId="4002"/>
    <cellStyle name="20% - Accent1 3 13" xfId="4641"/>
    <cellStyle name="20% - Accent1 3 2" xfId="204"/>
    <cellStyle name="20% - Accent1 3 2 10" xfId="4104"/>
    <cellStyle name="20% - Accent1 3 2 11" xfId="4743"/>
    <cellStyle name="20% - Accent1 3 2 2" xfId="398"/>
    <cellStyle name="20% - Accent1 3 2 2 2" xfId="967"/>
    <cellStyle name="20% - Accent1 3 2 2 2 2" xfId="1955"/>
    <cellStyle name="20% - Accent1 3 2 2 3" xfId="1388"/>
    <cellStyle name="20% - Accent1 3 2 2 4" xfId="2536"/>
    <cellStyle name="20% - Accent1 3 2 2 5" xfId="3132"/>
    <cellStyle name="20% - Accent1 3 2 2 6" xfId="3742"/>
    <cellStyle name="20% - Accent1 3 2 2 7" xfId="4366"/>
    <cellStyle name="20% - Accent1 3 2 2 8" xfId="5005"/>
    <cellStyle name="20% - Accent1 3 2 3" xfId="543"/>
    <cellStyle name="20% - Accent1 3 2 3 2" xfId="1112"/>
    <cellStyle name="20% - Accent1 3 2 3 2 2" xfId="2100"/>
    <cellStyle name="20% - Accent1 3 2 3 3" xfId="1533"/>
    <cellStyle name="20% - Accent1 3 2 3 4" xfId="2681"/>
    <cellStyle name="20% - Accent1 3 2 3 5" xfId="3277"/>
    <cellStyle name="20% - Accent1 3 2 3 6" xfId="3887"/>
    <cellStyle name="20% - Accent1 3 2 3 7" xfId="4511"/>
    <cellStyle name="20% - Accent1 3 2 3 8" xfId="5150"/>
    <cellStyle name="20% - Accent1 3 2 4" xfId="822"/>
    <cellStyle name="20% - Accent1 3 2 4 2" xfId="1810"/>
    <cellStyle name="20% - Accent1 3 2 4 3" xfId="2391"/>
    <cellStyle name="20% - Accent1 3 2 4 4" xfId="2987"/>
    <cellStyle name="20% - Accent1 3 2 4 5" xfId="3597"/>
    <cellStyle name="20% - Accent1 3 2 4 6" xfId="4221"/>
    <cellStyle name="20% - Accent1 3 2 4 7" xfId="4860"/>
    <cellStyle name="20% - Accent1 3 2 5" xfId="703"/>
    <cellStyle name="20% - Accent1 3 2 5 2" xfId="1693"/>
    <cellStyle name="20% - Accent1 3 2 6" xfId="1243"/>
    <cellStyle name="20% - Accent1 3 2 7" xfId="2274"/>
    <cellStyle name="20% - Accent1 3 2 8" xfId="2870"/>
    <cellStyle name="20% - Accent1 3 2 9" xfId="3480"/>
    <cellStyle name="20% - Accent1 3 3" xfId="369"/>
    <cellStyle name="20% - Accent1 3 3 10" xfId="4714"/>
    <cellStyle name="20% - Accent1 3 3 2" xfId="514"/>
    <cellStyle name="20% - Accent1 3 3 2 2" xfId="1083"/>
    <cellStyle name="20% - Accent1 3 3 2 2 2" xfId="2071"/>
    <cellStyle name="20% - Accent1 3 3 2 3" xfId="1504"/>
    <cellStyle name="20% - Accent1 3 3 2 4" xfId="2652"/>
    <cellStyle name="20% - Accent1 3 3 2 5" xfId="3248"/>
    <cellStyle name="20% - Accent1 3 3 2 6" xfId="3858"/>
    <cellStyle name="20% - Accent1 3 3 2 7" xfId="4482"/>
    <cellStyle name="20% - Accent1 3 3 2 8" xfId="5121"/>
    <cellStyle name="20% - Accent1 3 3 3" xfId="938"/>
    <cellStyle name="20% - Accent1 3 3 3 2" xfId="1926"/>
    <cellStyle name="20% - Accent1 3 3 3 3" xfId="2507"/>
    <cellStyle name="20% - Accent1 3 3 3 4" xfId="3103"/>
    <cellStyle name="20% - Accent1 3 3 3 5" xfId="3713"/>
    <cellStyle name="20% - Accent1 3 3 3 6" xfId="4337"/>
    <cellStyle name="20% - Accent1 3 3 3 7" xfId="4976"/>
    <cellStyle name="20% - Accent1 3 3 4" xfId="674"/>
    <cellStyle name="20% - Accent1 3 3 4 2" xfId="1664"/>
    <cellStyle name="20% - Accent1 3 3 5" xfId="1359"/>
    <cellStyle name="20% - Accent1 3 3 6" xfId="2245"/>
    <cellStyle name="20% - Accent1 3 3 7" xfId="2841"/>
    <cellStyle name="20% - Accent1 3 3 8" xfId="3451"/>
    <cellStyle name="20% - Accent1 3 3 9" xfId="4075"/>
    <cellStyle name="20% - Accent1 3 4" xfId="247"/>
    <cellStyle name="20% - Accent1 3 4 2" xfId="865"/>
    <cellStyle name="20% - Accent1 3 4 2 2" xfId="1853"/>
    <cellStyle name="20% - Accent1 3 4 3" xfId="1286"/>
    <cellStyle name="20% - Accent1 3 4 4" xfId="2434"/>
    <cellStyle name="20% - Accent1 3 4 5" xfId="3030"/>
    <cellStyle name="20% - Accent1 3 4 6" xfId="3640"/>
    <cellStyle name="20% - Accent1 3 4 7" xfId="4264"/>
    <cellStyle name="20% - Accent1 3 4 8" xfId="4903"/>
    <cellStyle name="20% - Accent1 3 5" xfId="441"/>
    <cellStyle name="20% - Accent1 3 5 2" xfId="1010"/>
    <cellStyle name="20% - Accent1 3 5 2 2" xfId="1998"/>
    <cellStyle name="20% - Accent1 3 5 3" xfId="1431"/>
    <cellStyle name="20% - Accent1 3 5 4" xfId="2579"/>
    <cellStyle name="20% - Accent1 3 5 5" xfId="3175"/>
    <cellStyle name="20% - Accent1 3 5 6" xfId="3785"/>
    <cellStyle name="20% - Accent1 3 5 7" xfId="4409"/>
    <cellStyle name="20% - Accent1 3 5 8" xfId="5048"/>
    <cellStyle name="20% - Accent1 3 6" xfId="793"/>
    <cellStyle name="20% - Accent1 3 6 2" xfId="1781"/>
    <cellStyle name="20% - Accent1 3 6 3" xfId="2362"/>
    <cellStyle name="20% - Accent1 3 6 4" xfId="2958"/>
    <cellStyle name="20% - Accent1 3 6 5" xfId="3568"/>
    <cellStyle name="20% - Accent1 3 6 6" xfId="4192"/>
    <cellStyle name="20% - Accent1 3 6 7" xfId="4831"/>
    <cellStyle name="20% - Accent1 3 7" xfId="601"/>
    <cellStyle name="20% - Accent1 3 7 2" xfId="1591"/>
    <cellStyle name="20% - Accent1 3 8" xfId="1214"/>
    <cellStyle name="20% - Accent1 3 9" xfId="2172"/>
    <cellStyle name="20% - Accent1 4" xfId="218"/>
    <cellStyle name="20% - Accent1 4 10" xfId="3392"/>
    <cellStyle name="20% - Accent1 4 11" xfId="4016"/>
    <cellStyle name="20% - Accent1 4 12" xfId="4655"/>
    <cellStyle name="20% - Accent1 4 2" xfId="412"/>
    <cellStyle name="20% - Accent1 4 2 10" xfId="4757"/>
    <cellStyle name="20% - Accent1 4 2 2" xfId="557"/>
    <cellStyle name="20% - Accent1 4 2 2 2" xfId="1126"/>
    <cellStyle name="20% - Accent1 4 2 2 2 2" xfId="2114"/>
    <cellStyle name="20% - Accent1 4 2 2 3" xfId="1547"/>
    <cellStyle name="20% - Accent1 4 2 2 4" xfId="2695"/>
    <cellStyle name="20% - Accent1 4 2 2 5" xfId="3291"/>
    <cellStyle name="20% - Accent1 4 2 2 6" xfId="3901"/>
    <cellStyle name="20% - Accent1 4 2 2 7" xfId="4525"/>
    <cellStyle name="20% - Accent1 4 2 2 8" xfId="5164"/>
    <cellStyle name="20% - Accent1 4 2 3" xfId="981"/>
    <cellStyle name="20% - Accent1 4 2 3 2" xfId="1969"/>
    <cellStyle name="20% - Accent1 4 2 3 3" xfId="2550"/>
    <cellStyle name="20% - Accent1 4 2 3 4" xfId="3146"/>
    <cellStyle name="20% - Accent1 4 2 3 5" xfId="3756"/>
    <cellStyle name="20% - Accent1 4 2 3 6" xfId="4380"/>
    <cellStyle name="20% - Accent1 4 2 3 7" xfId="5019"/>
    <cellStyle name="20% - Accent1 4 2 4" xfId="717"/>
    <cellStyle name="20% - Accent1 4 2 4 2" xfId="1707"/>
    <cellStyle name="20% - Accent1 4 2 5" xfId="1402"/>
    <cellStyle name="20% - Accent1 4 2 6" xfId="2288"/>
    <cellStyle name="20% - Accent1 4 2 7" xfId="2884"/>
    <cellStyle name="20% - Accent1 4 2 8" xfId="3494"/>
    <cellStyle name="20% - Accent1 4 2 9" xfId="4118"/>
    <cellStyle name="20% - Accent1 4 3" xfId="261"/>
    <cellStyle name="20% - Accent1 4 3 2" xfId="879"/>
    <cellStyle name="20% - Accent1 4 3 2 2" xfId="1867"/>
    <cellStyle name="20% - Accent1 4 3 3" xfId="1300"/>
    <cellStyle name="20% - Accent1 4 3 4" xfId="2448"/>
    <cellStyle name="20% - Accent1 4 3 5" xfId="3044"/>
    <cellStyle name="20% - Accent1 4 3 6" xfId="3654"/>
    <cellStyle name="20% - Accent1 4 3 7" xfId="4278"/>
    <cellStyle name="20% - Accent1 4 3 8" xfId="4917"/>
    <cellStyle name="20% - Accent1 4 4" xfId="455"/>
    <cellStyle name="20% - Accent1 4 4 2" xfId="1024"/>
    <cellStyle name="20% - Accent1 4 4 2 2" xfId="2012"/>
    <cellStyle name="20% - Accent1 4 4 3" xfId="1445"/>
    <cellStyle name="20% - Accent1 4 4 4" xfId="2593"/>
    <cellStyle name="20% - Accent1 4 4 5" xfId="3189"/>
    <cellStyle name="20% - Accent1 4 4 6" xfId="3799"/>
    <cellStyle name="20% - Accent1 4 4 7" xfId="4423"/>
    <cellStyle name="20% - Accent1 4 4 8" xfId="5062"/>
    <cellStyle name="20% - Accent1 4 5" xfId="836"/>
    <cellStyle name="20% - Accent1 4 5 2" xfId="1824"/>
    <cellStyle name="20% - Accent1 4 5 3" xfId="2405"/>
    <cellStyle name="20% - Accent1 4 5 4" xfId="3001"/>
    <cellStyle name="20% - Accent1 4 5 5" xfId="3611"/>
    <cellStyle name="20% - Accent1 4 5 6" xfId="4235"/>
    <cellStyle name="20% - Accent1 4 5 7" xfId="4874"/>
    <cellStyle name="20% - Accent1 4 6" xfId="615"/>
    <cellStyle name="20% - Accent1 4 6 2" xfId="1605"/>
    <cellStyle name="20% - Accent1 4 7" xfId="1257"/>
    <cellStyle name="20% - Accent1 4 8" xfId="2186"/>
    <cellStyle name="20% - Accent1 4 9" xfId="2782"/>
    <cellStyle name="20% - Accent1 5" xfId="572"/>
    <cellStyle name="20% - Accent1 5 2" xfId="1141"/>
    <cellStyle name="20% - Accent1 5 2 2" xfId="2129"/>
    <cellStyle name="20% - Accent1 5 2 3" xfId="2710"/>
    <cellStyle name="20% - Accent1 5 2 4" xfId="3306"/>
    <cellStyle name="20% - Accent1 5 2 5" xfId="3916"/>
    <cellStyle name="20% - Accent1 5 2 6" xfId="4540"/>
    <cellStyle name="20% - Accent1 5 2 7" xfId="5179"/>
    <cellStyle name="20% - Accent1 5 3" xfId="732"/>
    <cellStyle name="20% - Accent1 5 3 2" xfId="1722"/>
    <cellStyle name="20% - Accent1 5 4" xfId="1562"/>
    <cellStyle name="20% - Accent1 5 5" xfId="2303"/>
    <cellStyle name="20% - Accent1 5 6" xfId="2899"/>
    <cellStyle name="20% - Accent1 5 7" xfId="3509"/>
    <cellStyle name="20% - Accent1 5 8" xfId="4133"/>
    <cellStyle name="20% - Accent1 5 9" xfId="4772"/>
    <cellStyle name="20% - Accent1 6" xfId="1155"/>
    <cellStyle name="20% - Accent1 6 2" xfId="2143"/>
    <cellStyle name="20% - Accent1 6 3" xfId="2724"/>
    <cellStyle name="20% - Accent1 6 4" xfId="3320"/>
    <cellStyle name="20% - Accent1 6 5" xfId="3930"/>
    <cellStyle name="20% - Accent1 6 6" xfId="4554"/>
    <cellStyle name="20% - Accent1 6 7" xfId="5193"/>
    <cellStyle name="20% - Accent1 7" xfId="2739"/>
    <cellStyle name="20% - Accent1 7 2" xfId="3335"/>
    <cellStyle name="20% - Accent1 7 3" xfId="3945"/>
    <cellStyle name="20% - Accent1 7 4" xfId="4569"/>
    <cellStyle name="20% - Accent1 7 5" xfId="5208"/>
    <cellStyle name="20% - Accent1 8" xfId="3349"/>
    <cellStyle name="20% - Accent1 8 2" xfId="3959"/>
    <cellStyle name="20% - Accent1 8 3" xfId="4583"/>
    <cellStyle name="20% - Accent1 8 4" xfId="5222"/>
    <cellStyle name="20% - Accent1 9" xfId="3973"/>
    <cellStyle name="20% - Accent1 9 2" xfId="4597"/>
    <cellStyle name="20% - Accent1 9 3" xfId="5236"/>
    <cellStyle name="20% - Accent2 10" xfId="4614"/>
    <cellStyle name="20% - Accent2 10 2" xfId="5253"/>
    <cellStyle name="20% - Accent2 2" xfId="2"/>
    <cellStyle name="20% - Accent2 2 10" xfId="2160"/>
    <cellStyle name="20% - Accent2 2 11" xfId="2756"/>
    <cellStyle name="20% - Accent2 2 12" xfId="3366"/>
    <cellStyle name="20% - Accent2 2 13" xfId="3990"/>
    <cellStyle name="20% - Accent2 2 14" xfId="4629"/>
    <cellStyle name="20% - Accent2 2 2" xfId="124"/>
    <cellStyle name="20% - Accent2 2 2 10" xfId="4033"/>
    <cellStyle name="20% - Accent2 2 2 11" xfId="4672"/>
    <cellStyle name="20% - Accent2 2 2 2" xfId="326"/>
    <cellStyle name="20% - Accent2 2 2 2 2" xfId="896"/>
    <cellStyle name="20% - Accent2 2 2 2 2 2" xfId="1884"/>
    <cellStyle name="20% - Accent2 2 2 2 3" xfId="1317"/>
    <cellStyle name="20% - Accent2 2 2 2 4" xfId="2465"/>
    <cellStyle name="20% - Accent2 2 2 2 5" xfId="3061"/>
    <cellStyle name="20% - Accent2 2 2 2 6" xfId="3671"/>
    <cellStyle name="20% - Accent2 2 2 2 7" xfId="4295"/>
    <cellStyle name="20% - Accent2 2 2 2 8" xfId="4934"/>
    <cellStyle name="20% - Accent2 2 2 3" xfId="472"/>
    <cellStyle name="20% - Accent2 2 2 3 2" xfId="1041"/>
    <cellStyle name="20% - Accent2 2 2 3 2 2" xfId="2029"/>
    <cellStyle name="20% - Accent2 2 2 3 3" xfId="1462"/>
    <cellStyle name="20% - Accent2 2 2 3 4" xfId="2610"/>
    <cellStyle name="20% - Accent2 2 2 3 5" xfId="3206"/>
    <cellStyle name="20% - Accent2 2 2 3 6" xfId="3816"/>
    <cellStyle name="20% - Accent2 2 2 3 7" xfId="4440"/>
    <cellStyle name="20% - Accent2 2 2 3 8" xfId="5079"/>
    <cellStyle name="20% - Accent2 2 2 4" xfId="751"/>
    <cellStyle name="20% - Accent2 2 2 4 2" xfId="1739"/>
    <cellStyle name="20% - Accent2 2 2 4 3" xfId="2320"/>
    <cellStyle name="20% - Accent2 2 2 4 4" xfId="2916"/>
    <cellStyle name="20% - Accent2 2 2 4 5" xfId="3526"/>
    <cellStyle name="20% - Accent2 2 2 4 6" xfId="4150"/>
    <cellStyle name="20% - Accent2 2 2 4 7" xfId="4789"/>
    <cellStyle name="20% - Accent2 2 2 5" xfId="632"/>
    <cellStyle name="20% - Accent2 2 2 5 2" xfId="1622"/>
    <cellStyle name="20% - Accent2 2 2 6" xfId="1172"/>
    <cellStyle name="20% - Accent2 2 2 7" xfId="2203"/>
    <cellStyle name="20% - Accent2 2 2 8" xfId="2799"/>
    <cellStyle name="20% - Accent2 2 2 9" xfId="3409"/>
    <cellStyle name="20% - Accent2 2 3" xfId="148"/>
    <cellStyle name="20% - Accent2 2 3 10" xfId="4048"/>
    <cellStyle name="20% - Accent2 2 3 11" xfId="4687"/>
    <cellStyle name="20% - Accent2 2 3 2" xfId="341"/>
    <cellStyle name="20% - Accent2 2 3 2 2" xfId="911"/>
    <cellStyle name="20% - Accent2 2 3 2 2 2" xfId="1899"/>
    <cellStyle name="20% - Accent2 2 3 2 3" xfId="1332"/>
    <cellStyle name="20% - Accent2 2 3 2 4" xfId="2480"/>
    <cellStyle name="20% - Accent2 2 3 2 5" xfId="3076"/>
    <cellStyle name="20% - Accent2 2 3 2 6" xfId="3686"/>
    <cellStyle name="20% - Accent2 2 3 2 7" xfId="4310"/>
    <cellStyle name="20% - Accent2 2 3 2 8" xfId="4949"/>
    <cellStyle name="20% - Accent2 2 3 3" xfId="487"/>
    <cellStyle name="20% - Accent2 2 3 3 2" xfId="1056"/>
    <cellStyle name="20% - Accent2 2 3 3 2 2" xfId="2044"/>
    <cellStyle name="20% - Accent2 2 3 3 3" xfId="1477"/>
    <cellStyle name="20% - Accent2 2 3 3 4" xfId="2625"/>
    <cellStyle name="20% - Accent2 2 3 3 5" xfId="3221"/>
    <cellStyle name="20% - Accent2 2 3 3 6" xfId="3831"/>
    <cellStyle name="20% - Accent2 2 3 3 7" xfId="4455"/>
    <cellStyle name="20% - Accent2 2 3 3 8" xfId="5094"/>
    <cellStyle name="20% - Accent2 2 3 4" xfId="766"/>
    <cellStyle name="20% - Accent2 2 3 4 2" xfId="1754"/>
    <cellStyle name="20% - Accent2 2 3 4 3" xfId="2335"/>
    <cellStyle name="20% - Accent2 2 3 4 4" xfId="2931"/>
    <cellStyle name="20% - Accent2 2 3 4 5" xfId="3541"/>
    <cellStyle name="20% - Accent2 2 3 4 6" xfId="4165"/>
    <cellStyle name="20% - Accent2 2 3 4 7" xfId="4804"/>
    <cellStyle name="20% - Accent2 2 3 5" xfId="647"/>
    <cellStyle name="20% - Accent2 2 3 5 2" xfId="1637"/>
    <cellStyle name="20% - Accent2 2 3 6" xfId="1187"/>
    <cellStyle name="20% - Accent2 2 3 7" xfId="2218"/>
    <cellStyle name="20% - Accent2 2 3 8" xfId="2814"/>
    <cellStyle name="20% - Accent2 2 3 9" xfId="3424"/>
    <cellStyle name="20% - Accent2 2 4" xfId="163"/>
    <cellStyle name="20% - Accent2 2 4 10" xfId="4063"/>
    <cellStyle name="20% - Accent2 2 4 11" xfId="4702"/>
    <cellStyle name="20% - Accent2 2 4 2" xfId="357"/>
    <cellStyle name="20% - Accent2 2 4 2 2" xfId="926"/>
    <cellStyle name="20% - Accent2 2 4 2 2 2" xfId="1914"/>
    <cellStyle name="20% - Accent2 2 4 2 3" xfId="1347"/>
    <cellStyle name="20% - Accent2 2 4 2 4" xfId="2495"/>
    <cellStyle name="20% - Accent2 2 4 2 5" xfId="3091"/>
    <cellStyle name="20% - Accent2 2 4 2 6" xfId="3701"/>
    <cellStyle name="20% - Accent2 2 4 2 7" xfId="4325"/>
    <cellStyle name="20% - Accent2 2 4 2 8" xfId="4964"/>
    <cellStyle name="20% - Accent2 2 4 3" xfId="502"/>
    <cellStyle name="20% - Accent2 2 4 3 2" xfId="1071"/>
    <cellStyle name="20% - Accent2 2 4 3 2 2" xfId="2059"/>
    <cellStyle name="20% - Accent2 2 4 3 3" xfId="1492"/>
    <cellStyle name="20% - Accent2 2 4 3 4" xfId="2640"/>
    <cellStyle name="20% - Accent2 2 4 3 5" xfId="3236"/>
    <cellStyle name="20% - Accent2 2 4 3 6" xfId="3846"/>
    <cellStyle name="20% - Accent2 2 4 3 7" xfId="4470"/>
    <cellStyle name="20% - Accent2 2 4 3 8" xfId="5109"/>
    <cellStyle name="20% - Accent2 2 4 4" xfId="781"/>
    <cellStyle name="20% - Accent2 2 4 4 2" xfId="1769"/>
    <cellStyle name="20% - Accent2 2 4 4 3" xfId="2350"/>
    <cellStyle name="20% - Accent2 2 4 4 4" xfId="2946"/>
    <cellStyle name="20% - Accent2 2 4 4 5" xfId="3556"/>
    <cellStyle name="20% - Accent2 2 4 4 6" xfId="4180"/>
    <cellStyle name="20% - Accent2 2 4 4 7" xfId="4819"/>
    <cellStyle name="20% - Accent2 2 4 5" xfId="662"/>
    <cellStyle name="20% - Accent2 2 4 5 2" xfId="1652"/>
    <cellStyle name="20% - Accent2 2 4 6" xfId="1202"/>
    <cellStyle name="20% - Accent2 2 4 7" xfId="2233"/>
    <cellStyle name="20% - Accent2 2 4 8" xfId="2829"/>
    <cellStyle name="20% - Accent2 2 4 9" xfId="3439"/>
    <cellStyle name="20% - Accent2 2 5" xfId="192"/>
    <cellStyle name="20% - Accent2 2 5 10" xfId="4092"/>
    <cellStyle name="20% - Accent2 2 5 11" xfId="4731"/>
    <cellStyle name="20% - Accent2 2 5 2" xfId="386"/>
    <cellStyle name="20% - Accent2 2 5 2 2" xfId="955"/>
    <cellStyle name="20% - Accent2 2 5 2 2 2" xfId="1943"/>
    <cellStyle name="20% - Accent2 2 5 2 3" xfId="1376"/>
    <cellStyle name="20% - Accent2 2 5 2 4" xfId="2524"/>
    <cellStyle name="20% - Accent2 2 5 2 5" xfId="3120"/>
    <cellStyle name="20% - Accent2 2 5 2 6" xfId="3730"/>
    <cellStyle name="20% - Accent2 2 5 2 7" xfId="4354"/>
    <cellStyle name="20% - Accent2 2 5 2 8" xfId="4993"/>
    <cellStyle name="20% - Accent2 2 5 3" xfId="531"/>
    <cellStyle name="20% - Accent2 2 5 3 2" xfId="1100"/>
    <cellStyle name="20% - Accent2 2 5 3 2 2" xfId="2088"/>
    <cellStyle name="20% - Accent2 2 5 3 3" xfId="1521"/>
    <cellStyle name="20% - Accent2 2 5 3 4" xfId="2669"/>
    <cellStyle name="20% - Accent2 2 5 3 5" xfId="3265"/>
    <cellStyle name="20% - Accent2 2 5 3 6" xfId="3875"/>
    <cellStyle name="20% - Accent2 2 5 3 7" xfId="4499"/>
    <cellStyle name="20% - Accent2 2 5 3 8" xfId="5138"/>
    <cellStyle name="20% - Accent2 2 5 4" xfId="810"/>
    <cellStyle name="20% - Accent2 2 5 4 2" xfId="1798"/>
    <cellStyle name="20% - Accent2 2 5 4 3" xfId="2379"/>
    <cellStyle name="20% - Accent2 2 5 4 4" xfId="2975"/>
    <cellStyle name="20% - Accent2 2 5 4 5" xfId="3585"/>
    <cellStyle name="20% - Accent2 2 5 4 6" xfId="4209"/>
    <cellStyle name="20% - Accent2 2 5 4 7" xfId="4848"/>
    <cellStyle name="20% - Accent2 2 5 5" xfId="691"/>
    <cellStyle name="20% - Accent2 2 5 5 2" xfId="1681"/>
    <cellStyle name="20% - Accent2 2 5 6" xfId="1231"/>
    <cellStyle name="20% - Accent2 2 5 7" xfId="2262"/>
    <cellStyle name="20% - Accent2 2 5 8" xfId="2858"/>
    <cellStyle name="20% - Accent2 2 5 9" xfId="3468"/>
    <cellStyle name="20% - Accent2 2 6" xfId="275"/>
    <cellStyle name="20% - Accent2 2 7" xfId="235"/>
    <cellStyle name="20% - Accent2 2 7 2" xfId="853"/>
    <cellStyle name="20% - Accent2 2 7 2 2" xfId="1841"/>
    <cellStyle name="20% - Accent2 2 7 3" xfId="1274"/>
    <cellStyle name="20% - Accent2 2 7 4" xfId="2422"/>
    <cellStyle name="20% - Accent2 2 7 5" xfId="3018"/>
    <cellStyle name="20% - Accent2 2 7 6" xfId="3628"/>
    <cellStyle name="20% - Accent2 2 7 7" xfId="4252"/>
    <cellStyle name="20% - Accent2 2 7 8" xfId="4891"/>
    <cellStyle name="20% - Accent2 2 8" xfId="429"/>
    <cellStyle name="20% - Accent2 2 8 2" xfId="998"/>
    <cellStyle name="20% - Accent2 2 8 2 2" xfId="1986"/>
    <cellStyle name="20% - Accent2 2 8 3" xfId="1419"/>
    <cellStyle name="20% - Accent2 2 8 4" xfId="2567"/>
    <cellStyle name="20% - Accent2 2 8 5" xfId="3163"/>
    <cellStyle name="20% - Accent2 2 8 6" xfId="3773"/>
    <cellStyle name="20% - Accent2 2 8 7" xfId="4397"/>
    <cellStyle name="20% - Accent2 2 8 8" xfId="5036"/>
    <cellStyle name="20% - Accent2 2 9" xfId="589"/>
    <cellStyle name="20% - Accent2 2 9 2" xfId="1579"/>
    <cellStyle name="20% - Accent2 3" xfId="177"/>
    <cellStyle name="20% - Accent2 3 10" xfId="2770"/>
    <cellStyle name="20% - Accent2 3 11" xfId="3380"/>
    <cellStyle name="20% - Accent2 3 12" xfId="4004"/>
    <cellStyle name="20% - Accent2 3 13" xfId="4643"/>
    <cellStyle name="20% - Accent2 3 2" xfId="206"/>
    <cellStyle name="20% - Accent2 3 2 10" xfId="4106"/>
    <cellStyle name="20% - Accent2 3 2 11" xfId="4745"/>
    <cellStyle name="20% - Accent2 3 2 2" xfId="400"/>
    <cellStyle name="20% - Accent2 3 2 2 2" xfId="969"/>
    <cellStyle name="20% - Accent2 3 2 2 2 2" xfId="1957"/>
    <cellStyle name="20% - Accent2 3 2 2 3" xfId="1390"/>
    <cellStyle name="20% - Accent2 3 2 2 4" xfId="2538"/>
    <cellStyle name="20% - Accent2 3 2 2 5" xfId="3134"/>
    <cellStyle name="20% - Accent2 3 2 2 6" xfId="3744"/>
    <cellStyle name="20% - Accent2 3 2 2 7" xfId="4368"/>
    <cellStyle name="20% - Accent2 3 2 2 8" xfId="5007"/>
    <cellStyle name="20% - Accent2 3 2 3" xfId="545"/>
    <cellStyle name="20% - Accent2 3 2 3 2" xfId="1114"/>
    <cellStyle name="20% - Accent2 3 2 3 2 2" xfId="2102"/>
    <cellStyle name="20% - Accent2 3 2 3 3" xfId="1535"/>
    <cellStyle name="20% - Accent2 3 2 3 4" xfId="2683"/>
    <cellStyle name="20% - Accent2 3 2 3 5" xfId="3279"/>
    <cellStyle name="20% - Accent2 3 2 3 6" xfId="3889"/>
    <cellStyle name="20% - Accent2 3 2 3 7" xfId="4513"/>
    <cellStyle name="20% - Accent2 3 2 3 8" xfId="5152"/>
    <cellStyle name="20% - Accent2 3 2 4" xfId="824"/>
    <cellStyle name="20% - Accent2 3 2 4 2" xfId="1812"/>
    <cellStyle name="20% - Accent2 3 2 4 3" xfId="2393"/>
    <cellStyle name="20% - Accent2 3 2 4 4" xfId="2989"/>
    <cellStyle name="20% - Accent2 3 2 4 5" xfId="3599"/>
    <cellStyle name="20% - Accent2 3 2 4 6" xfId="4223"/>
    <cellStyle name="20% - Accent2 3 2 4 7" xfId="4862"/>
    <cellStyle name="20% - Accent2 3 2 5" xfId="705"/>
    <cellStyle name="20% - Accent2 3 2 5 2" xfId="1695"/>
    <cellStyle name="20% - Accent2 3 2 6" xfId="1245"/>
    <cellStyle name="20% - Accent2 3 2 7" xfId="2276"/>
    <cellStyle name="20% - Accent2 3 2 8" xfId="2872"/>
    <cellStyle name="20% - Accent2 3 2 9" xfId="3482"/>
    <cellStyle name="20% - Accent2 3 3" xfId="371"/>
    <cellStyle name="20% - Accent2 3 3 10" xfId="4716"/>
    <cellStyle name="20% - Accent2 3 3 2" xfId="516"/>
    <cellStyle name="20% - Accent2 3 3 2 2" xfId="1085"/>
    <cellStyle name="20% - Accent2 3 3 2 2 2" xfId="2073"/>
    <cellStyle name="20% - Accent2 3 3 2 3" xfId="1506"/>
    <cellStyle name="20% - Accent2 3 3 2 4" xfId="2654"/>
    <cellStyle name="20% - Accent2 3 3 2 5" xfId="3250"/>
    <cellStyle name="20% - Accent2 3 3 2 6" xfId="3860"/>
    <cellStyle name="20% - Accent2 3 3 2 7" xfId="4484"/>
    <cellStyle name="20% - Accent2 3 3 2 8" xfId="5123"/>
    <cellStyle name="20% - Accent2 3 3 3" xfId="940"/>
    <cellStyle name="20% - Accent2 3 3 3 2" xfId="1928"/>
    <cellStyle name="20% - Accent2 3 3 3 3" xfId="2509"/>
    <cellStyle name="20% - Accent2 3 3 3 4" xfId="3105"/>
    <cellStyle name="20% - Accent2 3 3 3 5" xfId="3715"/>
    <cellStyle name="20% - Accent2 3 3 3 6" xfId="4339"/>
    <cellStyle name="20% - Accent2 3 3 3 7" xfId="4978"/>
    <cellStyle name="20% - Accent2 3 3 4" xfId="676"/>
    <cellStyle name="20% - Accent2 3 3 4 2" xfId="1666"/>
    <cellStyle name="20% - Accent2 3 3 5" xfId="1361"/>
    <cellStyle name="20% - Accent2 3 3 6" xfId="2247"/>
    <cellStyle name="20% - Accent2 3 3 7" xfId="2843"/>
    <cellStyle name="20% - Accent2 3 3 8" xfId="3453"/>
    <cellStyle name="20% - Accent2 3 3 9" xfId="4077"/>
    <cellStyle name="20% - Accent2 3 4" xfId="249"/>
    <cellStyle name="20% - Accent2 3 4 2" xfId="867"/>
    <cellStyle name="20% - Accent2 3 4 2 2" xfId="1855"/>
    <cellStyle name="20% - Accent2 3 4 3" xfId="1288"/>
    <cellStyle name="20% - Accent2 3 4 4" xfId="2436"/>
    <cellStyle name="20% - Accent2 3 4 5" xfId="3032"/>
    <cellStyle name="20% - Accent2 3 4 6" xfId="3642"/>
    <cellStyle name="20% - Accent2 3 4 7" xfId="4266"/>
    <cellStyle name="20% - Accent2 3 4 8" xfId="4905"/>
    <cellStyle name="20% - Accent2 3 5" xfId="443"/>
    <cellStyle name="20% - Accent2 3 5 2" xfId="1012"/>
    <cellStyle name="20% - Accent2 3 5 2 2" xfId="2000"/>
    <cellStyle name="20% - Accent2 3 5 3" xfId="1433"/>
    <cellStyle name="20% - Accent2 3 5 4" xfId="2581"/>
    <cellStyle name="20% - Accent2 3 5 5" xfId="3177"/>
    <cellStyle name="20% - Accent2 3 5 6" xfId="3787"/>
    <cellStyle name="20% - Accent2 3 5 7" xfId="4411"/>
    <cellStyle name="20% - Accent2 3 5 8" xfId="5050"/>
    <cellStyle name="20% - Accent2 3 6" xfId="795"/>
    <cellStyle name="20% - Accent2 3 6 2" xfId="1783"/>
    <cellStyle name="20% - Accent2 3 6 3" xfId="2364"/>
    <cellStyle name="20% - Accent2 3 6 4" xfId="2960"/>
    <cellStyle name="20% - Accent2 3 6 5" xfId="3570"/>
    <cellStyle name="20% - Accent2 3 6 6" xfId="4194"/>
    <cellStyle name="20% - Accent2 3 6 7" xfId="4833"/>
    <cellStyle name="20% - Accent2 3 7" xfId="603"/>
    <cellStyle name="20% - Accent2 3 7 2" xfId="1593"/>
    <cellStyle name="20% - Accent2 3 8" xfId="1216"/>
    <cellStyle name="20% - Accent2 3 9" xfId="2174"/>
    <cellStyle name="20% - Accent2 4" xfId="220"/>
    <cellStyle name="20% - Accent2 4 10" xfId="3394"/>
    <cellStyle name="20% - Accent2 4 11" xfId="4018"/>
    <cellStyle name="20% - Accent2 4 12" xfId="4657"/>
    <cellStyle name="20% - Accent2 4 2" xfId="414"/>
    <cellStyle name="20% - Accent2 4 2 10" xfId="4759"/>
    <cellStyle name="20% - Accent2 4 2 2" xfId="559"/>
    <cellStyle name="20% - Accent2 4 2 2 2" xfId="1128"/>
    <cellStyle name="20% - Accent2 4 2 2 2 2" xfId="2116"/>
    <cellStyle name="20% - Accent2 4 2 2 3" xfId="1549"/>
    <cellStyle name="20% - Accent2 4 2 2 4" xfId="2697"/>
    <cellStyle name="20% - Accent2 4 2 2 5" xfId="3293"/>
    <cellStyle name="20% - Accent2 4 2 2 6" xfId="3903"/>
    <cellStyle name="20% - Accent2 4 2 2 7" xfId="4527"/>
    <cellStyle name="20% - Accent2 4 2 2 8" xfId="5166"/>
    <cellStyle name="20% - Accent2 4 2 3" xfId="983"/>
    <cellStyle name="20% - Accent2 4 2 3 2" xfId="1971"/>
    <cellStyle name="20% - Accent2 4 2 3 3" xfId="2552"/>
    <cellStyle name="20% - Accent2 4 2 3 4" xfId="3148"/>
    <cellStyle name="20% - Accent2 4 2 3 5" xfId="3758"/>
    <cellStyle name="20% - Accent2 4 2 3 6" xfId="4382"/>
    <cellStyle name="20% - Accent2 4 2 3 7" xfId="5021"/>
    <cellStyle name="20% - Accent2 4 2 4" xfId="719"/>
    <cellStyle name="20% - Accent2 4 2 4 2" xfId="1709"/>
    <cellStyle name="20% - Accent2 4 2 5" xfId="1404"/>
    <cellStyle name="20% - Accent2 4 2 6" xfId="2290"/>
    <cellStyle name="20% - Accent2 4 2 7" xfId="2886"/>
    <cellStyle name="20% - Accent2 4 2 8" xfId="3496"/>
    <cellStyle name="20% - Accent2 4 2 9" xfId="4120"/>
    <cellStyle name="20% - Accent2 4 3" xfId="263"/>
    <cellStyle name="20% - Accent2 4 3 2" xfId="881"/>
    <cellStyle name="20% - Accent2 4 3 2 2" xfId="1869"/>
    <cellStyle name="20% - Accent2 4 3 3" xfId="1302"/>
    <cellStyle name="20% - Accent2 4 3 4" xfId="2450"/>
    <cellStyle name="20% - Accent2 4 3 5" xfId="3046"/>
    <cellStyle name="20% - Accent2 4 3 6" xfId="3656"/>
    <cellStyle name="20% - Accent2 4 3 7" xfId="4280"/>
    <cellStyle name="20% - Accent2 4 3 8" xfId="4919"/>
    <cellStyle name="20% - Accent2 4 4" xfId="457"/>
    <cellStyle name="20% - Accent2 4 4 2" xfId="1026"/>
    <cellStyle name="20% - Accent2 4 4 2 2" xfId="2014"/>
    <cellStyle name="20% - Accent2 4 4 3" xfId="1447"/>
    <cellStyle name="20% - Accent2 4 4 4" xfId="2595"/>
    <cellStyle name="20% - Accent2 4 4 5" xfId="3191"/>
    <cellStyle name="20% - Accent2 4 4 6" xfId="3801"/>
    <cellStyle name="20% - Accent2 4 4 7" xfId="4425"/>
    <cellStyle name="20% - Accent2 4 4 8" xfId="5064"/>
    <cellStyle name="20% - Accent2 4 5" xfId="838"/>
    <cellStyle name="20% - Accent2 4 5 2" xfId="1826"/>
    <cellStyle name="20% - Accent2 4 5 3" xfId="2407"/>
    <cellStyle name="20% - Accent2 4 5 4" xfId="3003"/>
    <cellStyle name="20% - Accent2 4 5 5" xfId="3613"/>
    <cellStyle name="20% - Accent2 4 5 6" xfId="4237"/>
    <cellStyle name="20% - Accent2 4 5 7" xfId="4876"/>
    <cellStyle name="20% - Accent2 4 6" xfId="617"/>
    <cellStyle name="20% - Accent2 4 6 2" xfId="1607"/>
    <cellStyle name="20% - Accent2 4 7" xfId="1259"/>
    <cellStyle name="20% - Accent2 4 8" xfId="2188"/>
    <cellStyle name="20% - Accent2 4 9" xfId="2784"/>
    <cellStyle name="20% - Accent2 5" xfId="574"/>
    <cellStyle name="20% - Accent2 5 2" xfId="1143"/>
    <cellStyle name="20% - Accent2 5 2 2" xfId="2131"/>
    <cellStyle name="20% - Accent2 5 2 3" xfId="2712"/>
    <cellStyle name="20% - Accent2 5 2 4" xfId="3308"/>
    <cellStyle name="20% - Accent2 5 2 5" xfId="3918"/>
    <cellStyle name="20% - Accent2 5 2 6" xfId="4542"/>
    <cellStyle name="20% - Accent2 5 2 7" xfId="5181"/>
    <cellStyle name="20% - Accent2 5 3" xfId="734"/>
    <cellStyle name="20% - Accent2 5 3 2" xfId="1724"/>
    <cellStyle name="20% - Accent2 5 4" xfId="1564"/>
    <cellStyle name="20% - Accent2 5 5" xfId="2305"/>
    <cellStyle name="20% - Accent2 5 6" xfId="2901"/>
    <cellStyle name="20% - Accent2 5 7" xfId="3511"/>
    <cellStyle name="20% - Accent2 5 8" xfId="4135"/>
    <cellStyle name="20% - Accent2 5 9" xfId="4774"/>
    <cellStyle name="20% - Accent2 6" xfId="1157"/>
    <cellStyle name="20% - Accent2 6 2" xfId="2145"/>
    <cellStyle name="20% - Accent2 6 3" xfId="2726"/>
    <cellStyle name="20% - Accent2 6 4" xfId="3322"/>
    <cellStyle name="20% - Accent2 6 5" xfId="3932"/>
    <cellStyle name="20% - Accent2 6 6" xfId="4556"/>
    <cellStyle name="20% - Accent2 6 7" xfId="5195"/>
    <cellStyle name="20% - Accent2 7" xfId="2741"/>
    <cellStyle name="20% - Accent2 7 2" xfId="3337"/>
    <cellStyle name="20% - Accent2 7 3" xfId="3947"/>
    <cellStyle name="20% - Accent2 7 4" xfId="4571"/>
    <cellStyle name="20% - Accent2 7 5" xfId="5210"/>
    <cellStyle name="20% - Accent2 8" xfId="3351"/>
    <cellStyle name="20% - Accent2 8 2" xfId="3961"/>
    <cellStyle name="20% - Accent2 8 3" xfId="4585"/>
    <cellStyle name="20% - Accent2 8 4" xfId="5224"/>
    <cellStyle name="20% - Accent2 9" xfId="3975"/>
    <cellStyle name="20% - Accent2 9 2" xfId="4599"/>
    <cellStyle name="20% - Accent2 9 3" xfId="5238"/>
    <cellStyle name="20% - Accent3 10" xfId="4616"/>
    <cellStyle name="20% - Accent3 10 2" xfId="5255"/>
    <cellStyle name="20% - Accent3 2" xfId="3"/>
    <cellStyle name="20% - Accent3 2 10" xfId="2162"/>
    <cellStyle name="20% - Accent3 2 11" xfId="2758"/>
    <cellStyle name="20% - Accent3 2 12" xfId="3368"/>
    <cellStyle name="20% - Accent3 2 13" xfId="3992"/>
    <cellStyle name="20% - Accent3 2 14" xfId="4631"/>
    <cellStyle name="20% - Accent3 2 2" xfId="128"/>
    <cellStyle name="20% - Accent3 2 2 10" xfId="4035"/>
    <cellStyle name="20% - Accent3 2 2 11" xfId="4674"/>
    <cellStyle name="20% - Accent3 2 2 2" xfId="328"/>
    <cellStyle name="20% - Accent3 2 2 2 2" xfId="898"/>
    <cellStyle name="20% - Accent3 2 2 2 2 2" xfId="1886"/>
    <cellStyle name="20% - Accent3 2 2 2 3" xfId="1319"/>
    <cellStyle name="20% - Accent3 2 2 2 4" xfId="2467"/>
    <cellStyle name="20% - Accent3 2 2 2 5" xfId="3063"/>
    <cellStyle name="20% - Accent3 2 2 2 6" xfId="3673"/>
    <cellStyle name="20% - Accent3 2 2 2 7" xfId="4297"/>
    <cellStyle name="20% - Accent3 2 2 2 8" xfId="4936"/>
    <cellStyle name="20% - Accent3 2 2 3" xfId="474"/>
    <cellStyle name="20% - Accent3 2 2 3 2" xfId="1043"/>
    <cellStyle name="20% - Accent3 2 2 3 2 2" xfId="2031"/>
    <cellStyle name="20% - Accent3 2 2 3 3" xfId="1464"/>
    <cellStyle name="20% - Accent3 2 2 3 4" xfId="2612"/>
    <cellStyle name="20% - Accent3 2 2 3 5" xfId="3208"/>
    <cellStyle name="20% - Accent3 2 2 3 6" xfId="3818"/>
    <cellStyle name="20% - Accent3 2 2 3 7" xfId="4442"/>
    <cellStyle name="20% - Accent3 2 2 3 8" xfId="5081"/>
    <cellStyle name="20% - Accent3 2 2 4" xfId="753"/>
    <cellStyle name="20% - Accent3 2 2 4 2" xfId="1741"/>
    <cellStyle name="20% - Accent3 2 2 4 3" xfId="2322"/>
    <cellStyle name="20% - Accent3 2 2 4 4" xfId="2918"/>
    <cellStyle name="20% - Accent3 2 2 4 5" xfId="3528"/>
    <cellStyle name="20% - Accent3 2 2 4 6" xfId="4152"/>
    <cellStyle name="20% - Accent3 2 2 4 7" xfId="4791"/>
    <cellStyle name="20% - Accent3 2 2 5" xfId="634"/>
    <cellStyle name="20% - Accent3 2 2 5 2" xfId="1624"/>
    <cellStyle name="20% - Accent3 2 2 6" xfId="1174"/>
    <cellStyle name="20% - Accent3 2 2 7" xfId="2205"/>
    <cellStyle name="20% - Accent3 2 2 8" xfId="2801"/>
    <cellStyle name="20% - Accent3 2 2 9" xfId="3411"/>
    <cellStyle name="20% - Accent3 2 3" xfId="150"/>
    <cellStyle name="20% - Accent3 2 3 10" xfId="4050"/>
    <cellStyle name="20% - Accent3 2 3 11" xfId="4689"/>
    <cellStyle name="20% - Accent3 2 3 2" xfId="343"/>
    <cellStyle name="20% - Accent3 2 3 2 2" xfId="913"/>
    <cellStyle name="20% - Accent3 2 3 2 2 2" xfId="1901"/>
    <cellStyle name="20% - Accent3 2 3 2 3" xfId="1334"/>
    <cellStyle name="20% - Accent3 2 3 2 4" xfId="2482"/>
    <cellStyle name="20% - Accent3 2 3 2 5" xfId="3078"/>
    <cellStyle name="20% - Accent3 2 3 2 6" xfId="3688"/>
    <cellStyle name="20% - Accent3 2 3 2 7" xfId="4312"/>
    <cellStyle name="20% - Accent3 2 3 2 8" xfId="4951"/>
    <cellStyle name="20% - Accent3 2 3 3" xfId="489"/>
    <cellStyle name="20% - Accent3 2 3 3 2" xfId="1058"/>
    <cellStyle name="20% - Accent3 2 3 3 2 2" xfId="2046"/>
    <cellStyle name="20% - Accent3 2 3 3 3" xfId="1479"/>
    <cellStyle name="20% - Accent3 2 3 3 4" xfId="2627"/>
    <cellStyle name="20% - Accent3 2 3 3 5" xfId="3223"/>
    <cellStyle name="20% - Accent3 2 3 3 6" xfId="3833"/>
    <cellStyle name="20% - Accent3 2 3 3 7" xfId="4457"/>
    <cellStyle name="20% - Accent3 2 3 3 8" xfId="5096"/>
    <cellStyle name="20% - Accent3 2 3 4" xfId="768"/>
    <cellStyle name="20% - Accent3 2 3 4 2" xfId="1756"/>
    <cellStyle name="20% - Accent3 2 3 4 3" xfId="2337"/>
    <cellStyle name="20% - Accent3 2 3 4 4" xfId="2933"/>
    <cellStyle name="20% - Accent3 2 3 4 5" xfId="3543"/>
    <cellStyle name="20% - Accent3 2 3 4 6" xfId="4167"/>
    <cellStyle name="20% - Accent3 2 3 4 7" xfId="4806"/>
    <cellStyle name="20% - Accent3 2 3 5" xfId="649"/>
    <cellStyle name="20% - Accent3 2 3 5 2" xfId="1639"/>
    <cellStyle name="20% - Accent3 2 3 6" xfId="1189"/>
    <cellStyle name="20% - Accent3 2 3 7" xfId="2220"/>
    <cellStyle name="20% - Accent3 2 3 8" xfId="2816"/>
    <cellStyle name="20% - Accent3 2 3 9" xfId="3426"/>
    <cellStyle name="20% - Accent3 2 4" xfId="165"/>
    <cellStyle name="20% - Accent3 2 4 10" xfId="4065"/>
    <cellStyle name="20% - Accent3 2 4 11" xfId="4704"/>
    <cellStyle name="20% - Accent3 2 4 2" xfId="359"/>
    <cellStyle name="20% - Accent3 2 4 2 2" xfId="928"/>
    <cellStyle name="20% - Accent3 2 4 2 2 2" xfId="1916"/>
    <cellStyle name="20% - Accent3 2 4 2 3" xfId="1349"/>
    <cellStyle name="20% - Accent3 2 4 2 4" xfId="2497"/>
    <cellStyle name="20% - Accent3 2 4 2 5" xfId="3093"/>
    <cellStyle name="20% - Accent3 2 4 2 6" xfId="3703"/>
    <cellStyle name="20% - Accent3 2 4 2 7" xfId="4327"/>
    <cellStyle name="20% - Accent3 2 4 2 8" xfId="4966"/>
    <cellStyle name="20% - Accent3 2 4 3" xfId="504"/>
    <cellStyle name="20% - Accent3 2 4 3 2" xfId="1073"/>
    <cellStyle name="20% - Accent3 2 4 3 2 2" xfId="2061"/>
    <cellStyle name="20% - Accent3 2 4 3 3" xfId="1494"/>
    <cellStyle name="20% - Accent3 2 4 3 4" xfId="2642"/>
    <cellStyle name="20% - Accent3 2 4 3 5" xfId="3238"/>
    <cellStyle name="20% - Accent3 2 4 3 6" xfId="3848"/>
    <cellStyle name="20% - Accent3 2 4 3 7" xfId="4472"/>
    <cellStyle name="20% - Accent3 2 4 3 8" xfId="5111"/>
    <cellStyle name="20% - Accent3 2 4 4" xfId="783"/>
    <cellStyle name="20% - Accent3 2 4 4 2" xfId="1771"/>
    <cellStyle name="20% - Accent3 2 4 4 3" xfId="2352"/>
    <cellStyle name="20% - Accent3 2 4 4 4" xfId="2948"/>
    <cellStyle name="20% - Accent3 2 4 4 5" xfId="3558"/>
    <cellStyle name="20% - Accent3 2 4 4 6" xfId="4182"/>
    <cellStyle name="20% - Accent3 2 4 4 7" xfId="4821"/>
    <cellStyle name="20% - Accent3 2 4 5" xfId="664"/>
    <cellStyle name="20% - Accent3 2 4 5 2" xfId="1654"/>
    <cellStyle name="20% - Accent3 2 4 6" xfId="1204"/>
    <cellStyle name="20% - Accent3 2 4 7" xfId="2235"/>
    <cellStyle name="20% - Accent3 2 4 8" xfId="2831"/>
    <cellStyle name="20% - Accent3 2 4 9" xfId="3441"/>
    <cellStyle name="20% - Accent3 2 5" xfId="194"/>
    <cellStyle name="20% - Accent3 2 5 10" xfId="4094"/>
    <cellStyle name="20% - Accent3 2 5 11" xfId="4733"/>
    <cellStyle name="20% - Accent3 2 5 2" xfId="388"/>
    <cellStyle name="20% - Accent3 2 5 2 2" xfId="957"/>
    <cellStyle name="20% - Accent3 2 5 2 2 2" xfId="1945"/>
    <cellStyle name="20% - Accent3 2 5 2 3" xfId="1378"/>
    <cellStyle name="20% - Accent3 2 5 2 4" xfId="2526"/>
    <cellStyle name="20% - Accent3 2 5 2 5" xfId="3122"/>
    <cellStyle name="20% - Accent3 2 5 2 6" xfId="3732"/>
    <cellStyle name="20% - Accent3 2 5 2 7" xfId="4356"/>
    <cellStyle name="20% - Accent3 2 5 2 8" xfId="4995"/>
    <cellStyle name="20% - Accent3 2 5 3" xfId="533"/>
    <cellStyle name="20% - Accent3 2 5 3 2" xfId="1102"/>
    <cellStyle name="20% - Accent3 2 5 3 2 2" xfId="2090"/>
    <cellStyle name="20% - Accent3 2 5 3 3" xfId="1523"/>
    <cellStyle name="20% - Accent3 2 5 3 4" xfId="2671"/>
    <cellStyle name="20% - Accent3 2 5 3 5" xfId="3267"/>
    <cellStyle name="20% - Accent3 2 5 3 6" xfId="3877"/>
    <cellStyle name="20% - Accent3 2 5 3 7" xfId="4501"/>
    <cellStyle name="20% - Accent3 2 5 3 8" xfId="5140"/>
    <cellStyle name="20% - Accent3 2 5 4" xfId="812"/>
    <cellStyle name="20% - Accent3 2 5 4 2" xfId="1800"/>
    <cellStyle name="20% - Accent3 2 5 4 3" xfId="2381"/>
    <cellStyle name="20% - Accent3 2 5 4 4" xfId="2977"/>
    <cellStyle name="20% - Accent3 2 5 4 5" xfId="3587"/>
    <cellStyle name="20% - Accent3 2 5 4 6" xfId="4211"/>
    <cellStyle name="20% - Accent3 2 5 4 7" xfId="4850"/>
    <cellStyle name="20% - Accent3 2 5 5" xfId="693"/>
    <cellStyle name="20% - Accent3 2 5 5 2" xfId="1683"/>
    <cellStyle name="20% - Accent3 2 5 6" xfId="1233"/>
    <cellStyle name="20% - Accent3 2 5 7" xfId="2264"/>
    <cellStyle name="20% - Accent3 2 5 8" xfId="2860"/>
    <cellStyle name="20% - Accent3 2 5 9" xfId="3470"/>
    <cellStyle name="20% - Accent3 2 6" xfId="276"/>
    <cellStyle name="20% - Accent3 2 7" xfId="237"/>
    <cellStyle name="20% - Accent3 2 7 2" xfId="855"/>
    <cellStyle name="20% - Accent3 2 7 2 2" xfId="1843"/>
    <cellStyle name="20% - Accent3 2 7 3" xfId="1276"/>
    <cellStyle name="20% - Accent3 2 7 4" xfId="2424"/>
    <cellStyle name="20% - Accent3 2 7 5" xfId="3020"/>
    <cellStyle name="20% - Accent3 2 7 6" xfId="3630"/>
    <cellStyle name="20% - Accent3 2 7 7" xfId="4254"/>
    <cellStyle name="20% - Accent3 2 7 8" xfId="4893"/>
    <cellStyle name="20% - Accent3 2 8" xfId="431"/>
    <cellStyle name="20% - Accent3 2 8 2" xfId="1000"/>
    <cellStyle name="20% - Accent3 2 8 2 2" xfId="1988"/>
    <cellStyle name="20% - Accent3 2 8 3" xfId="1421"/>
    <cellStyle name="20% - Accent3 2 8 4" xfId="2569"/>
    <cellStyle name="20% - Accent3 2 8 5" xfId="3165"/>
    <cellStyle name="20% - Accent3 2 8 6" xfId="3775"/>
    <cellStyle name="20% - Accent3 2 8 7" xfId="4399"/>
    <cellStyle name="20% - Accent3 2 8 8" xfId="5038"/>
    <cellStyle name="20% - Accent3 2 9" xfId="591"/>
    <cellStyle name="20% - Accent3 2 9 2" xfId="1581"/>
    <cellStyle name="20% - Accent3 3" xfId="179"/>
    <cellStyle name="20% - Accent3 3 10" xfId="2772"/>
    <cellStyle name="20% - Accent3 3 11" xfId="3382"/>
    <cellStyle name="20% - Accent3 3 12" xfId="4006"/>
    <cellStyle name="20% - Accent3 3 13" xfId="4645"/>
    <cellStyle name="20% - Accent3 3 2" xfId="208"/>
    <cellStyle name="20% - Accent3 3 2 10" xfId="4108"/>
    <cellStyle name="20% - Accent3 3 2 11" xfId="4747"/>
    <cellStyle name="20% - Accent3 3 2 2" xfId="402"/>
    <cellStyle name="20% - Accent3 3 2 2 2" xfId="971"/>
    <cellStyle name="20% - Accent3 3 2 2 2 2" xfId="1959"/>
    <cellStyle name="20% - Accent3 3 2 2 3" xfId="1392"/>
    <cellStyle name="20% - Accent3 3 2 2 4" xfId="2540"/>
    <cellStyle name="20% - Accent3 3 2 2 5" xfId="3136"/>
    <cellStyle name="20% - Accent3 3 2 2 6" xfId="3746"/>
    <cellStyle name="20% - Accent3 3 2 2 7" xfId="4370"/>
    <cellStyle name="20% - Accent3 3 2 2 8" xfId="5009"/>
    <cellStyle name="20% - Accent3 3 2 3" xfId="547"/>
    <cellStyle name="20% - Accent3 3 2 3 2" xfId="1116"/>
    <cellStyle name="20% - Accent3 3 2 3 2 2" xfId="2104"/>
    <cellStyle name="20% - Accent3 3 2 3 3" xfId="1537"/>
    <cellStyle name="20% - Accent3 3 2 3 4" xfId="2685"/>
    <cellStyle name="20% - Accent3 3 2 3 5" xfId="3281"/>
    <cellStyle name="20% - Accent3 3 2 3 6" xfId="3891"/>
    <cellStyle name="20% - Accent3 3 2 3 7" xfId="4515"/>
    <cellStyle name="20% - Accent3 3 2 3 8" xfId="5154"/>
    <cellStyle name="20% - Accent3 3 2 4" xfId="826"/>
    <cellStyle name="20% - Accent3 3 2 4 2" xfId="1814"/>
    <cellStyle name="20% - Accent3 3 2 4 3" xfId="2395"/>
    <cellStyle name="20% - Accent3 3 2 4 4" xfId="2991"/>
    <cellStyle name="20% - Accent3 3 2 4 5" xfId="3601"/>
    <cellStyle name="20% - Accent3 3 2 4 6" xfId="4225"/>
    <cellStyle name="20% - Accent3 3 2 4 7" xfId="4864"/>
    <cellStyle name="20% - Accent3 3 2 5" xfId="707"/>
    <cellStyle name="20% - Accent3 3 2 5 2" xfId="1697"/>
    <cellStyle name="20% - Accent3 3 2 6" xfId="1247"/>
    <cellStyle name="20% - Accent3 3 2 7" xfId="2278"/>
    <cellStyle name="20% - Accent3 3 2 8" xfId="2874"/>
    <cellStyle name="20% - Accent3 3 2 9" xfId="3484"/>
    <cellStyle name="20% - Accent3 3 3" xfId="373"/>
    <cellStyle name="20% - Accent3 3 3 10" xfId="4718"/>
    <cellStyle name="20% - Accent3 3 3 2" xfId="518"/>
    <cellStyle name="20% - Accent3 3 3 2 2" xfId="1087"/>
    <cellStyle name="20% - Accent3 3 3 2 2 2" xfId="2075"/>
    <cellStyle name="20% - Accent3 3 3 2 3" xfId="1508"/>
    <cellStyle name="20% - Accent3 3 3 2 4" xfId="2656"/>
    <cellStyle name="20% - Accent3 3 3 2 5" xfId="3252"/>
    <cellStyle name="20% - Accent3 3 3 2 6" xfId="3862"/>
    <cellStyle name="20% - Accent3 3 3 2 7" xfId="4486"/>
    <cellStyle name="20% - Accent3 3 3 2 8" xfId="5125"/>
    <cellStyle name="20% - Accent3 3 3 3" xfId="942"/>
    <cellStyle name="20% - Accent3 3 3 3 2" xfId="1930"/>
    <cellStyle name="20% - Accent3 3 3 3 3" xfId="2511"/>
    <cellStyle name="20% - Accent3 3 3 3 4" xfId="3107"/>
    <cellStyle name="20% - Accent3 3 3 3 5" xfId="3717"/>
    <cellStyle name="20% - Accent3 3 3 3 6" xfId="4341"/>
    <cellStyle name="20% - Accent3 3 3 3 7" xfId="4980"/>
    <cellStyle name="20% - Accent3 3 3 4" xfId="678"/>
    <cellStyle name="20% - Accent3 3 3 4 2" xfId="1668"/>
    <cellStyle name="20% - Accent3 3 3 5" xfId="1363"/>
    <cellStyle name="20% - Accent3 3 3 6" xfId="2249"/>
    <cellStyle name="20% - Accent3 3 3 7" xfId="2845"/>
    <cellStyle name="20% - Accent3 3 3 8" xfId="3455"/>
    <cellStyle name="20% - Accent3 3 3 9" xfId="4079"/>
    <cellStyle name="20% - Accent3 3 4" xfId="251"/>
    <cellStyle name="20% - Accent3 3 4 2" xfId="869"/>
    <cellStyle name="20% - Accent3 3 4 2 2" xfId="1857"/>
    <cellStyle name="20% - Accent3 3 4 3" xfId="1290"/>
    <cellStyle name="20% - Accent3 3 4 4" xfId="2438"/>
    <cellStyle name="20% - Accent3 3 4 5" xfId="3034"/>
    <cellStyle name="20% - Accent3 3 4 6" xfId="3644"/>
    <cellStyle name="20% - Accent3 3 4 7" xfId="4268"/>
    <cellStyle name="20% - Accent3 3 4 8" xfId="4907"/>
    <cellStyle name="20% - Accent3 3 5" xfId="445"/>
    <cellStyle name="20% - Accent3 3 5 2" xfId="1014"/>
    <cellStyle name="20% - Accent3 3 5 2 2" xfId="2002"/>
    <cellStyle name="20% - Accent3 3 5 3" xfId="1435"/>
    <cellStyle name="20% - Accent3 3 5 4" xfId="2583"/>
    <cellStyle name="20% - Accent3 3 5 5" xfId="3179"/>
    <cellStyle name="20% - Accent3 3 5 6" xfId="3789"/>
    <cellStyle name="20% - Accent3 3 5 7" xfId="4413"/>
    <cellStyle name="20% - Accent3 3 5 8" xfId="5052"/>
    <cellStyle name="20% - Accent3 3 6" xfId="797"/>
    <cellStyle name="20% - Accent3 3 6 2" xfId="1785"/>
    <cellStyle name="20% - Accent3 3 6 3" xfId="2366"/>
    <cellStyle name="20% - Accent3 3 6 4" xfId="2962"/>
    <cellStyle name="20% - Accent3 3 6 5" xfId="3572"/>
    <cellStyle name="20% - Accent3 3 6 6" xfId="4196"/>
    <cellStyle name="20% - Accent3 3 6 7" xfId="4835"/>
    <cellStyle name="20% - Accent3 3 7" xfId="605"/>
    <cellStyle name="20% - Accent3 3 7 2" xfId="1595"/>
    <cellStyle name="20% - Accent3 3 8" xfId="1218"/>
    <cellStyle name="20% - Accent3 3 9" xfId="2176"/>
    <cellStyle name="20% - Accent3 4" xfId="222"/>
    <cellStyle name="20% - Accent3 4 10" xfId="3396"/>
    <cellStyle name="20% - Accent3 4 11" xfId="4020"/>
    <cellStyle name="20% - Accent3 4 12" xfId="4659"/>
    <cellStyle name="20% - Accent3 4 2" xfId="416"/>
    <cellStyle name="20% - Accent3 4 2 10" xfId="4761"/>
    <cellStyle name="20% - Accent3 4 2 2" xfId="561"/>
    <cellStyle name="20% - Accent3 4 2 2 2" xfId="1130"/>
    <cellStyle name="20% - Accent3 4 2 2 2 2" xfId="2118"/>
    <cellStyle name="20% - Accent3 4 2 2 3" xfId="1551"/>
    <cellStyle name="20% - Accent3 4 2 2 4" xfId="2699"/>
    <cellStyle name="20% - Accent3 4 2 2 5" xfId="3295"/>
    <cellStyle name="20% - Accent3 4 2 2 6" xfId="3905"/>
    <cellStyle name="20% - Accent3 4 2 2 7" xfId="4529"/>
    <cellStyle name="20% - Accent3 4 2 2 8" xfId="5168"/>
    <cellStyle name="20% - Accent3 4 2 3" xfId="985"/>
    <cellStyle name="20% - Accent3 4 2 3 2" xfId="1973"/>
    <cellStyle name="20% - Accent3 4 2 3 3" xfId="2554"/>
    <cellStyle name="20% - Accent3 4 2 3 4" xfId="3150"/>
    <cellStyle name="20% - Accent3 4 2 3 5" xfId="3760"/>
    <cellStyle name="20% - Accent3 4 2 3 6" xfId="4384"/>
    <cellStyle name="20% - Accent3 4 2 3 7" xfId="5023"/>
    <cellStyle name="20% - Accent3 4 2 4" xfId="721"/>
    <cellStyle name="20% - Accent3 4 2 4 2" xfId="1711"/>
    <cellStyle name="20% - Accent3 4 2 5" xfId="1406"/>
    <cellStyle name="20% - Accent3 4 2 6" xfId="2292"/>
    <cellStyle name="20% - Accent3 4 2 7" xfId="2888"/>
    <cellStyle name="20% - Accent3 4 2 8" xfId="3498"/>
    <cellStyle name="20% - Accent3 4 2 9" xfId="4122"/>
    <cellStyle name="20% - Accent3 4 3" xfId="265"/>
    <cellStyle name="20% - Accent3 4 3 2" xfId="883"/>
    <cellStyle name="20% - Accent3 4 3 2 2" xfId="1871"/>
    <cellStyle name="20% - Accent3 4 3 3" xfId="1304"/>
    <cellStyle name="20% - Accent3 4 3 4" xfId="2452"/>
    <cellStyle name="20% - Accent3 4 3 5" xfId="3048"/>
    <cellStyle name="20% - Accent3 4 3 6" xfId="3658"/>
    <cellStyle name="20% - Accent3 4 3 7" xfId="4282"/>
    <cellStyle name="20% - Accent3 4 3 8" xfId="4921"/>
    <cellStyle name="20% - Accent3 4 4" xfId="459"/>
    <cellStyle name="20% - Accent3 4 4 2" xfId="1028"/>
    <cellStyle name="20% - Accent3 4 4 2 2" xfId="2016"/>
    <cellStyle name="20% - Accent3 4 4 3" xfId="1449"/>
    <cellStyle name="20% - Accent3 4 4 4" xfId="2597"/>
    <cellStyle name="20% - Accent3 4 4 5" xfId="3193"/>
    <cellStyle name="20% - Accent3 4 4 6" xfId="3803"/>
    <cellStyle name="20% - Accent3 4 4 7" xfId="4427"/>
    <cellStyle name="20% - Accent3 4 4 8" xfId="5066"/>
    <cellStyle name="20% - Accent3 4 5" xfId="840"/>
    <cellStyle name="20% - Accent3 4 5 2" xfId="1828"/>
    <cellStyle name="20% - Accent3 4 5 3" xfId="2409"/>
    <cellStyle name="20% - Accent3 4 5 4" xfId="3005"/>
    <cellStyle name="20% - Accent3 4 5 5" xfId="3615"/>
    <cellStyle name="20% - Accent3 4 5 6" xfId="4239"/>
    <cellStyle name="20% - Accent3 4 5 7" xfId="4878"/>
    <cellStyle name="20% - Accent3 4 6" xfId="619"/>
    <cellStyle name="20% - Accent3 4 6 2" xfId="1609"/>
    <cellStyle name="20% - Accent3 4 7" xfId="1261"/>
    <cellStyle name="20% - Accent3 4 8" xfId="2190"/>
    <cellStyle name="20% - Accent3 4 9" xfId="2786"/>
    <cellStyle name="20% - Accent3 5" xfId="576"/>
    <cellStyle name="20% - Accent3 5 2" xfId="1145"/>
    <cellStyle name="20% - Accent3 5 2 2" xfId="2133"/>
    <cellStyle name="20% - Accent3 5 2 3" xfId="2714"/>
    <cellStyle name="20% - Accent3 5 2 4" xfId="3310"/>
    <cellStyle name="20% - Accent3 5 2 5" xfId="3920"/>
    <cellStyle name="20% - Accent3 5 2 6" xfId="4544"/>
    <cellStyle name="20% - Accent3 5 2 7" xfId="5183"/>
    <cellStyle name="20% - Accent3 5 3" xfId="736"/>
    <cellStyle name="20% - Accent3 5 3 2" xfId="1726"/>
    <cellStyle name="20% - Accent3 5 4" xfId="1566"/>
    <cellStyle name="20% - Accent3 5 5" xfId="2307"/>
    <cellStyle name="20% - Accent3 5 6" xfId="2903"/>
    <cellStyle name="20% - Accent3 5 7" xfId="3513"/>
    <cellStyle name="20% - Accent3 5 8" xfId="4137"/>
    <cellStyle name="20% - Accent3 5 9" xfId="4776"/>
    <cellStyle name="20% - Accent3 6" xfId="1159"/>
    <cellStyle name="20% - Accent3 6 2" xfId="2147"/>
    <cellStyle name="20% - Accent3 6 3" xfId="2728"/>
    <cellStyle name="20% - Accent3 6 4" xfId="3324"/>
    <cellStyle name="20% - Accent3 6 5" xfId="3934"/>
    <cellStyle name="20% - Accent3 6 6" xfId="4558"/>
    <cellStyle name="20% - Accent3 6 7" xfId="5197"/>
    <cellStyle name="20% - Accent3 7" xfId="2743"/>
    <cellStyle name="20% - Accent3 7 2" xfId="3339"/>
    <cellStyle name="20% - Accent3 7 3" xfId="3949"/>
    <cellStyle name="20% - Accent3 7 4" xfId="4573"/>
    <cellStyle name="20% - Accent3 7 5" xfId="5212"/>
    <cellStyle name="20% - Accent3 8" xfId="3353"/>
    <cellStyle name="20% - Accent3 8 2" xfId="3963"/>
    <cellStyle name="20% - Accent3 8 3" xfId="4587"/>
    <cellStyle name="20% - Accent3 8 4" xfId="5226"/>
    <cellStyle name="20% - Accent3 9" xfId="3977"/>
    <cellStyle name="20% - Accent3 9 2" xfId="4601"/>
    <cellStyle name="20% - Accent3 9 3" xfId="5240"/>
    <cellStyle name="20% - Accent4 10" xfId="4618"/>
    <cellStyle name="20% - Accent4 10 2" xfId="5257"/>
    <cellStyle name="20% - Accent4 2" xfId="4"/>
    <cellStyle name="20% - Accent4 2 10" xfId="2164"/>
    <cellStyle name="20% - Accent4 2 11" xfId="2760"/>
    <cellStyle name="20% - Accent4 2 12" xfId="3370"/>
    <cellStyle name="20% - Accent4 2 13" xfId="3994"/>
    <cellStyle name="20% - Accent4 2 14" xfId="4633"/>
    <cellStyle name="20% - Accent4 2 2" xfId="132"/>
    <cellStyle name="20% - Accent4 2 2 10" xfId="4037"/>
    <cellStyle name="20% - Accent4 2 2 11" xfId="4676"/>
    <cellStyle name="20% - Accent4 2 2 2" xfId="330"/>
    <cellStyle name="20% - Accent4 2 2 2 2" xfId="900"/>
    <cellStyle name="20% - Accent4 2 2 2 2 2" xfId="1888"/>
    <cellStyle name="20% - Accent4 2 2 2 3" xfId="1321"/>
    <cellStyle name="20% - Accent4 2 2 2 4" xfId="2469"/>
    <cellStyle name="20% - Accent4 2 2 2 5" xfId="3065"/>
    <cellStyle name="20% - Accent4 2 2 2 6" xfId="3675"/>
    <cellStyle name="20% - Accent4 2 2 2 7" xfId="4299"/>
    <cellStyle name="20% - Accent4 2 2 2 8" xfId="4938"/>
    <cellStyle name="20% - Accent4 2 2 3" xfId="476"/>
    <cellStyle name="20% - Accent4 2 2 3 2" xfId="1045"/>
    <cellStyle name="20% - Accent4 2 2 3 2 2" xfId="2033"/>
    <cellStyle name="20% - Accent4 2 2 3 3" xfId="1466"/>
    <cellStyle name="20% - Accent4 2 2 3 4" xfId="2614"/>
    <cellStyle name="20% - Accent4 2 2 3 5" xfId="3210"/>
    <cellStyle name="20% - Accent4 2 2 3 6" xfId="3820"/>
    <cellStyle name="20% - Accent4 2 2 3 7" xfId="4444"/>
    <cellStyle name="20% - Accent4 2 2 3 8" xfId="5083"/>
    <cellStyle name="20% - Accent4 2 2 4" xfId="755"/>
    <cellStyle name="20% - Accent4 2 2 4 2" xfId="1743"/>
    <cellStyle name="20% - Accent4 2 2 4 3" xfId="2324"/>
    <cellStyle name="20% - Accent4 2 2 4 4" xfId="2920"/>
    <cellStyle name="20% - Accent4 2 2 4 5" xfId="3530"/>
    <cellStyle name="20% - Accent4 2 2 4 6" xfId="4154"/>
    <cellStyle name="20% - Accent4 2 2 4 7" xfId="4793"/>
    <cellStyle name="20% - Accent4 2 2 5" xfId="636"/>
    <cellStyle name="20% - Accent4 2 2 5 2" xfId="1626"/>
    <cellStyle name="20% - Accent4 2 2 6" xfId="1176"/>
    <cellStyle name="20% - Accent4 2 2 7" xfId="2207"/>
    <cellStyle name="20% - Accent4 2 2 8" xfId="2803"/>
    <cellStyle name="20% - Accent4 2 2 9" xfId="3413"/>
    <cellStyle name="20% - Accent4 2 3" xfId="152"/>
    <cellStyle name="20% - Accent4 2 3 10" xfId="4052"/>
    <cellStyle name="20% - Accent4 2 3 11" xfId="4691"/>
    <cellStyle name="20% - Accent4 2 3 2" xfId="345"/>
    <cellStyle name="20% - Accent4 2 3 2 2" xfId="915"/>
    <cellStyle name="20% - Accent4 2 3 2 2 2" xfId="1903"/>
    <cellStyle name="20% - Accent4 2 3 2 3" xfId="1336"/>
    <cellStyle name="20% - Accent4 2 3 2 4" xfId="2484"/>
    <cellStyle name="20% - Accent4 2 3 2 5" xfId="3080"/>
    <cellStyle name="20% - Accent4 2 3 2 6" xfId="3690"/>
    <cellStyle name="20% - Accent4 2 3 2 7" xfId="4314"/>
    <cellStyle name="20% - Accent4 2 3 2 8" xfId="4953"/>
    <cellStyle name="20% - Accent4 2 3 3" xfId="491"/>
    <cellStyle name="20% - Accent4 2 3 3 2" xfId="1060"/>
    <cellStyle name="20% - Accent4 2 3 3 2 2" xfId="2048"/>
    <cellStyle name="20% - Accent4 2 3 3 3" xfId="1481"/>
    <cellStyle name="20% - Accent4 2 3 3 4" xfId="2629"/>
    <cellStyle name="20% - Accent4 2 3 3 5" xfId="3225"/>
    <cellStyle name="20% - Accent4 2 3 3 6" xfId="3835"/>
    <cellStyle name="20% - Accent4 2 3 3 7" xfId="4459"/>
    <cellStyle name="20% - Accent4 2 3 3 8" xfId="5098"/>
    <cellStyle name="20% - Accent4 2 3 4" xfId="770"/>
    <cellStyle name="20% - Accent4 2 3 4 2" xfId="1758"/>
    <cellStyle name="20% - Accent4 2 3 4 3" xfId="2339"/>
    <cellStyle name="20% - Accent4 2 3 4 4" xfId="2935"/>
    <cellStyle name="20% - Accent4 2 3 4 5" xfId="3545"/>
    <cellStyle name="20% - Accent4 2 3 4 6" xfId="4169"/>
    <cellStyle name="20% - Accent4 2 3 4 7" xfId="4808"/>
    <cellStyle name="20% - Accent4 2 3 5" xfId="651"/>
    <cellStyle name="20% - Accent4 2 3 5 2" xfId="1641"/>
    <cellStyle name="20% - Accent4 2 3 6" xfId="1191"/>
    <cellStyle name="20% - Accent4 2 3 7" xfId="2222"/>
    <cellStyle name="20% - Accent4 2 3 8" xfId="2818"/>
    <cellStyle name="20% - Accent4 2 3 9" xfId="3428"/>
    <cellStyle name="20% - Accent4 2 4" xfId="167"/>
    <cellStyle name="20% - Accent4 2 4 10" xfId="4067"/>
    <cellStyle name="20% - Accent4 2 4 11" xfId="4706"/>
    <cellStyle name="20% - Accent4 2 4 2" xfId="361"/>
    <cellStyle name="20% - Accent4 2 4 2 2" xfId="930"/>
    <cellStyle name="20% - Accent4 2 4 2 2 2" xfId="1918"/>
    <cellStyle name="20% - Accent4 2 4 2 3" xfId="1351"/>
    <cellStyle name="20% - Accent4 2 4 2 4" xfId="2499"/>
    <cellStyle name="20% - Accent4 2 4 2 5" xfId="3095"/>
    <cellStyle name="20% - Accent4 2 4 2 6" xfId="3705"/>
    <cellStyle name="20% - Accent4 2 4 2 7" xfId="4329"/>
    <cellStyle name="20% - Accent4 2 4 2 8" xfId="4968"/>
    <cellStyle name="20% - Accent4 2 4 3" xfId="506"/>
    <cellStyle name="20% - Accent4 2 4 3 2" xfId="1075"/>
    <cellStyle name="20% - Accent4 2 4 3 2 2" xfId="2063"/>
    <cellStyle name="20% - Accent4 2 4 3 3" xfId="1496"/>
    <cellStyle name="20% - Accent4 2 4 3 4" xfId="2644"/>
    <cellStyle name="20% - Accent4 2 4 3 5" xfId="3240"/>
    <cellStyle name="20% - Accent4 2 4 3 6" xfId="3850"/>
    <cellStyle name="20% - Accent4 2 4 3 7" xfId="4474"/>
    <cellStyle name="20% - Accent4 2 4 3 8" xfId="5113"/>
    <cellStyle name="20% - Accent4 2 4 4" xfId="785"/>
    <cellStyle name="20% - Accent4 2 4 4 2" xfId="1773"/>
    <cellStyle name="20% - Accent4 2 4 4 3" xfId="2354"/>
    <cellStyle name="20% - Accent4 2 4 4 4" xfId="2950"/>
    <cellStyle name="20% - Accent4 2 4 4 5" xfId="3560"/>
    <cellStyle name="20% - Accent4 2 4 4 6" xfId="4184"/>
    <cellStyle name="20% - Accent4 2 4 4 7" xfId="4823"/>
    <cellStyle name="20% - Accent4 2 4 5" xfId="666"/>
    <cellStyle name="20% - Accent4 2 4 5 2" xfId="1656"/>
    <cellStyle name="20% - Accent4 2 4 6" xfId="1206"/>
    <cellStyle name="20% - Accent4 2 4 7" xfId="2237"/>
    <cellStyle name="20% - Accent4 2 4 8" xfId="2833"/>
    <cellStyle name="20% - Accent4 2 4 9" xfId="3443"/>
    <cellStyle name="20% - Accent4 2 5" xfId="196"/>
    <cellStyle name="20% - Accent4 2 5 10" xfId="4096"/>
    <cellStyle name="20% - Accent4 2 5 11" xfId="4735"/>
    <cellStyle name="20% - Accent4 2 5 2" xfId="390"/>
    <cellStyle name="20% - Accent4 2 5 2 2" xfId="959"/>
    <cellStyle name="20% - Accent4 2 5 2 2 2" xfId="1947"/>
    <cellStyle name="20% - Accent4 2 5 2 3" xfId="1380"/>
    <cellStyle name="20% - Accent4 2 5 2 4" xfId="2528"/>
    <cellStyle name="20% - Accent4 2 5 2 5" xfId="3124"/>
    <cellStyle name="20% - Accent4 2 5 2 6" xfId="3734"/>
    <cellStyle name="20% - Accent4 2 5 2 7" xfId="4358"/>
    <cellStyle name="20% - Accent4 2 5 2 8" xfId="4997"/>
    <cellStyle name="20% - Accent4 2 5 3" xfId="535"/>
    <cellStyle name="20% - Accent4 2 5 3 2" xfId="1104"/>
    <cellStyle name="20% - Accent4 2 5 3 2 2" xfId="2092"/>
    <cellStyle name="20% - Accent4 2 5 3 3" xfId="1525"/>
    <cellStyle name="20% - Accent4 2 5 3 4" xfId="2673"/>
    <cellStyle name="20% - Accent4 2 5 3 5" xfId="3269"/>
    <cellStyle name="20% - Accent4 2 5 3 6" xfId="3879"/>
    <cellStyle name="20% - Accent4 2 5 3 7" xfId="4503"/>
    <cellStyle name="20% - Accent4 2 5 3 8" xfId="5142"/>
    <cellStyle name="20% - Accent4 2 5 4" xfId="814"/>
    <cellStyle name="20% - Accent4 2 5 4 2" xfId="1802"/>
    <cellStyle name="20% - Accent4 2 5 4 3" xfId="2383"/>
    <cellStyle name="20% - Accent4 2 5 4 4" xfId="2979"/>
    <cellStyle name="20% - Accent4 2 5 4 5" xfId="3589"/>
    <cellStyle name="20% - Accent4 2 5 4 6" xfId="4213"/>
    <cellStyle name="20% - Accent4 2 5 4 7" xfId="4852"/>
    <cellStyle name="20% - Accent4 2 5 5" xfId="695"/>
    <cellStyle name="20% - Accent4 2 5 5 2" xfId="1685"/>
    <cellStyle name="20% - Accent4 2 5 6" xfId="1235"/>
    <cellStyle name="20% - Accent4 2 5 7" xfId="2266"/>
    <cellStyle name="20% - Accent4 2 5 8" xfId="2862"/>
    <cellStyle name="20% - Accent4 2 5 9" xfId="3472"/>
    <cellStyle name="20% - Accent4 2 6" xfId="277"/>
    <cellStyle name="20% - Accent4 2 7" xfId="239"/>
    <cellStyle name="20% - Accent4 2 7 2" xfId="857"/>
    <cellStyle name="20% - Accent4 2 7 2 2" xfId="1845"/>
    <cellStyle name="20% - Accent4 2 7 3" xfId="1278"/>
    <cellStyle name="20% - Accent4 2 7 4" xfId="2426"/>
    <cellStyle name="20% - Accent4 2 7 5" xfId="3022"/>
    <cellStyle name="20% - Accent4 2 7 6" xfId="3632"/>
    <cellStyle name="20% - Accent4 2 7 7" xfId="4256"/>
    <cellStyle name="20% - Accent4 2 7 8" xfId="4895"/>
    <cellStyle name="20% - Accent4 2 8" xfId="433"/>
    <cellStyle name="20% - Accent4 2 8 2" xfId="1002"/>
    <cellStyle name="20% - Accent4 2 8 2 2" xfId="1990"/>
    <cellStyle name="20% - Accent4 2 8 3" xfId="1423"/>
    <cellStyle name="20% - Accent4 2 8 4" xfId="2571"/>
    <cellStyle name="20% - Accent4 2 8 5" xfId="3167"/>
    <cellStyle name="20% - Accent4 2 8 6" xfId="3777"/>
    <cellStyle name="20% - Accent4 2 8 7" xfId="4401"/>
    <cellStyle name="20% - Accent4 2 8 8" xfId="5040"/>
    <cellStyle name="20% - Accent4 2 9" xfId="593"/>
    <cellStyle name="20% - Accent4 2 9 2" xfId="1583"/>
    <cellStyle name="20% - Accent4 3" xfId="181"/>
    <cellStyle name="20% - Accent4 3 10" xfId="2774"/>
    <cellStyle name="20% - Accent4 3 11" xfId="3384"/>
    <cellStyle name="20% - Accent4 3 12" xfId="4008"/>
    <cellStyle name="20% - Accent4 3 13" xfId="4647"/>
    <cellStyle name="20% - Accent4 3 2" xfId="210"/>
    <cellStyle name="20% - Accent4 3 2 10" xfId="4110"/>
    <cellStyle name="20% - Accent4 3 2 11" xfId="4749"/>
    <cellStyle name="20% - Accent4 3 2 2" xfId="404"/>
    <cellStyle name="20% - Accent4 3 2 2 2" xfId="973"/>
    <cellStyle name="20% - Accent4 3 2 2 2 2" xfId="1961"/>
    <cellStyle name="20% - Accent4 3 2 2 3" xfId="1394"/>
    <cellStyle name="20% - Accent4 3 2 2 4" xfId="2542"/>
    <cellStyle name="20% - Accent4 3 2 2 5" xfId="3138"/>
    <cellStyle name="20% - Accent4 3 2 2 6" xfId="3748"/>
    <cellStyle name="20% - Accent4 3 2 2 7" xfId="4372"/>
    <cellStyle name="20% - Accent4 3 2 2 8" xfId="5011"/>
    <cellStyle name="20% - Accent4 3 2 3" xfId="549"/>
    <cellStyle name="20% - Accent4 3 2 3 2" xfId="1118"/>
    <cellStyle name="20% - Accent4 3 2 3 2 2" xfId="2106"/>
    <cellStyle name="20% - Accent4 3 2 3 3" xfId="1539"/>
    <cellStyle name="20% - Accent4 3 2 3 4" xfId="2687"/>
    <cellStyle name="20% - Accent4 3 2 3 5" xfId="3283"/>
    <cellStyle name="20% - Accent4 3 2 3 6" xfId="3893"/>
    <cellStyle name="20% - Accent4 3 2 3 7" xfId="4517"/>
    <cellStyle name="20% - Accent4 3 2 3 8" xfId="5156"/>
    <cellStyle name="20% - Accent4 3 2 4" xfId="828"/>
    <cellStyle name="20% - Accent4 3 2 4 2" xfId="1816"/>
    <cellStyle name="20% - Accent4 3 2 4 3" xfId="2397"/>
    <cellStyle name="20% - Accent4 3 2 4 4" xfId="2993"/>
    <cellStyle name="20% - Accent4 3 2 4 5" xfId="3603"/>
    <cellStyle name="20% - Accent4 3 2 4 6" xfId="4227"/>
    <cellStyle name="20% - Accent4 3 2 4 7" xfId="4866"/>
    <cellStyle name="20% - Accent4 3 2 5" xfId="709"/>
    <cellStyle name="20% - Accent4 3 2 5 2" xfId="1699"/>
    <cellStyle name="20% - Accent4 3 2 6" xfId="1249"/>
    <cellStyle name="20% - Accent4 3 2 7" xfId="2280"/>
    <cellStyle name="20% - Accent4 3 2 8" xfId="2876"/>
    <cellStyle name="20% - Accent4 3 2 9" xfId="3486"/>
    <cellStyle name="20% - Accent4 3 3" xfId="375"/>
    <cellStyle name="20% - Accent4 3 3 10" xfId="4720"/>
    <cellStyle name="20% - Accent4 3 3 2" xfId="520"/>
    <cellStyle name="20% - Accent4 3 3 2 2" xfId="1089"/>
    <cellStyle name="20% - Accent4 3 3 2 2 2" xfId="2077"/>
    <cellStyle name="20% - Accent4 3 3 2 3" xfId="1510"/>
    <cellStyle name="20% - Accent4 3 3 2 4" xfId="2658"/>
    <cellStyle name="20% - Accent4 3 3 2 5" xfId="3254"/>
    <cellStyle name="20% - Accent4 3 3 2 6" xfId="3864"/>
    <cellStyle name="20% - Accent4 3 3 2 7" xfId="4488"/>
    <cellStyle name="20% - Accent4 3 3 2 8" xfId="5127"/>
    <cellStyle name="20% - Accent4 3 3 3" xfId="944"/>
    <cellStyle name="20% - Accent4 3 3 3 2" xfId="1932"/>
    <cellStyle name="20% - Accent4 3 3 3 3" xfId="2513"/>
    <cellStyle name="20% - Accent4 3 3 3 4" xfId="3109"/>
    <cellStyle name="20% - Accent4 3 3 3 5" xfId="3719"/>
    <cellStyle name="20% - Accent4 3 3 3 6" xfId="4343"/>
    <cellStyle name="20% - Accent4 3 3 3 7" xfId="4982"/>
    <cellStyle name="20% - Accent4 3 3 4" xfId="680"/>
    <cellStyle name="20% - Accent4 3 3 4 2" xfId="1670"/>
    <cellStyle name="20% - Accent4 3 3 5" xfId="1365"/>
    <cellStyle name="20% - Accent4 3 3 6" xfId="2251"/>
    <cellStyle name="20% - Accent4 3 3 7" xfId="2847"/>
    <cellStyle name="20% - Accent4 3 3 8" xfId="3457"/>
    <cellStyle name="20% - Accent4 3 3 9" xfId="4081"/>
    <cellStyle name="20% - Accent4 3 4" xfId="253"/>
    <cellStyle name="20% - Accent4 3 4 2" xfId="871"/>
    <cellStyle name="20% - Accent4 3 4 2 2" xfId="1859"/>
    <cellStyle name="20% - Accent4 3 4 3" xfId="1292"/>
    <cellStyle name="20% - Accent4 3 4 4" xfId="2440"/>
    <cellStyle name="20% - Accent4 3 4 5" xfId="3036"/>
    <cellStyle name="20% - Accent4 3 4 6" xfId="3646"/>
    <cellStyle name="20% - Accent4 3 4 7" xfId="4270"/>
    <cellStyle name="20% - Accent4 3 4 8" xfId="4909"/>
    <cellStyle name="20% - Accent4 3 5" xfId="447"/>
    <cellStyle name="20% - Accent4 3 5 2" xfId="1016"/>
    <cellStyle name="20% - Accent4 3 5 2 2" xfId="2004"/>
    <cellStyle name="20% - Accent4 3 5 3" xfId="1437"/>
    <cellStyle name="20% - Accent4 3 5 4" xfId="2585"/>
    <cellStyle name="20% - Accent4 3 5 5" xfId="3181"/>
    <cellStyle name="20% - Accent4 3 5 6" xfId="3791"/>
    <cellStyle name="20% - Accent4 3 5 7" xfId="4415"/>
    <cellStyle name="20% - Accent4 3 5 8" xfId="5054"/>
    <cellStyle name="20% - Accent4 3 6" xfId="799"/>
    <cellStyle name="20% - Accent4 3 6 2" xfId="1787"/>
    <cellStyle name="20% - Accent4 3 6 3" xfId="2368"/>
    <cellStyle name="20% - Accent4 3 6 4" xfId="2964"/>
    <cellStyle name="20% - Accent4 3 6 5" xfId="3574"/>
    <cellStyle name="20% - Accent4 3 6 6" xfId="4198"/>
    <cellStyle name="20% - Accent4 3 6 7" xfId="4837"/>
    <cellStyle name="20% - Accent4 3 7" xfId="607"/>
    <cellStyle name="20% - Accent4 3 7 2" xfId="1597"/>
    <cellStyle name="20% - Accent4 3 8" xfId="1220"/>
    <cellStyle name="20% - Accent4 3 9" xfId="2178"/>
    <cellStyle name="20% - Accent4 4" xfId="224"/>
    <cellStyle name="20% - Accent4 4 10" xfId="3398"/>
    <cellStyle name="20% - Accent4 4 11" xfId="4022"/>
    <cellStyle name="20% - Accent4 4 12" xfId="4661"/>
    <cellStyle name="20% - Accent4 4 2" xfId="418"/>
    <cellStyle name="20% - Accent4 4 2 10" xfId="4763"/>
    <cellStyle name="20% - Accent4 4 2 2" xfId="563"/>
    <cellStyle name="20% - Accent4 4 2 2 2" xfId="1132"/>
    <cellStyle name="20% - Accent4 4 2 2 2 2" xfId="2120"/>
    <cellStyle name="20% - Accent4 4 2 2 3" xfId="1553"/>
    <cellStyle name="20% - Accent4 4 2 2 4" xfId="2701"/>
    <cellStyle name="20% - Accent4 4 2 2 5" xfId="3297"/>
    <cellStyle name="20% - Accent4 4 2 2 6" xfId="3907"/>
    <cellStyle name="20% - Accent4 4 2 2 7" xfId="4531"/>
    <cellStyle name="20% - Accent4 4 2 2 8" xfId="5170"/>
    <cellStyle name="20% - Accent4 4 2 3" xfId="987"/>
    <cellStyle name="20% - Accent4 4 2 3 2" xfId="1975"/>
    <cellStyle name="20% - Accent4 4 2 3 3" xfId="2556"/>
    <cellStyle name="20% - Accent4 4 2 3 4" xfId="3152"/>
    <cellStyle name="20% - Accent4 4 2 3 5" xfId="3762"/>
    <cellStyle name="20% - Accent4 4 2 3 6" xfId="4386"/>
    <cellStyle name="20% - Accent4 4 2 3 7" xfId="5025"/>
    <cellStyle name="20% - Accent4 4 2 4" xfId="723"/>
    <cellStyle name="20% - Accent4 4 2 4 2" xfId="1713"/>
    <cellStyle name="20% - Accent4 4 2 5" xfId="1408"/>
    <cellStyle name="20% - Accent4 4 2 6" xfId="2294"/>
    <cellStyle name="20% - Accent4 4 2 7" xfId="2890"/>
    <cellStyle name="20% - Accent4 4 2 8" xfId="3500"/>
    <cellStyle name="20% - Accent4 4 2 9" xfId="4124"/>
    <cellStyle name="20% - Accent4 4 3" xfId="267"/>
    <cellStyle name="20% - Accent4 4 3 2" xfId="885"/>
    <cellStyle name="20% - Accent4 4 3 2 2" xfId="1873"/>
    <cellStyle name="20% - Accent4 4 3 3" xfId="1306"/>
    <cellStyle name="20% - Accent4 4 3 4" xfId="2454"/>
    <cellStyle name="20% - Accent4 4 3 5" xfId="3050"/>
    <cellStyle name="20% - Accent4 4 3 6" xfId="3660"/>
    <cellStyle name="20% - Accent4 4 3 7" xfId="4284"/>
    <cellStyle name="20% - Accent4 4 3 8" xfId="4923"/>
    <cellStyle name="20% - Accent4 4 4" xfId="461"/>
    <cellStyle name="20% - Accent4 4 4 2" xfId="1030"/>
    <cellStyle name="20% - Accent4 4 4 2 2" xfId="2018"/>
    <cellStyle name="20% - Accent4 4 4 3" xfId="1451"/>
    <cellStyle name="20% - Accent4 4 4 4" xfId="2599"/>
    <cellStyle name="20% - Accent4 4 4 5" xfId="3195"/>
    <cellStyle name="20% - Accent4 4 4 6" xfId="3805"/>
    <cellStyle name="20% - Accent4 4 4 7" xfId="4429"/>
    <cellStyle name="20% - Accent4 4 4 8" xfId="5068"/>
    <cellStyle name="20% - Accent4 4 5" xfId="842"/>
    <cellStyle name="20% - Accent4 4 5 2" xfId="1830"/>
    <cellStyle name="20% - Accent4 4 5 3" xfId="2411"/>
    <cellStyle name="20% - Accent4 4 5 4" xfId="3007"/>
    <cellStyle name="20% - Accent4 4 5 5" xfId="3617"/>
    <cellStyle name="20% - Accent4 4 5 6" xfId="4241"/>
    <cellStyle name="20% - Accent4 4 5 7" xfId="4880"/>
    <cellStyle name="20% - Accent4 4 6" xfId="621"/>
    <cellStyle name="20% - Accent4 4 6 2" xfId="1611"/>
    <cellStyle name="20% - Accent4 4 7" xfId="1263"/>
    <cellStyle name="20% - Accent4 4 8" xfId="2192"/>
    <cellStyle name="20% - Accent4 4 9" xfId="2788"/>
    <cellStyle name="20% - Accent4 5" xfId="578"/>
    <cellStyle name="20% - Accent4 5 2" xfId="1147"/>
    <cellStyle name="20% - Accent4 5 2 2" xfId="2135"/>
    <cellStyle name="20% - Accent4 5 2 3" xfId="2716"/>
    <cellStyle name="20% - Accent4 5 2 4" xfId="3312"/>
    <cellStyle name="20% - Accent4 5 2 5" xfId="3922"/>
    <cellStyle name="20% - Accent4 5 2 6" xfId="4546"/>
    <cellStyle name="20% - Accent4 5 2 7" xfId="5185"/>
    <cellStyle name="20% - Accent4 5 3" xfId="738"/>
    <cellStyle name="20% - Accent4 5 3 2" xfId="1728"/>
    <cellStyle name="20% - Accent4 5 4" xfId="1568"/>
    <cellStyle name="20% - Accent4 5 5" xfId="2309"/>
    <cellStyle name="20% - Accent4 5 6" xfId="2905"/>
    <cellStyle name="20% - Accent4 5 7" xfId="3515"/>
    <cellStyle name="20% - Accent4 5 8" xfId="4139"/>
    <cellStyle name="20% - Accent4 5 9" xfId="4778"/>
    <cellStyle name="20% - Accent4 6" xfId="1161"/>
    <cellStyle name="20% - Accent4 6 2" xfId="2149"/>
    <cellStyle name="20% - Accent4 6 3" xfId="2730"/>
    <cellStyle name="20% - Accent4 6 4" xfId="3326"/>
    <cellStyle name="20% - Accent4 6 5" xfId="3936"/>
    <cellStyle name="20% - Accent4 6 6" xfId="4560"/>
    <cellStyle name="20% - Accent4 6 7" xfId="5199"/>
    <cellStyle name="20% - Accent4 7" xfId="2745"/>
    <cellStyle name="20% - Accent4 7 2" xfId="3341"/>
    <cellStyle name="20% - Accent4 7 3" xfId="3951"/>
    <cellStyle name="20% - Accent4 7 4" xfId="4575"/>
    <cellStyle name="20% - Accent4 7 5" xfId="5214"/>
    <cellStyle name="20% - Accent4 8" xfId="3355"/>
    <cellStyle name="20% - Accent4 8 2" xfId="3965"/>
    <cellStyle name="20% - Accent4 8 3" xfId="4589"/>
    <cellStyle name="20% - Accent4 8 4" xfId="5228"/>
    <cellStyle name="20% - Accent4 9" xfId="3979"/>
    <cellStyle name="20% - Accent4 9 2" xfId="4603"/>
    <cellStyle name="20% - Accent4 9 3" xfId="5242"/>
    <cellStyle name="20% - Accent5 10" xfId="4620"/>
    <cellStyle name="20% - Accent5 10 2" xfId="5259"/>
    <cellStyle name="20% - Accent5 2" xfId="5"/>
    <cellStyle name="20% - Accent5 2 10" xfId="2166"/>
    <cellStyle name="20% - Accent5 2 11" xfId="2762"/>
    <cellStyle name="20% - Accent5 2 12" xfId="3372"/>
    <cellStyle name="20% - Accent5 2 13" xfId="3996"/>
    <cellStyle name="20% - Accent5 2 14" xfId="4635"/>
    <cellStyle name="20% - Accent5 2 2" xfId="136"/>
    <cellStyle name="20% - Accent5 2 2 10" xfId="4039"/>
    <cellStyle name="20% - Accent5 2 2 11" xfId="4678"/>
    <cellStyle name="20% - Accent5 2 2 2" xfId="332"/>
    <cellStyle name="20% - Accent5 2 2 2 2" xfId="902"/>
    <cellStyle name="20% - Accent5 2 2 2 2 2" xfId="1890"/>
    <cellStyle name="20% - Accent5 2 2 2 3" xfId="1323"/>
    <cellStyle name="20% - Accent5 2 2 2 4" xfId="2471"/>
    <cellStyle name="20% - Accent5 2 2 2 5" xfId="3067"/>
    <cellStyle name="20% - Accent5 2 2 2 6" xfId="3677"/>
    <cellStyle name="20% - Accent5 2 2 2 7" xfId="4301"/>
    <cellStyle name="20% - Accent5 2 2 2 8" xfId="4940"/>
    <cellStyle name="20% - Accent5 2 2 3" xfId="478"/>
    <cellStyle name="20% - Accent5 2 2 3 2" xfId="1047"/>
    <cellStyle name="20% - Accent5 2 2 3 2 2" xfId="2035"/>
    <cellStyle name="20% - Accent5 2 2 3 3" xfId="1468"/>
    <cellStyle name="20% - Accent5 2 2 3 4" xfId="2616"/>
    <cellStyle name="20% - Accent5 2 2 3 5" xfId="3212"/>
    <cellStyle name="20% - Accent5 2 2 3 6" xfId="3822"/>
    <cellStyle name="20% - Accent5 2 2 3 7" xfId="4446"/>
    <cellStyle name="20% - Accent5 2 2 3 8" xfId="5085"/>
    <cellStyle name="20% - Accent5 2 2 4" xfId="757"/>
    <cellStyle name="20% - Accent5 2 2 4 2" xfId="1745"/>
    <cellStyle name="20% - Accent5 2 2 4 3" xfId="2326"/>
    <cellStyle name="20% - Accent5 2 2 4 4" xfId="2922"/>
    <cellStyle name="20% - Accent5 2 2 4 5" xfId="3532"/>
    <cellStyle name="20% - Accent5 2 2 4 6" xfId="4156"/>
    <cellStyle name="20% - Accent5 2 2 4 7" xfId="4795"/>
    <cellStyle name="20% - Accent5 2 2 5" xfId="638"/>
    <cellStyle name="20% - Accent5 2 2 5 2" xfId="1628"/>
    <cellStyle name="20% - Accent5 2 2 6" xfId="1178"/>
    <cellStyle name="20% - Accent5 2 2 7" xfId="2209"/>
    <cellStyle name="20% - Accent5 2 2 8" xfId="2805"/>
    <cellStyle name="20% - Accent5 2 2 9" xfId="3415"/>
    <cellStyle name="20% - Accent5 2 3" xfId="154"/>
    <cellStyle name="20% - Accent5 2 3 10" xfId="4054"/>
    <cellStyle name="20% - Accent5 2 3 11" xfId="4693"/>
    <cellStyle name="20% - Accent5 2 3 2" xfId="347"/>
    <cellStyle name="20% - Accent5 2 3 2 2" xfId="917"/>
    <cellStyle name="20% - Accent5 2 3 2 2 2" xfId="1905"/>
    <cellStyle name="20% - Accent5 2 3 2 3" xfId="1338"/>
    <cellStyle name="20% - Accent5 2 3 2 4" xfId="2486"/>
    <cellStyle name="20% - Accent5 2 3 2 5" xfId="3082"/>
    <cellStyle name="20% - Accent5 2 3 2 6" xfId="3692"/>
    <cellStyle name="20% - Accent5 2 3 2 7" xfId="4316"/>
    <cellStyle name="20% - Accent5 2 3 2 8" xfId="4955"/>
    <cellStyle name="20% - Accent5 2 3 3" xfId="493"/>
    <cellStyle name="20% - Accent5 2 3 3 2" xfId="1062"/>
    <cellStyle name="20% - Accent5 2 3 3 2 2" xfId="2050"/>
    <cellStyle name="20% - Accent5 2 3 3 3" xfId="1483"/>
    <cellStyle name="20% - Accent5 2 3 3 4" xfId="2631"/>
    <cellStyle name="20% - Accent5 2 3 3 5" xfId="3227"/>
    <cellStyle name="20% - Accent5 2 3 3 6" xfId="3837"/>
    <cellStyle name="20% - Accent5 2 3 3 7" xfId="4461"/>
    <cellStyle name="20% - Accent5 2 3 3 8" xfId="5100"/>
    <cellStyle name="20% - Accent5 2 3 4" xfId="772"/>
    <cellStyle name="20% - Accent5 2 3 4 2" xfId="1760"/>
    <cellStyle name="20% - Accent5 2 3 4 3" xfId="2341"/>
    <cellStyle name="20% - Accent5 2 3 4 4" xfId="2937"/>
    <cellStyle name="20% - Accent5 2 3 4 5" xfId="3547"/>
    <cellStyle name="20% - Accent5 2 3 4 6" xfId="4171"/>
    <cellStyle name="20% - Accent5 2 3 4 7" xfId="4810"/>
    <cellStyle name="20% - Accent5 2 3 5" xfId="653"/>
    <cellStyle name="20% - Accent5 2 3 5 2" xfId="1643"/>
    <cellStyle name="20% - Accent5 2 3 6" xfId="1193"/>
    <cellStyle name="20% - Accent5 2 3 7" xfId="2224"/>
    <cellStyle name="20% - Accent5 2 3 8" xfId="2820"/>
    <cellStyle name="20% - Accent5 2 3 9" xfId="3430"/>
    <cellStyle name="20% - Accent5 2 4" xfId="169"/>
    <cellStyle name="20% - Accent5 2 4 10" xfId="4069"/>
    <cellStyle name="20% - Accent5 2 4 11" xfId="4708"/>
    <cellStyle name="20% - Accent5 2 4 2" xfId="363"/>
    <cellStyle name="20% - Accent5 2 4 2 2" xfId="932"/>
    <cellStyle name="20% - Accent5 2 4 2 2 2" xfId="1920"/>
    <cellStyle name="20% - Accent5 2 4 2 3" xfId="1353"/>
    <cellStyle name="20% - Accent5 2 4 2 4" xfId="2501"/>
    <cellStyle name="20% - Accent5 2 4 2 5" xfId="3097"/>
    <cellStyle name="20% - Accent5 2 4 2 6" xfId="3707"/>
    <cellStyle name="20% - Accent5 2 4 2 7" xfId="4331"/>
    <cellStyle name="20% - Accent5 2 4 2 8" xfId="4970"/>
    <cellStyle name="20% - Accent5 2 4 3" xfId="508"/>
    <cellStyle name="20% - Accent5 2 4 3 2" xfId="1077"/>
    <cellStyle name="20% - Accent5 2 4 3 2 2" xfId="2065"/>
    <cellStyle name="20% - Accent5 2 4 3 3" xfId="1498"/>
    <cellStyle name="20% - Accent5 2 4 3 4" xfId="2646"/>
    <cellStyle name="20% - Accent5 2 4 3 5" xfId="3242"/>
    <cellStyle name="20% - Accent5 2 4 3 6" xfId="3852"/>
    <cellStyle name="20% - Accent5 2 4 3 7" xfId="4476"/>
    <cellStyle name="20% - Accent5 2 4 3 8" xfId="5115"/>
    <cellStyle name="20% - Accent5 2 4 4" xfId="787"/>
    <cellStyle name="20% - Accent5 2 4 4 2" xfId="1775"/>
    <cellStyle name="20% - Accent5 2 4 4 3" xfId="2356"/>
    <cellStyle name="20% - Accent5 2 4 4 4" xfId="2952"/>
    <cellStyle name="20% - Accent5 2 4 4 5" xfId="3562"/>
    <cellStyle name="20% - Accent5 2 4 4 6" xfId="4186"/>
    <cellStyle name="20% - Accent5 2 4 4 7" xfId="4825"/>
    <cellStyle name="20% - Accent5 2 4 5" xfId="668"/>
    <cellStyle name="20% - Accent5 2 4 5 2" xfId="1658"/>
    <cellStyle name="20% - Accent5 2 4 6" xfId="1208"/>
    <cellStyle name="20% - Accent5 2 4 7" xfId="2239"/>
    <cellStyle name="20% - Accent5 2 4 8" xfId="2835"/>
    <cellStyle name="20% - Accent5 2 4 9" xfId="3445"/>
    <cellStyle name="20% - Accent5 2 5" xfId="198"/>
    <cellStyle name="20% - Accent5 2 5 10" xfId="4098"/>
    <cellStyle name="20% - Accent5 2 5 11" xfId="4737"/>
    <cellStyle name="20% - Accent5 2 5 2" xfId="392"/>
    <cellStyle name="20% - Accent5 2 5 2 2" xfId="961"/>
    <cellStyle name="20% - Accent5 2 5 2 2 2" xfId="1949"/>
    <cellStyle name="20% - Accent5 2 5 2 3" xfId="1382"/>
    <cellStyle name="20% - Accent5 2 5 2 4" xfId="2530"/>
    <cellStyle name="20% - Accent5 2 5 2 5" xfId="3126"/>
    <cellStyle name="20% - Accent5 2 5 2 6" xfId="3736"/>
    <cellStyle name="20% - Accent5 2 5 2 7" xfId="4360"/>
    <cellStyle name="20% - Accent5 2 5 2 8" xfId="4999"/>
    <cellStyle name="20% - Accent5 2 5 3" xfId="537"/>
    <cellStyle name="20% - Accent5 2 5 3 2" xfId="1106"/>
    <cellStyle name="20% - Accent5 2 5 3 2 2" xfId="2094"/>
    <cellStyle name="20% - Accent5 2 5 3 3" xfId="1527"/>
    <cellStyle name="20% - Accent5 2 5 3 4" xfId="2675"/>
    <cellStyle name="20% - Accent5 2 5 3 5" xfId="3271"/>
    <cellStyle name="20% - Accent5 2 5 3 6" xfId="3881"/>
    <cellStyle name="20% - Accent5 2 5 3 7" xfId="4505"/>
    <cellStyle name="20% - Accent5 2 5 3 8" xfId="5144"/>
    <cellStyle name="20% - Accent5 2 5 4" xfId="816"/>
    <cellStyle name="20% - Accent5 2 5 4 2" xfId="1804"/>
    <cellStyle name="20% - Accent5 2 5 4 3" xfId="2385"/>
    <cellStyle name="20% - Accent5 2 5 4 4" xfId="2981"/>
    <cellStyle name="20% - Accent5 2 5 4 5" xfId="3591"/>
    <cellStyle name="20% - Accent5 2 5 4 6" xfId="4215"/>
    <cellStyle name="20% - Accent5 2 5 4 7" xfId="4854"/>
    <cellStyle name="20% - Accent5 2 5 5" xfId="697"/>
    <cellStyle name="20% - Accent5 2 5 5 2" xfId="1687"/>
    <cellStyle name="20% - Accent5 2 5 6" xfId="1237"/>
    <cellStyle name="20% - Accent5 2 5 7" xfId="2268"/>
    <cellStyle name="20% - Accent5 2 5 8" xfId="2864"/>
    <cellStyle name="20% - Accent5 2 5 9" xfId="3474"/>
    <cellStyle name="20% - Accent5 2 6" xfId="278"/>
    <cellStyle name="20% - Accent5 2 7" xfId="241"/>
    <cellStyle name="20% - Accent5 2 7 2" xfId="859"/>
    <cellStyle name="20% - Accent5 2 7 2 2" xfId="1847"/>
    <cellStyle name="20% - Accent5 2 7 3" xfId="1280"/>
    <cellStyle name="20% - Accent5 2 7 4" xfId="2428"/>
    <cellStyle name="20% - Accent5 2 7 5" xfId="3024"/>
    <cellStyle name="20% - Accent5 2 7 6" xfId="3634"/>
    <cellStyle name="20% - Accent5 2 7 7" xfId="4258"/>
    <cellStyle name="20% - Accent5 2 7 8" xfId="4897"/>
    <cellStyle name="20% - Accent5 2 8" xfId="435"/>
    <cellStyle name="20% - Accent5 2 8 2" xfId="1004"/>
    <cellStyle name="20% - Accent5 2 8 2 2" xfId="1992"/>
    <cellStyle name="20% - Accent5 2 8 3" xfId="1425"/>
    <cellStyle name="20% - Accent5 2 8 4" xfId="2573"/>
    <cellStyle name="20% - Accent5 2 8 5" xfId="3169"/>
    <cellStyle name="20% - Accent5 2 8 6" xfId="3779"/>
    <cellStyle name="20% - Accent5 2 8 7" xfId="4403"/>
    <cellStyle name="20% - Accent5 2 8 8" xfId="5042"/>
    <cellStyle name="20% - Accent5 2 9" xfId="595"/>
    <cellStyle name="20% - Accent5 2 9 2" xfId="1585"/>
    <cellStyle name="20% - Accent5 3" xfId="183"/>
    <cellStyle name="20% - Accent5 3 10" xfId="2776"/>
    <cellStyle name="20% - Accent5 3 11" xfId="3386"/>
    <cellStyle name="20% - Accent5 3 12" xfId="4010"/>
    <cellStyle name="20% - Accent5 3 13" xfId="4649"/>
    <cellStyle name="20% - Accent5 3 2" xfId="212"/>
    <cellStyle name="20% - Accent5 3 2 10" xfId="4112"/>
    <cellStyle name="20% - Accent5 3 2 11" xfId="4751"/>
    <cellStyle name="20% - Accent5 3 2 2" xfId="406"/>
    <cellStyle name="20% - Accent5 3 2 2 2" xfId="975"/>
    <cellStyle name="20% - Accent5 3 2 2 2 2" xfId="1963"/>
    <cellStyle name="20% - Accent5 3 2 2 3" xfId="1396"/>
    <cellStyle name="20% - Accent5 3 2 2 4" xfId="2544"/>
    <cellStyle name="20% - Accent5 3 2 2 5" xfId="3140"/>
    <cellStyle name="20% - Accent5 3 2 2 6" xfId="3750"/>
    <cellStyle name="20% - Accent5 3 2 2 7" xfId="4374"/>
    <cellStyle name="20% - Accent5 3 2 2 8" xfId="5013"/>
    <cellStyle name="20% - Accent5 3 2 3" xfId="551"/>
    <cellStyle name="20% - Accent5 3 2 3 2" xfId="1120"/>
    <cellStyle name="20% - Accent5 3 2 3 2 2" xfId="2108"/>
    <cellStyle name="20% - Accent5 3 2 3 3" xfId="1541"/>
    <cellStyle name="20% - Accent5 3 2 3 4" xfId="2689"/>
    <cellStyle name="20% - Accent5 3 2 3 5" xfId="3285"/>
    <cellStyle name="20% - Accent5 3 2 3 6" xfId="3895"/>
    <cellStyle name="20% - Accent5 3 2 3 7" xfId="4519"/>
    <cellStyle name="20% - Accent5 3 2 3 8" xfId="5158"/>
    <cellStyle name="20% - Accent5 3 2 4" xfId="830"/>
    <cellStyle name="20% - Accent5 3 2 4 2" xfId="1818"/>
    <cellStyle name="20% - Accent5 3 2 4 3" xfId="2399"/>
    <cellStyle name="20% - Accent5 3 2 4 4" xfId="2995"/>
    <cellStyle name="20% - Accent5 3 2 4 5" xfId="3605"/>
    <cellStyle name="20% - Accent5 3 2 4 6" xfId="4229"/>
    <cellStyle name="20% - Accent5 3 2 4 7" xfId="4868"/>
    <cellStyle name="20% - Accent5 3 2 5" xfId="711"/>
    <cellStyle name="20% - Accent5 3 2 5 2" xfId="1701"/>
    <cellStyle name="20% - Accent5 3 2 6" xfId="1251"/>
    <cellStyle name="20% - Accent5 3 2 7" xfId="2282"/>
    <cellStyle name="20% - Accent5 3 2 8" xfId="2878"/>
    <cellStyle name="20% - Accent5 3 2 9" xfId="3488"/>
    <cellStyle name="20% - Accent5 3 3" xfId="377"/>
    <cellStyle name="20% - Accent5 3 3 10" xfId="4722"/>
    <cellStyle name="20% - Accent5 3 3 2" xfId="522"/>
    <cellStyle name="20% - Accent5 3 3 2 2" xfId="1091"/>
    <cellStyle name="20% - Accent5 3 3 2 2 2" xfId="2079"/>
    <cellStyle name="20% - Accent5 3 3 2 3" xfId="1512"/>
    <cellStyle name="20% - Accent5 3 3 2 4" xfId="2660"/>
    <cellStyle name="20% - Accent5 3 3 2 5" xfId="3256"/>
    <cellStyle name="20% - Accent5 3 3 2 6" xfId="3866"/>
    <cellStyle name="20% - Accent5 3 3 2 7" xfId="4490"/>
    <cellStyle name="20% - Accent5 3 3 2 8" xfId="5129"/>
    <cellStyle name="20% - Accent5 3 3 3" xfId="946"/>
    <cellStyle name="20% - Accent5 3 3 3 2" xfId="1934"/>
    <cellStyle name="20% - Accent5 3 3 3 3" xfId="2515"/>
    <cellStyle name="20% - Accent5 3 3 3 4" xfId="3111"/>
    <cellStyle name="20% - Accent5 3 3 3 5" xfId="3721"/>
    <cellStyle name="20% - Accent5 3 3 3 6" xfId="4345"/>
    <cellStyle name="20% - Accent5 3 3 3 7" xfId="4984"/>
    <cellStyle name="20% - Accent5 3 3 4" xfId="682"/>
    <cellStyle name="20% - Accent5 3 3 4 2" xfId="1672"/>
    <cellStyle name="20% - Accent5 3 3 5" xfId="1367"/>
    <cellStyle name="20% - Accent5 3 3 6" xfId="2253"/>
    <cellStyle name="20% - Accent5 3 3 7" xfId="2849"/>
    <cellStyle name="20% - Accent5 3 3 8" xfId="3459"/>
    <cellStyle name="20% - Accent5 3 3 9" xfId="4083"/>
    <cellStyle name="20% - Accent5 3 4" xfId="255"/>
    <cellStyle name="20% - Accent5 3 4 2" xfId="873"/>
    <cellStyle name="20% - Accent5 3 4 2 2" xfId="1861"/>
    <cellStyle name="20% - Accent5 3 4 3" xfId="1294"/>
    <cellStyle name="20% - Accent5 3 4 4" xfId="2442"/>
    <cellStyle name="20% - Accent5 3 4 5" xfId="3038"/>
    <cellStyle name="20% - Accent5 3 4 6" xfId="3648"/>
    <cellStyle name="20% - Accent5 3 4 7" xfId="4272"/>
    <cellStyle name="20% - Accent5 3 4 8" xfId="4911"/>
    <cellStyle name="20% - Accent5 3 5" xfId="449"/>
    <cellStyle name="20% - Accent5 3 5 2" xfId="1018"/>
    <cellStyle name="20% - Accent5 3 5 2 2" xfId="2006"/>
    <cellStyle name="20% - Accent5 3 5 3" xfId="1439"/>
    <cellStyle name="20% - Accent5 3 5 4" xfId="2587"/>
    <cellStyle name="20% - Accent5 3 5 5" xfId="3183"/>
    <cellStyle name="20% - Accent5 3 5 6" xfId="3793"/>
    <cellStyle name="20% - Accent5 3 5 7" xfId="4417"/>
    <cellStyle name="20% - Accent5 3 5 8" xfId="5056"/>
    <cellStyle name="20% - Accent5 3 6" xfId="801"/>
    <cellStyle name="20% - Accent5 3 6 2" xfId="1789"/>
    <cellStyle name="20% - Accent5 3 6 3" xfId="2370"/>
    <cellStyle name="20% - Accent5 3 6 4" xfId="2966"/>
    <cellStyle name="20% - Accent5 3 6 5" xfId="3576"/>
    <cellStyle name="20% - Accent5 3 6 6" xfId="4200"/>
    <cellStyle name="20% - Accent5 3 6 7" xfId="4839"/>
    <cellStyle name="20% - Accent5 3 7" xfId="609"/>
    <cellStyle name="20% - Accent5 3 7 2" xfId="1599"/>
    <cellStyle name="20% - Accent5 3 8" xfId="1222"/>
    <cellStyle name="20% - Accent5 3 9" xfId="2180"/>
    <cellStyle name="20% - Accent5 4" xfId="226"/>
    <cellStyle name="20% - Accent5 4 10" xfId="3400"/>
    <cellStyle name="20% - Accent5 4 11" xfId="4024"/>
    <cellStyle name="20% - Accent5 4 12" xfId="4663"/>
    <cellStyle name="20% - Accent5 4 2" xfId="420"/>
    <cellStyle name="20% - Accent5 4 2 10" xfId="4765"/>
    <cellStyle name="20% - Accent5 4 2 2" xfId="565"/>
    <cellStyle name="20% - Accent5 4 2 2 2" xfId="1134"/>
    <cellStyle name="20% - Accent5 4 2 2 2 2" xfId="2122"/>
    <cellStyle name="20% - Accent5 4 2 2 3" xfId="1555"/>
    <cellStyle name="20% - Accent5 4 2 2 4" xfId="2703"/>
    <cellStyle name="20% - Accent5 4 2 2 5" xfId="3299"/>
    <cellStyle name="20% - Accent5 4 2 2 6" xfId="3909"/>
    <cellStyle name="20% - Accent5 4 2 2 7" xfId="4533"/>
    <cellStyle name="20% - Accent5 4 2 2 8" xfId="5172"/>
    <cellStyle name="20% - Accent5 4 2 3" xfId="989"/>
    <cellStyle name="20% - Accent5 4 2 3 2" xfId="1977"/>
    <cellStyle name="20% - Accent5 4 2 3 3" xfId="2558"/>
    <cellStyle name="20% - Accent5 4 2 3 4" xfId="3154"/>
    <cellStyle name="20% - Accent5 4 2 3 5" xfId="3764"/>
    <cellStyle name="20% - Accent5 4 2 3 6" xfId="4388"/>
    <cellStyle name="20% - Accent5 4 2 3 7" xfId="5027"/>
    <cellStyle name="20% - Accent5 4 2 4" xfId="725"/>
    <cellStyle name="20% - Accent5 4 2 4 2" xfId="1715"/>
    <cellStyle name="20% - Accent5 4 2 5" xfId="1410"/>
    <cellStyle name="20% - Accent5 4 2 6" xfId="2296"/>
    <cellStyle name="20% - Accent5 4 2 7" xfId="2892"/>
    <cellStyle name="20% - Accent5 4 2 8" xfId="3502"/>
    <cellStyle name="20% - Accent5 4 2 9" xfId="4126"/>
    <cellStyle name="20% - Accent5 4 3" xfId="269"/>
    <cellStyle name="20% - Accent5 4 3 2" xfId="887"/>
    <cellStyle name="20% - Accent5 4 3 2 2" xfId="1875"/>
    <cellStyle name="20% - Accent5 4 3 3" xfId="1308"/>
    <cellStyle name="20% - Accent5 4 3 4" xfId="2456"/>
    <cellStyle name="20% - Accent5 4 3 5" xfId="3052"/>
    <cellStyle name="20% - Accent5 4 3 6" xfId="3662"/>
    <cellStyle name="20% - Accent5 4 3 7" xfId="4286"/>
    <cellStyle name="20% - Accent5 4 3 8" xfId="4925"/>
    <cellStyle name="20% - Accent5 4 4" xfId="463"/>
    <cellStyle name="20% - Accent5 4 4 2" xfId="1032"/>
    <cellStyle name="20% - Accent5 4 4 2 2" xfId="2020"/>
    <cellStyle name="20% - Accent5 4 4 3" xfId="1453"/>
    <cellStyle name="20% - Accent5 4 4 4" xfId="2601"/>
    <cellStyle name="20% - Accent5 4 4 5" xfId="3197"/>
    <cellStyle name="20% - Accent5 4 4 6" xfId="3807"/>
    <cellStyle name="20% - Accent5 4 4 7" xfId="4431"/>
    <cellStyle name="20% - Accent5 4 4 8" xfId="5070"/>
    <cellStyle name="20% - Accent5 4 5" xfId="844"/>
    <cellStyle name="20% - Accent5 4 5 2" xfId="1832"/>
    <cellStyle name="20% - Accent5 4 5 3" xfId="2413"/>
    <cellStyle name="20% - Accent5 4 5 4" xfId="3009"/>
    <cellStyle name="20% - Accent5 4 5 5" xfId="3619"/>
    <cellStyle name="20% - Accent5 4 5 6" xfId="4243"/>
    <cellStyle name="20% - Accent5 4 5 7" xfId="4882"/>
    <cellStyle name="20% - Accent5 4 6" xfId="623"/>
    <cellStyle name="20% - Accent5 4 6 2" xfId="1613"/>
    <cellStyle name="20% - Accent5 4 7" xfId="1265"/>
    <cellStyle name="20% - Accent5 4 8" xfId="2194"/>
    <cellStyle name="20% - Accent5 4 9" xfId="2790"/>
    <cellStyle name="20% - Accent5 5" xfId="580"/>
    <cellStyle name="20% - Accent5 5 2" xfId="1149"/>
    <cellStyle name="20% - Accent5 5 2 2" xfId="2137"/>
    <cellStyle name="20% - Accent5 5 2 3" xfId="2718"/>
    <cellStyle name="20% - Accent5 5 2 4" xfId="3314"/>
    <cellStyle name="20% - Accent5 5 2 5" xfId="3924"/>
    <cellStyle name="20% - Accent5 5 2 6" xfId="4548"/>
    <cellStyle name="20% - Accent5 5 2 7" xfId="5187"/>
    <cellStyle name="20% - Accent5 5 3" xfId="740"/>
    <cellStyle name="20% - Accent5 5 3 2" xfId="1730"/>
    <cellStyle name="20% - Accent5 5 4" xfId="1570"/>
    <cellStyle name="20% - Accent5 5 5" xfId="2311"/>
    <cellStyle name="20% - Accent5 5 6" xfId="2907"/>
    <cellStyle name="20% - Accent5 5 7" xfId="3517"/>
    <cellStyle name="20% - Accent5 5 8" xfId="4141"/>
    <cellStyle name="20% - Accent5 5 9" xfId="4780"/>
    <cellStyle name="20% - Accent5 6" xfId="1163"/>
    <cellStyle name="20% - Accent5 6 2" xfId="2151"/>
    <cellStyle name="20% - Accent5 6 3" xfId="2732"/>
    <cellStyle name="20% - Accent5 6 4" xfId="3328"/>
    <cellStyle name="20% - Accent5 6 5" xfId="3938"/>
    <cellStyle name="20% - Accent5 6 6" xfId="4562"/>
    <cellStyle name="20% - Accent5 6 7" xfId="5201"/>
    <cellStyle name="20% - Accent5 7" xfId="2747"/>
    <cellStyle name="20% - Accent5 7 2" xfId="3343"/>
    <cellStyle name="20% - Accent5 7 3" xfId="3953"/>
    <cellStyle name="20% - Accent5 7 4" xfId="4577"/>
    <cellStyle name="20% - Accent5 7 5" xfId="5216"/>
    <cellStyle name="20% - Accent5 8" xfId="3357"/>
    <cellStyle name="20% - Accent5 8 2" xfId="3967"/>
    <cellStyle name="20% - Accent5 8 3" xfId="4591"/>
    <cellStyle name="20% - Accent5 8 4" xfId="5230"/>
    <cellStyle name="20% - Accent5 9" xfId="3981"/>
    <cellStyle name="20% - Accent5 9 2" xfId="4605"/>
    <cellStyle name="20% - Accent5 9 3" xfId="5244"/>
    <cellStyle name="20% - Accent6 10" xfId="4622"/>
    <cellStyle name="20% - Accent6 10 2" xfId="5261"/>
    <cellStyle name="20% - Accent6 2" xfId="6"/>
    <cellStyle name="20% - Accent6 2 10" xfId="2168"/>
    <cellStyle name="20% - Accent6 2 11" xfId="2764"/>
    <cellStyle name="20% - Accent6 2 12" xfId="3374"/>
    <cellStyle name="20% - Accent6 2 13" xfId="3998"/>
    <cellStyle name="20% - Accent6 2 14" xfId="4637"/>
    <cellStyle name="20% - Accent6 2 2" xfId="140"/>
    <cellStyle name="20% - Accent6 2 2 10" xfId="4041"/>
    <cellStyle name="20% - Accent6 2 2 11" xfId="4680"/>
    <cellStyle name="20% - Accent6 2 2 2" xfId="334"/>
    <cellStyle name="20% - Accent6 2 2 2 2" xfId="904"/>
    <cellStyle name="20% - Accent6 2 2 2 2 2" xfId="1892"/>
    <cellStyle name="20% - Accent6 2 2 2 3" xfId="1325"/>
    <cellStyle name="20% - Accent6 2 2 2 4" xfId="2473"/>
    <cellStyle name="20% - Accent6 2 2 2 5" xfId="3069"/>
    <cellStyle name="20% - Accent6 2 2 2 6" xfId="3679"/>
    <cellStyle name="20% - Accent6 2 2 2 7" xfId="4303"/>
    <cellStyle name="20% - Accent6 2 2 2 8" xfId="4942"/>
    <cellStyle name="20% - Accent6 2 2 3" xfId="480"/>
    <cellStyle name="20% - Accent6 2 2 3 2" xfId="1049"/>
    <cellStyle name="20% - Accent6 2 2 3 2 2" xfId="2037"/>
    <cellStyle name="20% - Accent6 2 2 3 3" xfId="1470"/>
    <cellStyle name="20% - Accent6 2 2 3 4" xfId="2618"/>
    <cellStyle name="20% - Accent6 2 2 3 5" xfId="3214"/>
    <cellStyle name="20% - Accent6 2 2 3 6" xfId="3824"/>
    <cellStyle name="20% - Accent6 2 2 3 7" xfId="4448"/>
    <cellStyle name="20% - Accent6 2 2 3 8" xfId="5087"/>
    <cellStyle name="20% - Accent6 2 2 4" xfId="759"/>
    <cellStyle name="20% - Accent6 2 2 4 2" xfId="1747"/>
    <cellStyle name="20% - Accent6 2 2 4 3" xfId="2328"/>
    <cellStyle name="20% - Accent6 2 2 4 4" xfId="2924"/>
    <cellStyle name="20% - Accent6 2 2 4 5" xfId="3534"/>
    <cellStyle name="20% - Accent6 2 2 4 6" xfId="4158"/>
    <cellStyle name="20% - Accent6 2 2 4 7" xfId="4797"/>
    <cellStyle name="20% - Accent6 2 2 5" xfId="640"/>
    <cellStyle name="20% - Accent6 2 2 5 2" xfId="1630"/>
    <cellStyle name="20% - Accent6 2 2 6" xfId="1180"/>
    <cellStyle name="20% - Accent6 2 2 7" xfId="2211"/>
    <cellStyle name="20% - Accent6 2 2 8" xfId="2807"/>
    <cellStyle name="20% - Accent6 2 2 9" xfId="3417"/>
    <cellStyle name="20% - Accent6 2 3" xfId="156"/>
    <cellStyle name="20% - Accent6 2 3 10" xfId="4056"/>
    <cellStyle name="20% - Accent6 2 3 11" xfId="4695"/>
    <cellStyle name="20% - Accent6 2 3 2" xfId="349"/>
    <cellStyle name="20% - Accent6 2 3 2 2" xfId="919"/>
    <cellStyle name="20% - Accent6 2 3 2 2 2" xfId="1907"/>
    <cellStyle name="20% - Accent6 2 3 2 3" xfId="1340"/>
    <cellStyle name="20% - Accent6 2 3 2 4" xfId="2488"/>
    <cellStyle name="20% - Accent6 2 3 2 5" xfId="3084"/>
    <cellStyle name="20% - Accent6 2 3 2 6" xfId="3694"/>
    <cellStyle name="20% - Accent6 2 3 2 7" xfId="4318"/>
    <cellStyle name="20% - Accent6 2 3 2 8" xfId="4957"/>
    <cellStyle name="20% - Accent6 2 3 3" xfId="495"/>
    <cellStyle name="20% - Accent6 2 3 3 2" xfId="1064"/>
    <cellStyle name="20% - Accent6 2 3 3 2 2" xfId="2052"/>
    <cellStyle name="20% - Accent6 2 3 3 3" xfId="1485"/>
    <cellStyle name="20% - Accent6 2 3 3 4" xfId="2633"/>
    <cellStyle name="20% - Accent6 2 3 3 5" xfId="3229"/>
    <cellStyle name="20% - Accent6 2 3 3 6" xfId="3839"/>
    <cellStyle name="20% - Accent6 2 3 3 7" xfId="4463"/>
    <cellStyle name="20% - Accent6 2 3 3 8" xfId="5102"/>
    <cellStyle name="20% - Accent6 2 3 4" xfId="774"/>
    <cellStyle name="20% - Accent6 2 3 4 2" xfId="1762"/>
    <cellStyle name="20% - Accent6 2 3 4 3" xfId="2343"/>
    <cellStyle name="20% - Accent6 2 3 4 4" xfId="2939"/>
    <cellStyle name="20% - Accent6 2 3 4 5" xfId="3549"/>
    <cellStyle name="20% - Accent6 2 3 4 6" xfId="4173"/>
    <cellStyle name="20% - Accent6 2 3 4 7" xfId="4812"/>
    <cellStyle name="20% - Accent6 2 3 5" xfId="655"/>
    <cellStyle name="20% - Accent6 2 3 5 2" xfId="1645"/>
    <cellStyle name="20% - Accent6 2 3 6" xfId="1195"/>
    <cellStyle name="20% - Accent6 2 3 7" xfId="2226"/>
    <cellStyle name="20% - Accent6 2 3 8" xfId="2822"/>
    <cellStyle name="20% - Accent6 2 3 9" xfId="3432"/>
    <cellStyle name="20% - Accent6 2 4" xfId="171"/>
    <cellStyle name="20% - Accent6 2 4 10" xfId="4071"/>
    <cellStyle name="20% - Accent6 2 4 11" xfId="4710"/>
    <cellStyle name="20% - Accent6 2 4 2" xfId="365"/>
    <cellStyle name="20% - Accent6 2 4 2 2" xfId="934"/>
    <cellStyle name="20% - Accent6 2 4 2 2 2" xfId="1922"/>
    <cellStyle name="20% - Accent6 2 4 2 3" xfId="1355"/>
    <cellStyle name="20% - Accent6 2 4 2 4" xfId="2503"/>
    <cellStyle name="20% - Accent6 2 4 2 5" xfId="3099"/>
    <cellStyle name="20% - Accent6 2 4 2 6" xfId="3709"/>
    <cellStyle name="20% - Accent6 2 4 2 7" xfId="4333"/>
    <cellStyle name="20% - Accent6 2 4 2 8" xfId="4972"/>
    <cellStyle name="20% - Accent6 2 4 3" xfId="510"/>
    <cellStyle name="20% - Accent6 2 4 3 2" xfId="1079"/>
    <cellStyle name="20% - Accent6 2 4 3 2 2" xfId="2067"/>
    <cellStyle name="20% - Accent6 2 4 3 3" xfId="1500"/>
    <cellStyle name="20% - Accent6 2 4 3 4" xfId="2648"/>
    <cellStyle name="20% - Accent6 2 4 3 5" xfId="3244"/>
    <cellStyle name="20% - Accent6 2 4 3 6" xfId="3854"/>
    <cellStyle name="20% - Accent6 2 4 3 7" xfId="4478"/>
    <cellStyle name="20% - Accent6 2 4 3 8" xfId="5117"/>
    <cellStyle name="20% - Accent6 2 4 4" xfId="789"/>
    <cellStyle name="20% - Accent6 2 4 4 2" xfId="1777"/>
    <cellStyle name="20% - Accent6 2 4 4 3" xfId="2358"/>
    <cellStyle name="20% - Accent6 2 4 4 4" xfId="2954"/>
    <cellStyle name="20% - Accent6 2 4 4 5" xfId="3564"/>
    <cellStyle name="20% - Accent6 2 4 4 6" xfId="4188"/>
    <cellStyle name="20% - Accent6 2 4 4 7" xfId="4827"/>
    <cellStyle name="20% - Accent6 2 4 5" xfId="670"/>
    <cellStyle name="20% - Accent6 2 4 5 2" xfId="1660"/>
    <cellStyle name="20% - Accent6 2 4 6" xfId="1210"/>
    <cellStyle name="20% - Accent6 2 4 7" xfId="2241"/>
    <cellStyle name="20% - Accent6 2 4 8" xfId="2837"/>
    <cellStyle name="20% - Accent6 2 4 9" xfId="3447"/>
    <cellStyle name="20% - Accent6 2 5" xfId="200"/>
    <cellStyle name="20% - Accent6 2 5 10" xfId="4100"/>
    <cellStyle name="20% - Accent6 2 5 11" xfId="4739"/>
    <cellStyle name="20% - Accent6 2 5 2" xfId="394"/>
    <cellStyle name="20% - Accent6 2 5 2 2" xfId="963"/>
    <cellStyle name="20% - Accent6 2 5 2 2 2" xfId="1951"/>
    <cellStyle name="20% - Accent6 2 5 2 3" xfId="1384"/>
    <cellStyle name="20% - Accent6 2 5 2 4" xfId="2532"/>
    <cellStyle name="20% - Accent6 2 5 2 5" xfId="3128"/>
    <cellStyle name="20% - Accent6 2 5 2 6" xfId="3738"/>
    <cellStyle name="20% - Accent6 2 5 2 7" xfId="4362"/>
    <cellStyle name="20% - Accent6 2 5 2 8" xfId="5001"/>
    <cellStyle name="20% - Accent6 2 5 3" xfId="539"/>
    <cellStyle name="20% - Accent6 2 5 3 2" xfId="1108"/>
    <cellStyle name="20% - Accent6 2 5 3 2 2" xfId="2096"/>
    <cellStyle name="20% - Accent6 2 5 3 3" xfId="1529"/>
    <cellStyle name="20% - Accent6 2 5 3 4" xfId="2677"/>
    <cellStyle name="20% - Accent6 2 5 3 5" xfId="3273"/>
    <cellStyle name="20% - Accent6 2 5 3 6" xfId="3883"/>
    <cellStyle name="20% - Accent6 2 5 3 7" xfId="4507"/>
    <cellStyle name="20% - Accent6 2 5 3 8" xfId="5146"/>
    <cellStyle name="20% - Accent6 2 5 4" xfId="818"/>
    <cellStyle name="20% - Accent6 2 5 4 2" xfId="1806"/>
    <cellStyle name="20% - Accent6 2 5 4 3" xfId="2387"/>
    <cellStyle name="20% - Accent6 2 5 4 4" xfId="2983"/>
    <cellStyle name="20% - Accent6 2 5 4 5" xfId="3593"/>
    <cellStyle name="20% - Accent6 2 5 4 6" xfId="4217"/>
    <cellStyle name="20% - Accent6 2 5 4 7" xfId="4856"/>
    <cellStyle name="20% - Accent6 2 5 5" xfId="699"/>
    <cellStyle name="20% - Accent6 2 5 5 2" xfId="1689"/>
    <cellStyle name="20% - Accent6 2 5 6" xfId="1239"/>
    <cellStyle name="20% - Accent6 2 5 7" xfId="2270"/>
    <cellStyle name="20% - Accent6 2 5 8" xfId="2866"/>
    <cellStyle name="20% - Accent6 2 5 9" xfId="3476"/>
    <cellStyle name="20% - Accent6 2 6" xfId="279"/>
    <cellStyle name="20% - Accent6 2 7" xfId="243"/>
    <cellStyle name="20% - Accent6 2 7 2" xfId="861"/>
    <cellStyle name="20% - Accent6 2 7 2 2" xfId="1849"/>
    <cellStyle name="20% - Accent6 2 7 3" xfId="1282"/>
    <cellStyle name="20% - Accent6 2 7 4" xfId="2430"/>
    <cellStyle name="20% - Accent6 2 7 5" xfId="3026"/>
    <cellStyle name="20% - Accent6 2 7 6" xfId="3636"/>
    <cellStyle name="20% - Accent6 2 7 7" xfId="4260"/>
    <cellStyle name="20% - Accent6 2 7 8" xfId="4899"/>
    <cellStyle name="20% - Accent6 2 8" xfId="437"/>
    <cellStyle name="20% - Accent6 2 8 2" xfId="1006"/>
    <cellStyle name="20% - Accent6 2 8 2 2" xfId="1994"/>
    <cellStyle name="20% - Accent6 2 8 3" xfId="1427"/>
    <cellStyle name="20% - Accent6 2 8 4" xfId="2575"/>
    <cellStyle name="20% - Accent6 2 8 5" xfId="3171"/>
    <cellStyle name="20% - Accent6 2 8 6" xfId="3781"/>
    <cellStyle name="20% - Accent6 2 8 7" xfId="4405"/>
    <cellStyle name="20% - Accent6 2 8 8" xfId="5044"/>
    <cellStyle name="20% - Accent6 2 9" xfId="597"/>
    <cellStyle name="20% - Accent6 2 9 2" xfId="1587"/>
    <cellStyle name="20% - Accent6 3" xfId="185"/>
    <cellStyle name="20% - Accent6 3 10" xfId="2778"/>
    <cellStyle name="20% - Accent6 3 11" xfId="3388"/>
    <cellStyle name="20% - Accent6 3 12" xfId="4012"/>
    <cellStyle name="20% - Accent6 3 13" xfId="4651"/>
    <cellStyle name="20% - Accent6 3 2" xfId="214"/>
    <cellStyle name="20% - Accent6 3 2 10" xfId="4114"/>
    <cellStyle name="20% - Accent6 3 2 11" xfId="4753"/>
    <cellStyle name="20% - Accent6 3 2 2" xfId="408"/>
    <cellStyle name="20% - Accent6 3 2 2 2" xfId="977"/>
    <cellStyle name="20% - Accent6 3 2 2 2 2" xfId="1965"/>
    <cellStyle name="20% - Accent6 3 2 2 3" xfId="1398"/>
    <cellStyle name="20% - Accent6 3 2 2 4" xfId="2546"/>
    <cellStyle name="20% - Accent6 3 2 2 5" xfId="3142"/>
    <cellStyle name="20% - Accent6 3 2 2 6" xfId="3752"/>
    <cellStyle name="20% - Accent6 3 2 2 7" xfId="4376"/>
    <cellStyle name="20% - Accent6 3 2 2 8" xfId="5015"/>
    <cellStyle name="20% - Accent6 3 2 3" xfId="553"/>
    <cellStyle name="20% - Accent6 3 2 3 2" xfId="1122"/>
    <cellStyle name="20% - Accent6 3 2 3 2 2" xfId="2110"/>
    <cellStyle name="20% - Accent6 3 2 3 3" xfId="1543"/>
    <cellStyle name="20% - Accent6 3 2 3 4" xfId="2691"/>
    <cellStyle name="20% - Accent6 3 2 3 5" xfId="3287"/>
    <cellStyle name="20% - Accent6 3 2 3 6" xfId="3897"/>
    <cellStyle name="20% - Accent6 3 2 3 7" xfId="4521"/>
    <cellStyle name="20% - Accent6 3 2 3 8" xfId="5160"/>
    <cellStyle name="20% - Accent6 3 2 4" xfId="832"/>
    <cellStyle name="20% - Accent6 3 2 4 2" xfId="1820"/>
    <cellStyle name="20% - Accent6 3 2 4 3" xfId="2401"/>
    <cellStyle name="20% - Accent6 3 2 4 4" xfId="2997"/>
    <cellStyle name="20% - Accent6 3 2 4 5" xfId="3607"/>
    <cellStyle name="20% - Accent6 3 2 4 6" xfId="4231"/>
    <cellStyle name="20% - Accent6 3 2 4 7" xfId="4870"/>
    <cellStyle name="20% - Accent6 3 2 5" xfId="713"/>
    <cellStyle name="20% - Accent6 3 2 5 2" xfId="1703"/>
    <cellStyle name="20% - Accent6 3 2 6" xfId="1253"/>
    <cellStyle name="20% - Accent6 3 2 7" xfId="2284"/>
    <cellStyle name="20% - Accent6 3 2 8" xfId="2880"/>
    <cellStyle name="20% - Accent6 3 2 9" xfId="3490"/>
    <cellStyle name="20% - Accent6 3 3" xfId="379"/>
    <cellStyle name="20% - Accent6 3 3 10" xfId="4724"/>
    <cellStyle name="20% - Accent6 3 3 2" xfId="524"/>
    <cellStyle name="20% - Accent6 3 3 2 2" xfId="1093"/>
    <cellStyle name="20% - Accent6 3 3 2 2 2" xfId="2081"/>
    <cellStyle name="20% - Accent6 3 3 2 3" xfId="1514"/>
    <cellStyle name="20% - Accent6 3 3 2 4" xfId="2662"/>
    <cellStyle name="20% - Accent6 3 3 2 5" xfId="3258"/>
    <cellStyle name="20% - Accent6 3 3 2 6" xfId="3868"/>
    <cellStyle name="20% - Accent6 3 3 2 7" xfId="4492"/>
    <cellStyle name="20% - Accent6 3 3 2 8" xfId="5131"/>
    <cellStyle name="20% - Accent6 3 3 3" xfId="948"/>
    <cellStyle name="20% - Accent6 3 3 3 2" xfId="1936"/>
    <cellStyle name="20% - Accent6 3 3 3 3" xfId="2517"/>
    <cellStyle name="20% - Accent6 3 3 3 4" xfId="3113"/>
    <cellStyle name="20% - Accent6 3 3 3 5" xfId="3723"/>
    <cellStyle name="20% - Accent6 3 3 3 6" xfId="4347"/>
    <cellStyle name="20% - Accent6 3 3 3 7" xfId="4986"/>
    <cellStyle name="20% - Accent6 3 3 4" xfId="684"/>
    <cellStyle name="20% - Accent6 3 3 4 2" xfId="1674"/>
    <cellStyle name="20% - Accent6 3 3 5" xfId="1369"/>
    <cellStyle name="20% - Accent6 3 3 6" xfId="2255"/>
    <cellStyle name="20% - Accent6 3 3 7" xfId="2851"/>
    <cellStyle name="20% - Accent6 3 3 8" xfId="3461"/>
    <cellStyle name="20% - Accent6 3 3 9" xfId="4085"/>
    <cellStyle name="20% - Accent6 3 4" xfId="257"/>
    <cellStyle name="20% - Accent6 3 4 2" xfId="875"/>
    <cellStyle name="20% - Accent6 3 4 2 2" xfId="1863"/>
    <cellStyle name="20% - Accent6 3 4 3" xfId="1296"/>
    <cellStyle name="20% - Accent6 3 4 4" xfId="2444"/>
    <cellStyle name="20% - Accent6 3 4 5" xfId="3040"/>
    <cellStyle name="20% - Accent6 3 4 6" xfId="3650"/>
    <cellStyle name="20% - Accent6 3 4 7" xfId="4274"/>
    <cellStyle name="20% - Accent6 3 4 8" xfId="4913"/>
    <cellStyle name="20% - Accent6 3 5" xfId="451"/>
    <cellStyle name="20% - Accent6 3 5 2" xfId="1020"/>
    <cellStyle name="20% - Accent6 3 5 2 2" xfId="2008"/>
    <cellStyle name="20% - Accent6 3 5 3" xfId="1441"/>
    <cellStyle name="20% - Accent6 3 5 4" xfId="2589"/>
    <cellStyle name="20% - Accent6 3 5 5" xfId="3185"/>
    <cellStyle name="20% - Accent6 3 5 6" xfId="3795"/>
    <cellStyle name="20% - Accent6 3 5 7" xfId="4419"/>
    <cellStyle name="20% - Accent6 3 5 8" xfId="5058"/>
    <cellStyle name="20% - Accent6 3 6" xfId="803"/>
    <cellStyle name="20% - Accent6 3 6 2" xfId="1791"/>
    <cellStyle name="20% - Accent6 3 6 3" xfId="2372"/>
    <cellStyle name="20% - Accent6 3 6 4" xfId="2968"/>
    <cellStyle name="20% - Accent6 3 6 5" xfId="3578"/>
    <cellStyle name="20% - Accent6 3 6 6" xfId="4202"/>
    <cellStyle name="20% - Accent6 3 6 7" xfId="4841"/>
    <cellStyle name="20% - Accent6 3 7" xfId="611"/>
    <cellStyle name="20% - Accent6 3 7 2" xfId="1601"/>
    <cellStyle name="20% - Accent6 3 8" xfId="1224"/>
    <cellStyle name="20% - Accent6 3 9" xfId="2182"/>
    <cellStyle name="20% - Accent6 4" xfId="228"/>
    <cellStyle name="20% - Accent6 4 10" xfId="3402"/>
    <cellStyle name="20% - Accent6 4 11" xfId="4026"/>
    <cellStyle name="20% - Accent6 4 12" xfId="4665"/>
    <cellStyle name="20% - Accent6 4 2" xfId="422"/>
    <cellStyle name="20% - Accent6 4 2 10" xfId="4767"/>
    <cellStyle name="20% - Accent6 4 2 2" xfId="567"/>
    <cellStyle name="20% - Accent6 4 2 2 2" xfId="1136"/>
    <cellStyle name="20% - Accent6 4 2 2 2 2" xfId="2124"/>
    <cellStyle name="20% - Accent6 4 2 2 3" xfId="1557"/>
    <cellStyle name="20% - Accent6 4 2 2 4" xfId="2705"/>
    <cellStyle name="20% - Accent6 4 2 2 5" xfId="3301"/>
    <cellStyle name="20% - Accent6 4 2 2 6" xfId="3911"/>
    <cellStyle name="20% - Accent6 4 2 2 7" xfId="4535"/>
    <cellStyle name="20% - Accent6 4 2 2 8" xfId="5174"/>
    <cellStyle name="20% - Accent6 4 2 3" xfId="991"/>
    <cellStyle name="20% - Accent6 4 2 3 2" xfId="1979"/>
    <cellStyle name="20% - Accent6 4 2 3 3" xfId="2560"/>
    <cellStyle name="20% - Accent6 4 2 3 4" xfId="3156"/>
    <cellStyle name="20% - Accent6 4 2 3 5" xfId="3766"/>
    <cellStyle name="20% - Accent6 4 2 3 6" xfId="4390"/>
    <cellStyle name="20% - Accent6 4 2 3 7" xfId="5029"/>
    <cellStyle name="20% - Accent6 4 2 4" xfId="727"/>
    <cellStyle name="20% - Accent6 4 2 4 2" xfId="1717"/>
    <cellStyle name="20% - Accent6 4 2 5" xfId="1412"/>
    <cellStyle name="20% - Accent6 4 2 6" xfId="2298"/>
    <cellStyle name="20% - Accent6 4 2 7" xfId="2894"/>
    <cellStyle name="20% - Accent6 4 2 8" xfId="3504"/>
    <cellStyle name="20% - Accent6 4 2 9" xfId="4128"/>
    <cellStyle name="20% - Accent6 4 3" xfId="271"/>
    <cellStyle name="20% - Accent6 4 3 2" xfId="889"/>
    <cellStyle name="20% - Accent6 4 3 2 2" xfId="1877"/>
    <cellStyle name="20% - Accent6 4 3 3" xfId="1310"/>
    <cellStyle name="20% - Accent6 4 3 4" xfId="2458"/>
    <cellStyle name="20% - Accent6 4 3 5" xfId="3054"/>
    <cellStyle name="20% - Accent6 4 3 6" xfId="3664"/>
    <cellStyle name="20% - Accent6 4 3 7" xfId="4288"/>
    <cellStyle name="20% - Accent6 4 3 8" xfId="4927"/>
    <cellStyle name="20% - Accent6 4 4" xfId="465"/>
    <cellStyle name="20% - Accent6 4 4 2" xfId="1034"/>
    <cellStyle name="20% - Accent6 4 4 2 2" xfId="2022"/>
    <cellStyle name="20% - Accent6 4 4 3" xfId="1455"/>
    <cellStyle name="20% - Accent6 4 4 4" xfId="2603"/>
    <cellStyle name="20% - Accent6 4 4 5" xfId="3199"/>
    <cellStyle name="20% - Accent6 4 4 6" xfId="3809"/>
    <cellStyle name="20% - Accent6 4 4 7" xfId="4433"/>
    <cellStyle name="20% - Accent6 4 4 8" xfId="5072"/>
    <cellStyle name="20% - Accent6 4 5" xfId="846"/>
    <cellStyle name="20% - Accent6 4 5 2" xfId="1834"/>
    <cellStyle name="20% - Accent6 4 5 3" xfId="2415"/>
    <cellStyle name="20% - Accent6 4 5 4" xfId="3011"/>
    <cellStyle name="20% - Accent6 4 5 5" xfId="3621"/>
    <cellStyle name="20% - Accent6 4 5 6" xfId="4245"/>
    <cellStyle name="20% - Accent6 4 5 7" xfId="4884"/>
    <cellStyle name="20% - Accent6 4 6" xfId="625"/>
    <cellStyle name="20% - Accent6 4 6 2" xfId="1615"/>
    <cellStyle name="20% - Accent6 4 7" xfId="1267"/>
    <cellStyle name="20% - Accent6 4 8" xfId="2196"/>
    <cellStyle name="20% - Accent6 4 9" xfId="2792"/>
    <cellStyle name="20% - Accent6 5" xfId="582"/>
    <cellStyle name="20% - Accent6 5 2" xfId="1151"/>
    <cellStyle name="20% - Accent6 5 2 2" xfId="2139"/>
    <cellStyle name="20% - Accent6 5 2 3" xfId="2720"/>
    <cellStyle name="20% - Accent6 5 2 4" xfId="3316"/>
    <cellStyle name="20% - Accent6 5 2 5" xfId="3926"/>
    <cellStyle name="20% - Accent6 5 2 6" xfId="4550"/>
    <cellStyle name="20% - Accent6 5 2 7" xfId="5189"/>
    <cellStyle name="20% - Accent6 5 3" xfId="742"/>
    <cellStyle name="20% - Accent6 5 3 2" xfId="1732"/>
    <cellStyle name="20% - Accent6 5 4" xfId="1572"/>
    <cellStyle name="20% - Accent6 5 5" xfId="2313"/>
    <cellStyle name="20% - Accent6 5 6" xfId="2909"/>
    <cellStyle name="20% - Accent6 5 7" xfId="3519"/>
    <cellStyle name="20% - Accent6 5 8" xfId="4143"/>
    <cellStyle name="20% - Accent6 5 9" xfId="4782"/>
    <cellStyle name="20% - Accent6 6" xfId="1165"/>
    <cellStyle name="20% - Accent6 6 2" xfId="2153"/>
    <cellStyle name="20% - Accent6 6 3" xfId="2734"/>
    <cellStyle name="20% - Accent6 6 4" xfId="3330"/>
    <cellStyle name="20% - Accent6 6 5" xfId="3940"/>
    <cellStyle name="20% - Accent6 6 6" xfId="4564"/>
    <cellStyle name="20% - Accent6 6 7" xfId="5203"/>
    <cellStyle name="20% - Accent6 7" xfId="2749"/>
    <cellStyle name="20% - Accent6 7 2" xfId="3345"/>
    <cellStyle name="20% - Accent6 7 3" xfId="3955"/>
    <cellStyle name="20% - Accent6 7 4" xfId="4579"/>
    <cellStyle name="20% - Accent6 7 5" xfId="5218"/>
    <cellStyle name="20% - Accent6 8" xfId="3359"/>
    <cellStyle name="20% - Accent6 8 2" xfId="3969"/>
    <cellStyle name="20% - Accent6 8 3" xfId="4593"/>
    <cellStyle name="20% - Accent6 8 4" xfId="5232"/>
    <cellStyle name="20% - Accent6 9" xfId="3983"/>
    <cellStyle name="20% - Accent6 9 2" xfId="4607"/>
    <cellStyle name="20% - Accent6 9 3" xfId="5246"/>
    <cellStyle name="40% - Accent1 10" xfId="4613"/>
    <cellStyle name="40% - Accent1 10 2" xfId="5252"/>
    <cellStyle name="40% - Accent1 2" xfId="7"/>
    <cellStyle name="40% - Accent1 2 10" xfId="2159"/>
    <cellStyle name="40% - Accent1 2 11" xfId="2755"/>
    <cellStyle name="40% - Accent1 2 12" xfId="3365"/>
    <cellStyle name="40% - Accent1 2 13" xfId="3989"/>
    <cellStyle name="40% - Accent1 2 14" xfId="4628"/>
    <cellStyle name="40% - Accent1 2 2" xfId="121"/>
    <cellStyle name="40% - Accent1 2 2 10" xfId="4032"/>
    <cellStyle name="40% - Accent1 2 2 11" xfId="4671"/>
    <cellStyle name="40% - Accent1 2 2 2" xfId="325"/>
    <cellStyle name="40% - Accent1 2 2 2 2" xfId="895"/>
    <cellStyle name="40% - Accent1 2 2 2 2 2" xfId="1883"/>
    <cellStyle name="40% - Accent1 2 2 2 3" xfId="1316"/>
    <cellStyle name="40% - Accent1 2 2 2 4" xfId="2464"/>
    <cellStyle name="40% - Accent1 2 2 2 5" xfId="3060"/>
    <cellStyle name="40% - Accent1 2 2 2 6" xfId="3670"/>
    <cellStyle name="40% - Accent1 2 2 2 7" xfId="4294"/>
    <cellStyle name="40% - Accent1 2 2 2 8" xfId="4933"/>
    <cellStyle name="40% - Accent1 2 2 3" xfId="471"/>
    <cellStyle name="40% - Accent1 2 2 3 2" xfId="1040"/>
    <cellStyle name="40% - Accent1 2 2 3 2 2" xfId="2028"/>
    <cellStyle name="40% - Accent1 2 2 3 3" xfId="1461"/>
    <cellStyle name="40% - Accent1 2 2 3 4" xfId="2609"/>
    <cellStyle name="40% - Accent1 2 2 3 5" xfId="3205"/>
    <cellStyle name="40% - Accent1 2 2 3 6" xfId="3815"/>
    <cellStyle name="40% - Accent1 2 2 3 7" xfId="4439"/>
    <cellStyle name="40% - Accent1 2 2 3 8" xfId="5078"/>
    <cellStyle name="40% - Accent1 2 2 4" xfId="750"/>
    <cellStyle name="40% - Accent1 2 2 4 2" xfId="1738"/>
    <cellStyle name="40% - Accent1 2 2 4 3" xfId="2319"/>
    <cellStyle name="40% - Accent1 2 2 4 4" xfId="2915"/>
    <cellStyle name="40% - Accent1 2 2 4 5" xfId="3525"/>
    <cellStyle name="40% - Accent1 2 2 4 6" xfId="4149"/>
    <cellStyle name="40% - Accent1 2 2 4 7" xfId="4788"/>
    <cellStyle name="40% - Accent1 2 2 5" xfId="631"/>
    <cellStyle name="40% - Accent1 2 2 5 2" xfId="1621"/>
    <cellStyle name="40% - Accent1 2 2 6" xfId="1171"/>
    <cellStyle name="40% - Accent1 2 2 7" xfId="2202"/>
    <cellStyle name="40% - Accent1 2 2 8" xfId="2798"/>
    <cellStyle name="40% - Accent1 2 2 9" xfId="3408"/>
    <cellStyle name="40% - Accent1 2 3" xfId="147"/>
    <cellStyle name="40% - Accent1 2 3 10" xfId="4047"/>
    <cellStyle name="40% - Accent1 2 3 11" xfId="4686"/>
    <cellStyle name="40% - Accent1 2 3 2" xfId="340"/>
    <cellStyle name="40% - Accent1 2 3 2 2" xfId="910"/>
    <cellStyle name="40% - Accent1 2 3 2 2 2" xfId="1898"/>
    <cellStyle name="40% - Accent1 2 3 2 3" xfId="1331"/>
    <cellStyle name="40% - Accent1 2 3 2 4" xfId="2479"/>
    <cellStyle name="40% - Accent1 2 3 2 5" xfId="3075"/>
    <cellStyle name="40% - Accent1 2 3 2 6" xfId="3685"/>
    <cellStyle name="40% - Accent1 2 3 2 7" xfId="4309"/>
    <cellStyle name="40% - Accent1 2 3 2 8" xfId="4948"/>
    <cellStyle name="40% - Accent1 2 3 3" xfId="486"/>
    <cellStyle name="40% - Accent1 2 3 3 2" xfId="1055"/>
    <cellStyle name="40% - Accent1 2 3 3 2 2" xfId="2043"/>
    <cellStyle name="40% - Accent1 2 3 3 3" xfId="1476"/>
    <cellStyle name="40% - Accent1 2 3 3 4" xfId="2624"/>
    <cellStyle name="40% - Accent1 2 3 3 5" xfId="3220"/>
    <cellStyle name="40% - Accent1 2 3 3 6" xfId="3830"/>
    <cellStyle name="40% - Accent1 2 3 3 7" xfId="4454"/>
    <cellStyle name="40% - Accent1 2 3 3 8" xfId="5093"/>
    <cellStyle name="40% - Accent1 2 3 4" xfId="765"/>
    <cellStyle name="40% - Accent1 2 3 4 2" xfId="1753"/>
    <cellStyle name="40% - Accent1 2 3 4 3" xfId="2334"/>
    <cellStyle name="40% - Accent1 2 3 4 4" xfId="2930"/>
    <cellStyle name="40% - Accent1 2 3 4 5" xfId="3540"/>
    <cellStyle name="40% - Accent1 2 3 4 6" xfId="4164"/>
    <cellStyle name="40% - Accent1 2 3 4 7" xfId="4803"/>
    <cellStyle name="40% - Accent1 2 3 5" xfId="646"/>
    <cellStyle name="40% - Accent1 2 3 5 2" xfId="1636"/>
    <cellStyle name="40% - Accent1 2 3 6" xfId="1186"/>
    <cellStyle name="40% - Accent1 2 3 7" xfId="2217"/>
    <cellStyle name="40% - Accent1 2 3 8" xfId="2813"/>
    <cellStyle name="40% - Accent1 2 3 9" xfId="3423"/>
    <cellStyle name="40% - Accent1 2 4" xfId="162"/>
    <cellStyle name="40% - Accent1 2 4 10" xfId="4062"/>
    <cellStyle name="40% - Accent1 2 4 11" xfId="4701"/>
    <cellStyle name="40% - Accent1 2 4 2" xfId="356"/>
    <cellStyle name="40% - Accent1 2 4 2 2" xfId="925"/>
    <cellStyle name="40% - Accent1 2 4 2 2 2" xfId="1913"/>
    <cellStyle name="40% - Accent1 2 4 2 3" xfId="1346"/>
    <cellStyle name="40% - Accent1 2 4 2 4" xfId="2494"/>
    <cellStyle name="40% - Accent1 2 4 2 5" xfId="3090"/>
    <cellStyle name="40% - Accent1 2 4 2 6" xfId="3700"/>
    <cellStyle name="40% - Accent1 2 4 2 7" xfId="4324"/>
    <cellStyle name="40% - Accent1 2 4 2 8" xfId="4963"/>
    <cellStyle name="40% - Accent1 2 4 3" xfId="501"/>
    <cellStyle name="40% - Accent1 2 4 3 2" xfId="1070"/>
    <cellStyle name="40% - Accent1 2 4 3 2 2" xfId="2058"/>
    <cellStyle name="40% - Accent1 2 4 3 3" xfId="1491"/>
    <cellStyle name="40% - Accent1 2 4 3 4" xfId="2639"/>
    <cellStyle name="40% - Accent1 2 4 3 5" xfId="3235"/>
    <cellStyle name="40% - Accent1 2 4 3 6" xfId="3845"/>
    <cellStyle name="40% - Accent1 2 4 3 7" xfId="4469"/>
    <cellStyle name="40% - Accent1 2 4 3 8" xfId="5108"/>
    <cellStyle name="40% - Accent1 2 4 4" xfId="780"/>
    <cellStyle name="40% - Accent1 2 4 4 2" xfId="1768"/>
    <cellStyle name="40% - Accent1 2 4 4 3" xfId="2349"/>
    <cellStyle name="40% - Accent1 2 4 4 4" xfId="2945"/>
    <cellStyle name="40% - Accent1 2 4 4 5" xfId="3555"/>
    <cellStyle name="40% - Accent1 2 4 4 6" xfId="4179"/>
    <cellStyle name="40% - Accent1 2 4 4 7" xfId="4818"/>
    <cellStyle name="40% - Accent1 2 4 5" xfId="661"/>
    <cellStyle name="40% - Accent1 2 4 5 2" xfId="1651"/>
    <cellStyle name="40% - Accent1 2 4 6" xfId="1201"/>
    <cellStyle name="40% - Accent1 2 4 7" xfId="2232"/>
    <cellStyle name="40% - Accent1 2 4 8" xfId="2828"/>
    <cellStyle name="40% - Accent1 2 4 9" xfId="3438"/>
    <cellStyle name="40% - Accent1 2 5" xfId="191"/>
    <cellStyle name="40% - Accent1 2 5 10" xfId="4091"/>
    <cellStyle name="40% - Accent1 2 5 11" xfId="4730"/>
    <cellStyle name="40% - Accent1 2 5 2" xfId="385"/>
    <cellStyle name="40% - Accent1 2 5 2 2" xfId="954"/>
    <cellStyle name="40% - Accent1 2 5 2 2 2" xfId="1942"/>
    <cellStyle name="40% - Accent1 2 5 2 3" xfId="1375"/>
    <cellStyle name="40% - Accent1 2 5 2 4" xfId="2523"/>
    <cellStyle name="40% - Accent1 2 5 2 5" xfId="3119"/>
    <cellStyle name="40% - Accent1 2 5 2 6" xfId="3729"/>
    <cellStyle name="40% - Accent1 2 5 2 7" xfId="4353"/>
    <cellStyle name="40% - Accent1 2 5 2 8" xfId="4992"/>
    <cellStyle name="40% - Accent1 2 5 3" xfId="530"/>
    <cellStyle name="40% - Accent1 2 5 3 2" xfId="1099"/>
    <cellStyle name="40% - Accent1 2 5 3 2 2" xfId="2087"/>
    <cellStyle name="40% - Accent1 2 5 3 3" xfId="1520"/>
    <cellStyle name="40% - Accent1 2 5 3 4" xfId="2668"/>
    <cellStyle name="40% - Accent1 2 5 3 5" xfId="3264"/>
    <cellStyle name="40% - Accent1 2 5 3 6" xfId="3874"/>
    <cellStyle name="40% - Accent1 2 5 3 7" xfId="4498"/>
    <cellStyle name="40% - Accent1 2 5 3 8" xfId="5137"/>
    <cellStyle name="40% - Accent1 2 5 4" xfId="809"/>
    <cellStyle name="40% - Accent1 2 5 4 2" xfId="1797"/>
    <cellStyle name="40% - Accent1 2 5 4 3" xfId="2378"/>
    <cellStyle name="40% - Accent1 2 5 4 4" xfId="2974"/>
    <cellStyle name="40% - Accent1 2 5 4 5" xfId="3584"/>
    <cellStyle name="40% - Accent1 2 5 4 6" xfId="4208"/>
    <cellStyle name="40% - Accent1 2 5 4 7" xfId="4847"/>
    <cellStyle name="40% - Accent1 2 5 5" xfId="690"/>
    <cellStyle name="40% - Accent1 2 5 5 2" xfId="1680"/>
    <cellStyle name="40% - Accent1 2 5 6" xfId="1230"/>
    <cellStyle name="40% - Accent1 2 5 7" xfId="2261"/>
    <cellStyle name="40% - Accent1 2 5 8" xfId="2857"/>
    <cellStyle name="40% - Accent1 2 5 9" xfId="3467"/>
    <cellStyle name="40% - Accent1 2 6" xfId="280"/>
    <cellStyle name="40% - Accent1 2 7" xfId="234"/>
    <cellStyle name="40% - Accent1 2 7 2" xfId="852"/>
    <cellStyle name="40% - Accent1 2 7 2 2" xfId="1840"/>
    <cellStyle name="40% - Accent1 2 7 3" xfId="1273"/>
    <cellStyle name="40% - Accent1 2 7 4" xfId="2421"/>
    <cellStyle name="40% - Accent1 2 7 5" xfId="3017"/>
    <cellStyle name="40% - Accent1 2 7 6" xfId="3627"/>
    <cellStyle name="40% - Accent1 2 7 7" xfId="4251"/>
    <cellStyle name="40% - Accent1 2 7 8" xfId="4890"/>
    <cellStyle name="40% - Accent1 2 8" xfId="428"/>
    <cellStyle name="40% - Accent1 2 8 2" xfId="997"/>
    <cellStyle name="40% - Accent1 2 8 2 2" xfId="1985"/>
    <cellStyle name="40% - Accent1 2 8 3" xfId="1418"/>
    <cellStyle name="40% - Accent1 2 8 4" xfId="2566"/>
    <cellStyle name="40% - Accent1 2 8 5" xfId="3162"/>
    <cellStyle name="40% - Accent1 2 8 6" xfId="3772"/>
    <cellStyle name="40% - Accent1 2 8 7" xfId="4396"/>
    <cellStyle name="40% - Accent1 2 8 8" xfId="5035"/>
    <cellStyle name="40% - Accent1 2 9" xfId="588"/>
    <cellStyle name="40% - Accent1 2 9 2" xfId="1578"/>
    <cellStyle name="40% - Accent1 3" xfId="176"/>
    <cellStyle name="40% - Accent1 3 10" xfId="2769"/>
    <cellStyle name="40% - Accent1 3 11" xfId="3379"/>
    <cellStyle name="40% - Accent1 3 12" xfId="4003"/>
    <cellStyle name="40% - Accent1 3 13" xfId="4642"/>
    <cellStyle name="40% - Accent1 3 2" xfId="205"/>
    <cellStyle name="40% - Accent1 3 2 10" xfId="4105"/>
    <cellStyle name="40% - Accent1 3 2 11" xfId="4744"/>
    <cellStyle name="40% - Accent1 3 2 2" xfId="399"/>
    <cellStyle name="40% - Accent1 3 2 2 2" xfId="968"/>
    <cellStyle name="40% - Accent1 3 2 2 2 2" xfId="1956"/>
    <cellStyle name="40% - Accent1 3 2 2 3" xfId="1389"/>
    <cellStyle name="40% - Accent1 3 2 2 4" xfId="2537"/>
    <cellStyle name="40% - Accent1 3 2 2 5" xfId="3133"/>
    <cellStyle name="40% - Accent1 3 2 2 6" xfId="3743"/>
    <cellStyle name="40% - Accent1 3 2 2 7" xfId="4367"/>
    <cellStyle name="40% - Accent1 3 2 2 8" xfId="5006"/>
    <cellStyle name="40% - Accent1 3 2 3" xfId="544"/>
    <cellStyle name="40% - Accent1 3 2 3 2" xfId="1113"/>
    <cellStyle name="40% - Accent1 3 2 3 2 2" xfId="2101"/>
    <cellStyle name="40% - Accent1 3 2 3 3" xfId="1534"/>
    <cellStyle name="40% - Accent1 3 2 3 4" xfId="2682"/>
    <cellStyle name="40% - Accent1 3 2 3 5" xfId="3278"/>
    <cellStyle name="40% - Accent1 3 2 3 6" xfId="3888"/>
    <cellStyle name="40% - Accent1 3 2 3 7" xfId="4512"/>
    <cellStyle name="40% - Accent1 3 2 3 8" xfId="5151"/>
    <cellStyle name="40% - Accent1 3 2 4" xfId="823"/>
    <cellStyle name="40% - Accent1 3 2 4 2" xfId="1811"/>
    <cellStyle name="40% - Accent1 3 2 4 3" xfId="2392"/>
    <cellStyle name="40% - Accent1 3 2 4 4" xfId="2988"/>
    <cellStyle name="40% - Accent1 3 2 4 5" xfId="3598"/>
    <cellStyle name="40% - Accent1 3 2 4 6" xfId="4222"/>
    <cellStyle name="40% - Accent1 3 2 4 7" xfId="4861"/>
    <cellStyle name="40% - Accent1 3 2 5" xfId="704"/>
    <cellStyle name="40% - Accent1 3 2 5 2" xfId="1694"/>
    <cellStyle name="40% - Accent1 3 2 6" xfId="1244"/>
    <cellStyle name="40% - Accent1 3 2 7" xfId="2275"/>
    <cellStyle name="40% - Accent1 3 2 8" xfId="2871"/>
    <cellStyle name="40% - Accent1 3 2 9" xfId="3481"/>
    <cellStyle name="40% - Accent1 3 3" xfId="370"/>
    <cellStyle name="40% - Accent1 3 3 10" xfId="4715"/>
    <cellStyle name="40% - Accent1 3 3 2" xfId="515"/>
    <cellStyle name="40% - Accent1 3 3 2 2" xfId="1084"/>
    <cellStyle name="40% - Accent1 3 3 2 2 2" xfId="2072"/>
    <cellStyle name="40% - Accent1 3 3 2 3" xfId="1505"/>
    <cellStyle name="40% - Accent1 3 3 2 4" xfId="2653"/>
    <cellStyle name="40% - Accent1 3 3 2 5" xfId="3249"/>
    <cellStyle name="40% - Accent1 3 3 2 6" xfId="3859"/>
    <cellStyle name="40% - Accent1 3 3 2 7" xfId="4483"/>
    <cellStyle name="40% - Accent1 3 3 2 8" xfId="5122"/>
    <cellStyle name="40% - Accent1 3 3 3" xfId="939"/>
    <cellStyle name="40% - Accent1 3 3 3 2" xfId="1927"/>
    <cellStyle name="40% - Accent1 3 3 3 3" xfId="2508"/>
    <cellStyle name="40% - Accent1 3 3 3 4" xfId="3104"/>
    <cellStyle name="40% - Accent1 3 3 3 5" xfId="3714"/>
    <cellStyle name="40% - Accent1 3 3 3 6" xfId="4338"/>
    <cellStyle name="40% - Accent1 3 3 3 7" xfId="4977"/>
    <cellStyle name="40% - Accent1 3 3 4" xfId="675"/>
    <cellStyle name="40% - Accent1 3 3 4 2" xfId="1665"/>
    <cellStyle name="40% - Accent1 3 3 5" xfId="1360"/>
    <cellStyle name="40% - Accent1 3 3 6" xfId="2246"/>
    <cellStyle name="40% - Accent1 3 3 7" xfId="2842"/>
    <cellStyle name="40% - Accent1 3 3 8" xfId="3452"/>
    <cellStyle name="40% - Accent1 3 3 9" xfId="4076"/>
    <cellStyle name="40% - Accent1 3 4" xfId="248"/>
    <cellStyle name="40% - Accent1 3 4 2" xfId="866"/>
    <cellStyle name="40% - Accent1 3 4 2 2" xfId="1854"/>
    <cellStyle name="40% - Accent1 3 4 3" xfId="1287"/>
    <cellStyle name="40% - Accent1 3 4 4" xfId="2435"/>
    <cellStyle name="40% - Accent1 3 4 5" xfId="3031"/>
    <cellStyle name="40% - Accent1 3 4 6" xfId="3641"/>
    <cellStyle name="40% - Accent1 3 4 7" xfId="4265"/>
    <cellStyle name="40% - Accent1 3 4 8" xfId="4904"/>
    <cellStyle name="40% - Accent1 3 5" xfId="442"/>
    <cellStyle name="40% - Accent1 3 5 2" xfId="1011"/>
    <cellStyle name="40% - Accent1 3 5 2 2" xfId="1999"/>
    <cellStyle name="40% - Accent1 3 5 3" xfId="1432"/>
    <cellStyle name="40% - Accent1 3 5 4" xfId="2580"/>
    <cellStyle name="40% - Accent1 3 5 5" xfId="3176"/>
    <cellStyle name="40% - Accent1 3 5 6" xfId="3786"/>
    <cellStyle name="40% - Accent1 3 5 7" xfId="4410"/>
    <cellStyle name="40% - Accent1 3 5 8" xfId="5049"/>
    <cellStyle name="40% - Accent1 3 6" xfId="794"/>
    <cellStyle name="40% - Accent1 3 6 2" xfId="1782"/>
    <cellStyle name="40% - Accent1 3 6 3" xfId="2363"/>
    <cellStyle name="40% - Accent1 3 6 4" xfId="2959"/>
    <cellStyle name="40% - Accent1 3 6 5" xfId="3569"/>
    <cellStyle name="40% - Accent1 3 6 6" xfId="4193"/>
    <cellStyle name="40% - Accent1 3 6 7" xfId="4832"/>
    <cellStyle name="40% - Accent1 3 7" xfId="602"/>
    <cellStyle name="40% - Accent1 3 7 2" xfId="1592"/>
    <cellStyle name="40% - Accent1 3 8" xfId="1215"/>
    <cellStyle name="40% - Accent1 3 9" xfId="2173"/>
    <cellStyle name="40% - Accent1 4" xfId="219"/>
    <cellStyle name="40% - Accent1 4 10" xfId="3393"/>
    <cellStyle name="40% - Accent1 4 11" xfId="4017"/>
    <cellStyle name="40% - Accent1 4 12" xfId="4656"/>
    <cellStyle name="40% - Accent1 4 2" xfId="413"/>
    <cellStyle name="40% - Accent1 4 2 10" xfId="4758"/>
    <cellStyle name="40% - Accent1 4 2 2" xfId="558"/>
    <cellStyle name="40% - Accent1 4 2 2 2" xfId="1127"/>
    <cellStyle name="40% - Accent1 4 2 2 2 2" xfId="2115"/>
    <cellStyle name="40% - Accent1 4 2 2 3" xfId="1548"/>
    <cellStyle name="40% - Accent1 4 2 2 4" xfId="2696"/>
    <cellStyle name="40% - Accent1 4 2 2 5" xfId="3292"/>
    <cellStyle name="40% - Accent1 4 2 2 6" xfId="3902"/>
    <cellStyle name="40% - Accent1 4 2 2 7" xfId="4526"/>
    <cellStyle name="40% - Accent1 4 2 2 8" xfId="5165"/>
    <cellStyle name="40% - Accent1 4 2 3" xfId="982"/>
    <cellStyle name="40% - Accent1 4 2 3 2" xfId="1970"/>
    <cellStyle name="40% - Accent1 4 2 3 3" xfId="2551"/>
    <cellStyle name="40% - Accent1 4 2 3 4" xfId="3147"/>
    <cellStyle name="40% - Accent1 4 2 3 5" xfId="3757"/>
    <cellStyle name="40% - Accent1 4 2 3 6" xfId="4381"/>
    <cellStyle name="40% - Accent1 4 2 3 7" xfId="5020"/>
    <cellStyle name="40% - Accent1 4 2 4" xfId="718"/>
    <cellStyle name="40% - Accent1 4 2 4 2" xfId="1708"/>
    <cellStyle name="40% - Accent1 4 2 5" xfId="1403"/>
    <cellStyle name="40% - Accent1 4 2 6" xfId="2289"/>
    <cellStyle name="40% - Accent1 4 2 7" xfId="2885"/>
    <cellStyle name="40% - Accent1 4 2 8" xfId="3495"/>
    <cellStyle name="40% - Accent1 4 2 9" xfId="4119"/>
    <cellStyle name="40% - Accent1 4 3" xfId="262"/>
    <cellStyle name="40% - Accent1 4 3 2" xfId="880"/>
    <cellStyle name="40% - Accent1 4 3 2 2" xfId="1868"/>
    <cellStyle name="40% - Accent1 4 3 3" xfId="1301"/>
    <cellStyle name="40% - Accent1 4 3 4" xfId="2449"/>
    <cellStyle name="40% - Accent1 4 3 5" xfId="3045"/>
    <cellStyle name="40% - Accent1 4 3 6" xfId="3655"/>
    <cellStyle name="40% - Accent1 4 3 7" xfId="4279"/>
    <cellStyle name="40% - Accent1 4 3 8" xfId="4918"/>
    <cellStyle name="40% - Accent1 4 4" xfId="456"/>
    <cellStyle name="40% - Accent1 4 4 2" xfId="1025"/>
    <cellStyle name="40% - Accent1 4 4 2 2" xfId="2013"/>
    <cellStyle name="40% - Accent1 4 4 3" xfId="1446"/>
    <cellStyle name="40% - Accent1 4 4 4" xfId="2594"/>
    <cellStyle name="40% - Accent1 4 4 5" xfId="3190"/>
    <cellStyle name="40% - Accent1 4 4 6" xfId="3800"/>
    <cellStyle name="40% - Accent1 4 4 7" xfId="4424"/>
    <cellStyle name="40% - Accent1 4 4 8" xfId="5063"/>
    <cellStyle name="40% - Accent1 4 5" xfId="837"/>
    <cellStyle name="40% - Accent1 4 5 2" xfId="1825"/>
    <cellStyle name="40% - Accent1 4 5 3" xfId="2406"/>
    <cellStyle name="40% - Accent1 4 5 4" xfId="3002"/>
    <cellStyle name="40% - Accent1 4 5 5" xfId="3612"/>
    <cellStyle name="40% - Accent1 4 5 6" xfId="4236"/>
    <cellStyle name="40% - Accent1 4 5 7" xfId="4875"/>
    <cellStyle name="40% - Accent1 4 6" xfId="616"/>
    <cellStyle name="40% - Accent1 4 6 2" xfId="1606"/>
    <cellStyle name="40% - Accent1 4 7" xfId="1258"/>
    <cellStyle name="40% - Accent1 4 8" xfId="2187"/>
    <cellStyle name="40% - Accent1 4 9" xfId="2783"/>
    <cellStyle name="40% - Accent1 5" xfId="573"/>
    <cellStyle name="40% - Accent1 5 2" xfId="1142"/>
    <cellStyle name="40% - Accent1 5 2 2" xfId="2130"/>
    <cellStyle name="40% - Accent1 5 2 3" xfId="2711"/>
    <cellStyle name="40% - Accent1 5 2 4" xfId="3307"/>
    <cellStyle name="40% - Accent1 5 2 5" xfId="3917"/>
    <cellStyle name="40% - Accent1 5 2 6" xfId="4541"/>
    <cellStyle name="40% - Accent1 5 2 7" xfId="5180"/>
    <cellStyle name="40% - Accent1 5 3" xfId="733"/>
    <cellStyle name="40% - Accent1 5 3 2" xfId="1723"/>
    <cellStyle name="40% - Accent1 5 4" xfId="1563"/>
    <cellStyle name="40% - Accent1 5 5" xfId="2304"/>
    <cellStyle name="40% - Accent1 5 6" xfId="2900"/>
    <cellStyle name="40% - Accent1 5 7" xfId="3510"/>
    <cellStyle name="40% - Accent1 5 8" xfId="4134"/>
    <cellStyle name="40% - Accent1 5 9" xfId="4773"/>
    <cellStyle name="40% - Accent1 6" xfId="1156"/>
    <cellStyle name="40% - Accent1 6 2" xfId="2144"/>
    <cellStyle name="40% - Accent1 6 3" xfId="2725"/>
    <cellStyle name="40% - Accent1 6 4" xfId="3321"/>
    <cellStyle name="40% - Accent1 6 5" xfId="3931"/>
    <cellStyle name="40% - Accent1 6 6" xfId="4555"/>
    <cellStyle name="40% - Accent1 6 7" xfId="5194"/>
    <cellStyle name="40% - Accent1 7" xfId="2740"/>
    <cellStyle name="40% - Accent1 7 2" xfId="3336"/>
    <cellStyle name="40% - Accent1 7 3" xfId="3946"/>
    <cellStyle name="40% - Accent1 7 4" xfId="4570"/>
    <cellStyle name="40% - Accent1 7 5" xfId="5209"/>
    <cellStyle name="40% - Accent1 8" xfId="3350"/>
    <cellStyle name="40% - Accent1 8 2" xfId="3960"/>
    <cellStyle name="40% - Accent1 8 3" xfId="4584"/>
    <cellStyle name="40% - Accent1 8 4" xfId="5223"/>
    <cellStyle name="40% - Accent1 9" xfId="3974"/>
    <cellStyle name="40% - Accent1 9 2" xfId="4598"/>
    <cellStyle name="40% - Accent1 9 3" xfId="5237"/>
    <cellStyle name="40% - Accent2 10" xfId="4615"/>
    <cellStyle name="40% - Accent2 10 2" xfId="5254"/>
    <cellStyle name="40% - Accent2 2" xfId="8"/>
    <cellStyle name="40% - Accent2 2 10" xfId="2161"/>
    <cellStyle name="40% - Accent2 2 11" xfId="2757"/>
    <cellStyle name="40% - Accent2 2 12" xfId="3367"/>
    <cellStyle name="40% - Accent2 2 13" xfId="3991"/>
    <cellStyle name="40% - Accent2 2 14" xfId="4630"/>
    <cellStyle name="40% - Accent2 2 2" xfId="125"/>
    <cellStyle name="40% - Accent2 2 2 10" xfId="4034"/>
    <cellStyle name="40% - Accent2 2 2 11" xfId="4673"/>
    <cellStyle name="40% - Accent2 2 2 2" xfId="327"/>
    <cellStyle name="40% - Accent2 2 2 2 2" xfId="897"/>
    <cellStyle name="40% - Accent2 2 2 2 2 2" xfId="1885"/>
    <cellStyle name="40% - Accent2 2 2 2 3" xfId="1318"/>
    <cellStyle name="40% - Accent2 2 2 2 4" xfId="2466"/>
    <cellStyle name="40% - Accent2 2 2 2 5" xfId="3062"/>
    <cellStyle name="40% - Accent2 2 2 2 6" xfId="3672"/>
    <cellStyle name="40% - Accent2 2 2 2 7" xfId="4296"/>
    <cellStyle name="40% - Accent2 2 2 2 8" xfId="4935"/>
    <cellStyle name="40% - Accent2 2 2 3" xfId="473"/>
    <cellStyle name="40% - Accent2 2 2 3 2" xfId="1042"/>
    <cellStyle name="40% - Accent2 2 2 3 2 2" xfId="2030"/>
    <cellStyle name="40% - Accent2 2 2 3 3" xfId="1463"/>
    <cellStyle name="40% - Accent2 2 2 3 4" xfId="2611"/>
    <cellStyle name="40% - Accent2 2 2 3 5" xfId="3207"/>
    <cellStyle name="40% - Accent2 2 2 3 6" xfId="3817"/>
    <cellStyle name="40% - Accent2 2 2 3 7" xfId="4441"/>
    <cellStyle name="40% - Accent2 2 2 3 8" xfId="5080"/>
    <cellStyle name="40% - Accent2 2 2 4" xfId="752"/>
    <cellStyle name="40% - Accent2 2 2 4 2" xfId="1740"/>
    <cellStyle name="40% - Accent2 2 2 4 3" xfId="2321"/>
    <cellStyle name="40% - Accent2 2 2 4 4" xfId="2917"/>
    <cellStyle name="40% - Accent2 2 2 4 5" xfId="3527"/>
    <cellStyle name="40% - Accent2 2 2 4 6" xfId="4151"/>
    <cellStyle name="40% - Accent2 2 2 4 7" xfId="4790"/>
    <cellStyle name="40% - Accent2 2 2 5" xfId="633"/>
    <cellStyle name="40% - Accent2 2 2 5 2" xfId="1623"/>
    <cellStyle name="40% - Accent2 2 2 6" xfId="1173"/>
    <cellStyle name="40% - Accent2 2 2 7" xfId="2204"/>
    <cellStyle name="40% - Accent2 2 2 8" xfId="2800"/>
    <cellStyle name="40% - Accent2 2 2 9" xfId="3410"/>
    <cellStyle name="40% - Accent2 2 3" xfId="149"/>
    <cellStyle name="40% - Accent2 2 3 10" xfId="4049"/>
    <cellStyle name="40% - Accent2 2 3 11" xfId="4688"/>
    <cellStyle name="40% - Accent2 2 3 2" xfId="342"/>
    <cellStyle name="40% - Accent2 2 3 2 2" xfId="912"/>
    <cellStyle name="40% - Accent2 2 3 2 2 2" xfId="1900"/>
    <cellStyle name="40% - Accent2 2 3 2 3" xfId="1333"/>
    <cellStyle name="40% - Accent2 2 3 2 4" xfId="2481"/>
    <cellStyle name="40% - Accent2 2 3 2 5" xfId="3077"/>
    <cellStyle name="40% - Accent2 2 3 2 6" xfId="3687"/>
    <cellStyle name="40% - Accent2 2 3 2 7" xfId="4311"/>
    <cellStyle name="40% - Accent2 2 3 2 8" xfId="4950"/>
    <cellStyle name="40% - Accent2 2 3 3" xfId="488"/>
    <cellStyle name="40% - Accent2 2 3 3 2" xfId="1057"/>
    <cellStyle name="40% - Accent2 2 3 3 2 2" xfId="2045"/>
    <cellStyle name="40% - Accent2 2 3 3 3" xfId="1478"/>
    <cellStyle name="40% - Accent2 2 3 3 4" xfId="2626"/>
    <cellStyle name="40% - Accent2 2 3 3 5" xfId="3222"/>
    <cellStyle name="40% - Accent2 2 3 3 6" xfId="3832"/>
    <cellStyle name="40% - Accent2 2 3 3 7" xfId="4456"/>
    <cellStyle name="40% - Accent2 2 3 3 8" xfId="5095"/>
    <cellStyle name="40% - Accent2 2 3 4" xfId="767"/>
    <cellStyle name="40% - Accent2 2 3 4 2" xfId="1755"/>
    <cellStyle name="40% - Accent2 2 3 4 3" xfId="2336"/>
    <cellStyle name="40% - Accent2 2 3 4 4" xfId="2932"/>
    <cellStyle name="40% - Accent2 2 3 4 5" xfId="3542"/>
    <cellStyle name="40% - Accent2 2 3 4 6" xfId="4166"/>
    <cellStyle name="40% - Accent2 2 3 4 7" xfId="4805"/>
    <cellStyle name="40% - Accent2 2 3 5" xfId="648"/>
    <cellStyle name="40% - Accent2 2 3 5 2" xfId="1638"/>
    <cellStyle name="40% - Accent2 2 3 6" xfId="1188"/>
    <cellStyle name="40% - Accent2 2 3 7" xfId="2219"/>
    <cellStyle name="40% - Accent2 2 3 8" xfId="2815"/>
    <cellStyle name="40% - Accent2 2 3 9" xfId="3425"/>
    <cellStyle name="40% - Accent2 2 4" xfId="164"/>
    <cellStyle name="40% - Accent2 2 4 10" xfId="4064"/>
    <cellStyle name="40% - Accent2 2 4 11" xfId="4703"/>
    <cellStyle name="40% - Accent2 2 4 2" xfId="358"/>
    <cellStyle name="40% - Accent2 2 4 2 2" xfId="927"/>
    <cellStyle name="40% - Accent2 2 4 2 2 2" xfId="1915"/>
    <cellStyle name="40% - Accent2 2 4 2 3" xfId="1348"/>
    <cellStyle name="40% - Accent2 2 4 2 4" xfId="2496"/>
    <cellStyle name="40% - Accent2 2 4 2 5" xfId="3092"/>
    <cellStyle name="40% - Accent2 2 4 2 6" xfId="3702"/>
    <cellStyle name="40% - Accent2 2 4 2 7" xfId="4326"/>
    <cellStyle name="40% - Accent2 2 4 2 8" xfId="4965"/>
    <cellStyle name="40% - Accent2 2 4 3" xfId="503"/>
    <cellStyle name="40% - Accent2 2 4 3 2" xfId="1072"/>
    <cellStyle name="40% - Accent2 2 4 3 2 2" xfId="2060"/>
    <cellStyle name="40% - Accent2 2 4 3 3" xfId="1493"/>
    <cellStyle name="40% - Accent2 2 4 3 4" xfId="2641"/>
    <cellStyle name="40% - Accent2 2 4 3 5" xfId="3237"/>
    <cellStyle name="40% - Accent2 2 4 3 6" xfId="3847"/>
    <cellStyle name="40% - Accent2 2 4 3 7" xfId="4471"/>
    <cellStyle name="40% - Accent2 2 4 3 8" xfId="5110"/>
    <cellStyle name="40% - Accent2 2 4 4" xfId="782"/>
    <cellStyle name="40% - Accent2 2 4 4 2" xfId="1770"/>
    <cellStyle name="40% - Accent2 2 4 4 3" xfId="2351"/>
    <cellStyle name="40% - Accent2 2 4 4 4" xfId="2947"/>
    <cellStyle name="40% - Accent2 2 4 4 5" xfId="3557"/>
    <cellStyle name="40% - Accent2 2 4 4 6" xfId="4181"/>
    <cellStyle name="40% - Accent2 2 4 4 7" xfId="4820"/>
    <cellStyle name="40% - Accent2 2 4 5" xfId="663"/>
    <cellStyle name="40% - Accent2 2 4 5 2" xfId="1653"/>
    <cellStyle name="40% - Accent2 2 4 6" xfId="1203"/>
    <cellStyle name="40% - Accent2 2 4 7" xfId="2234"/>
    <cellStyle name="40% - Accent2 2 4 8" xfId="2830"/>
    <cellStyle name="40% - Accent2 2 4 9" xfId="3440"/>
    <cellStyle name="40% - Accent2 2 5" xfId="193"/>
    <cellStyle name="40% - Accent2 2 5 10" xfId="4093"/>
    <cellStyle name="40% - Accent2 2 5 11" xfId="4732"/>
    <cellStyle name="40% - Accent2 2 5 2" xfId="387"/>
    <cellStyle name="40% - Accent2 2 5 2 2" xfId="956"/>
    <cellStyle name="40% - Accent2 2 5 2 2 2" xfId="1944"/>
    <cellStyle name="40% - Accent2 2 5 2 3" xfId="1377"/>
    <cellStyle name="40% - Accent2 2 5 2 4" xfId="2525"/>
    <cellStyle name="40% - Accent2 2 5 2 5" xfId="3121"/>
    <cellStyle name="40% - Accent2 2 5 2 6" xfId="3731"/>
    <cellStyle name="40% - Accent2 2 5 2 7" xfId="4355"/>
    <cellStyle name="40% - Accent2 2 5 2 8" xfId="4994"/>
    <cellStyle name="40% - Accent2 2 5 3" xfId="532"/>
    <cellStyle name="40% - Accent2 2 5 3 2" xfId="1101"/>
    <cellStyle name="40% - Accent2 2 5 3 2 2" xfId="2089"/>
    <cellStyle name="40% - Accent2 2 5 3 3" xfId="1522"/>
    <cellStyle name="40% - Accent2 2 5 3 4" xfId="2670"/>
    <cellStyle name="40% - Accent2 2 5 3 5" xfId="3266"/>
    <cellStyle name="40% - Accent2 2 5 3 6" xfId="3876"/>
    <cellStyle name="40% - Accent2 2 5 3 7" xfId="4500"/>
    <cellStyle name="40% - Accent2 2 5 3 8" xfId="5139"/>
    <cellStyle name="40% - Accent2 2 5 4" xfId="811"/>
    <cellStyle name="40% - Accent2 2 5 4 2" xfId="1799"/>
    <cellStyle name="40% - Accent2 2 5 4 3" xfId="2380"/>
    <cellStyle name="40% - Accent2 2 5 4 4" xfId="2976"/>
    <cellStyle name="40% - Accent2 2 5 4 5" xfId="3586"/>
    <cellStyle name="40% - Accent2 2 5 4 6" xfId="4210"/>
    <cellStyle name="40% - Accent2 2 5 4 7" xfId="4849"/>
    <cellStyle name="40% - Accent2 2 5 5" xfId="692"/>
    <cellStyle name="40% - Accent2 2 5 5 2" xfId="1682"/>
    <cellStyle name="40% - Accent2 2 5 6" xfId="1232"/>
    <cellStyle name="40% - Accent2 2 5 7" xfId="2263"/>
    <cellStyle name="40% - Accent2 2 5 8" xfId="2859"/>
    <cellStyle name="40% - Accent2 2 5 9" xfId="3469"/>
    <cellStyle name="40% - Accent2 2 6" xfId="281"/>
    <cellStyle name="40% - Accent2 2 7" xfId="236"/>
    <cellStyle name="40% - Accent2 2 7 2" xfId="854"/>
    <cellStyle name="40% - Accent2 2 7 2 2" xfId="1842"/>
    <cellStyle name="40% - Accent2 2 7 3" xfId="1275"/>
    <cellStyle name="40% - Accent2 2 7 4" xfId="2423"/>
    <cellStyle name="40% - Accent2 2 7 5" xfId="3019"/>
    <cellStyle name="40% - Accent2 2 7 6" xfId="3629"/>
    <cellStyle name="40% - Accent2 2 7 7" xfId="4253"/>
    <cellStyle name="40% - Accent2 2 7 8" xfId="4892"/>
    <cellStyle name="40% - Accent2 2 8" xfId="430"/>
    <cellStyle name="40% - Accent2 2 8 2" xfId="999"/>
    <cellStyle name="40% - Accent2 2 8 2 2" xfId="1987"/>
    <cellStyle name="40% - Accent2 2 8 3" xfId="1420"/>
    <cellStyle name="40% - Accent2 2 8 4" xfId="2568"/>
    <cellStyle name="40% - Accent2 2 8 5" xfId="3164"/>
    <cellStyle name="40% - Accent2 2 8 6" xfId="3774"/>
    <cellStyle name="40% - Accent2 2 8 7" xfId="4398"/>
    <cellStyle name="40% - Accent2 2 8 8" xfId="5037"/>
    <cellStyle name="40% - Accent2 2 9" xfId="590"/>
    <cellStyle name="40% - Accent2 2 9 2" xfId="1580"/>
    <cellStyle name="40% - Accent2 3" xfId="178"/>
    <cellStyle name="40% - Accent2 3 10" xfId="2771"/>
    <cellStyle name="40% - Accent2 3 11" xfId="3381"/>
    <cellStyle name="40% - Accent2 3 12" xfId="4005"/>
    <cellStyle name="40% - Accent2 3 13" xfId="4644"/>
    <cellStyle name="40% - Accent2 3 2" xfId="207"/>
    <cellStyle name="40% - Accent2 3 2 10" xfId="4107"/>
    <cellStyle name="40% - Accent2 3 2 11" xfId="4746"/>
    <cellStyle name="40% - Accent2 3 2 2" xfId="401"/>
    <cellStyle name="40% - Accent2 3 2 2 2" xfId="970"/>
    <cellStyle name="40% - Accent2 3 2 2 2 2" xfId="1958"/>
    <cellStyle name="40% - Accent2 3 2 2 3" xfId="1391"/>
    <cellStyle name="40% - Accent2 3 2 2 4" xfId="2539"/>
    <cellStyle name="40% - Accent2 3 2 2 5" xfId="3135"/>
    <cellStyle name="40% - Accent2 3 2 2 6" xfId="3745"/>
    <cellStyle name="40% - Accent2 3 2 2 7" xfId="4369"/>
    <cellStyle name="40% - Accent2 3 2 2 8" xfId="5008"/>
    <cellStyle name="40% - Accent2 3 2 3" xfId="546"/>
    <cellStyle name="40% - Accent2 3 2 3 2" xfId="1115"/>
    <cellStyle name="40% - Accent2 3 2 3 2 2" xfId="2103"/>
    <cellStyle name="40% - Accent2 3 2 3 3" xfId="1536"/>
    <cellStyle name="40% - Accent2 3 2 3 4" xfId="2684"/>
    <cellStyle name="40% - Accent2 3 2 3 5" xfId="3280"/>
    <cellStyle name="40% - Accent2 3 2 3 6" xfId="3890"/>
    <cellStyle name="40% - Accent2 3 2 3 7" xfId="4514"/>
    <cellStyle name="40% - Accent2 3 2 3 8" xfId="5153"/>
    <cellStyle name="40% - Accent2 3 2 4" xfId="825"/>
    <cellStyle name="40% - Accent2 3 2 4 2" xfId="1813"/>
    <cellStyle name="40% - Accent2 3 2 4 3" xfId="2394"/>
    <cellStyle name="40% - Accent2 3 2 4 4" xfId="2990"/>
    <cellStyle name="40% - Accent2 3 2 4 5" xfId="3600"/>
    <cellStyle name="40% - Accent2 3 2 4 6" xfId="4224"/>
    <cellStyle name="40% - Accent2 3 2 4 7" xfId="4863"/>
    <cellStyle name="40% - Accent2 3 2 5" xfId="706"/>
    <cellStyle name="40% - Accent2 3 2 5 2" xfId="1696"/>
    <cellStyle name="40% - Accent2 3 2 6" xfId="1246"/>
    <cellStyle name="40% - Accent2 3 2 7" xfId="2277"/>
    <cellStyle name="40% - Accent2 3 2 8" xfId="2873"/>
    <cellStyle name="40% - Accent2 3 2 9" xfId="3483"/>
    <cellStyle name="40% - Accent2 3 3" xfId="372"/>
    <cellStyle name="40% - Accent2 3 3 10" xfId="4717"/>
    <cellStyle name="40% - Accent2 3 3 2" xfId="517"/>
    <cellStyle name="40% - Accent2 3 3 2 2" xfId="1086"/>
    <cellStyle name="40% - Accent2 3 3 2 2 2" xfId="2074"/>
    <cellStyle name="40% - Accent2 3 3 2 3" xfId="1507"/>
    <cellStyle name="40% - Accent2 3 3 2 4" xfId="2655"/>
    <cellStyle name="40% - Accent2 3 3 2 5" xfId="3251"/>
    <cellStyle name="40% - Accent2 3 3 2 6" xfId="3861"/>
    <cellStyle name="40% - Accent2 3 3 2 7" xfId="4485"/>
    <cellStyle name="40% - Accent2 3 3 2 8" xfId="5124"/>
    <cellStyle name="40% - Accent2 3 3 3" xfId="941"/>
    <cellStyle name="40% - Accent2 3 3 3 2" xfId="1929"/>
    <cellStyle name="40% - Accent2 3 3 3 3" xfId="2510"/>
    <cellStyle name="40% - Accent2 3 3 3 4" xfId="3106"/>
    <cellStyle name="40% - Accent2 3 3 3 5" xfId="3716"/>
    <cellStyle name="40% - Accent2 3 3 3 6" xfId="4340"/>
    <cellStyle name="40% - Accent2 3 3 3 7" xfId="4979"/>
    <cellStyle name="40% - Accent2 3 3 4" xfId="677"/>
    <cellStyle name="40% - Accent2 3 3 4 2" xfId="1667"/>
    <cellStyle name="40% - Accent2 3 3 5" xfId="1362"/>
    <cellStyle name="40% - Accent2 3 3 6" xfId="2248"/>
    <cellStyle name="40% - Accent2 3 3 7" xfId="2844"/>
    <cellStyle name="40% - Accent2 3 3 8" xfId="3454"/>
    <cellStyle name="40% - Accent2 3 3 9" xfId="4078"/>
    <cellStyle name="40% - Accent2 3 4" xfId="250"/>
    <cellStyle name="40% - Accent2 3 4 2" xfId="868"/>
    <cellStyle name="40% - Accent2 3 4 2 2" xfId="1856"/>
    <cellStyle name="40% - Accent2 3 4 3" xfId="1289"/>
    <cellStyle name="40% - Accent2 3 4 4" xfId="2437"/>
    <cellStyle name="40% - Accent2 3 4 5" xfId="3033"/>
    <cellStyle name="40% - Accent2 3 4 6" xfId="3643"/>
    <cellStyle name="40% - Accent2 3 4 7" xfId="4267"/>
    <cellStyle name="40% - Accent2 3 4 8" xfId="4906"/>
    <cellStyle name="40% - Accent2 3 5" xfId="444"/>
    <cellStyle name="40% - Accent2 3 5 2" xfId="1013"/>
    <cellStyle name="40% - Accent2 3 5 2 2" xfId="2001"/>
    <cellStyle name="40% - Accent2 3 5 3" xfId="1434"/>
    <cellStyle name="40% - Accent2 3 5 4" xfId="2582"/>
    <cellStyle name="40% - Accent2 3 5 5" xfId="3178"/>
    <cellStyle name="40% - Accent2 3 5 6" xfId="3788"/>
    <cellStyle name="40% - Accent2 3 5 7" xfId="4412"/>
    <cellStyle name="40% - Accent2 3 5 8" xfId="5051"/>
    <cellStyle name="40% - Accent2 3 6" xfId="796"/>
    <cellStyle name="40% - Accent2 3 6 2" xfId="1784"/>
    <cellStyle name="40% - Accent2 3 6 3" xfId="2365"/>
    <cellStyle name="40% - Accent2 3 6 4" xfId="2961"/>
    <cellStyle name="40% - Accent2 3 6 5" xfId="3571"/>
    <cellStyle name="40% - Accent2 3 6 6" xfId="4195"/>
    <cellStyle name="40% - Accent2 3 6 7" xfId="4834"/>
    <cellStyle name="40% - Accent2 3 7" xfId="604"/>
    <cellStyle name="40% - Accent2 3 7 2" xfId="1594"/>
    <cellStyle name="40% - Accent2 3 8" xfId="1217"/>
    <cellStyle name="40% - Accent2 3 9" xfId="2175"/>
    <cellStyle name="40% - Accent2 4" xfId="221"/>
    <cellStyle name="40% - Accent2 4 10" xfId="3395"/>
    <cellStyle name="40% - Accent2 4 11" xfId="4019"/>
    <cellStyle name="40% - Accent2 4 12" xfId="4658"/>
    <cellStyle name="40% - Accent2 4 2" xfId="415"/>
    <cellStyle name="40% - Accent2 4 2 10" xfId="4760"/>
    <cellStyle name="40% - Accent2 4 2 2" xfId="560"/>
    <cellStyle name="40% - Accent2 4 2 2 2" xfId="1129"/>
    <cellStyle name="40% - Accent2 4 2 2 2 2" xfId="2117"/>
    <cellStyle name="40% - Accent2 4 2 2 3" xfId="1550"/>
    <cellStyle name="40% - Accent2 4 2 2 4" xfId="2698"/>
    <cellStyle name="40% - Accent2 4 2 2 5" xfId="3294"/>
    <cellStyle name="40% - Accent2 4 2 2 6" xfId="3904"/>
    <cellStyle name="40% - Accent2 4 2 2 7" xfId="4528"/>
    <cellStyle name="40% - Accent2 4 2 2 8" xfId="5167"/>
    <cellStyle name="40% - Accent2 4 2 3" xfId="984"/>
    <cellStyle name="40% - Accent2 4 2 3 2" xfId="1972"/>
    <cellStyle name="40% - Accent2 4 2 3 3" xfId="2553"/>
    <cellStyle name="40% - Accent2 4 2 3 4" xfId="3149"/>
    <cellStyle name="40% - Accent2 4 2 3 5" xfId="3759"/>
    <cellStyle name="40% - Accent2 4 2 3 6" xfId="4383"/>
    <cellStyle name="40% - Accent2 4 2 3 7" xfId="5022"/>
    <cellStyle name="40% - Accent2 4 2 4" xfId="720"/>
    <cellStyle name="40% - Accent2 4 2 4 2" xfId="1710"/>
    <cellStyle name="40% - Accent2 4 2 5" xfId="1405"/>
    <cellStyle name="40% - Accent2 4 2 6" xfId="2291"/>
    <cellStyle name="40% - Accent2 4 2 7" xfId="2887"/>
    <cellStyle name="40% - Accent2 4 2 8" xfId="3497"/>
    <cellStyle name="40% - Accent2 4 2 9" xfId="4121"/>
    <cellStyle name="40% - Accent2 4 3" xfId="264"/>
    <cellStyle name="40% - Accent2 4 3 2" xfId="882"/>
    <cellStyle name="40% - Accent2 4 3 2 2" xfId="1870"/>
    <cellStyle name="40% - Accent2 4 3 3" xfId="1303"/>
    <cellStyle name="40% - Accent2 4 3 4" xfId="2451"/>
    <cellStyle name="40% - Accent2 4 3 5" xfId="3047"/>
    <cellStyle name="40% - Accent2 4 3 6" xfId="3657"/>
    <cellStyle name="40% - Accent2 4 3 7" xfId="4281"/>
    <cellStyle name="40% - Accent2 4 3 8" xfId="4920"/>
    <cellStyle name="40% - Accent2 4 4" xfId="458"/>
    <cellStyle name="40% - Accent2 4 4 2" xfId="1027"/>
    <cellStyle name="40% - Accent2 4 4 2 2" xfId="2015"/>
    <cellStyle name="40% - Accent2 4 4 3" xfId="1448"/>
    <cellStyle name="40% - Accent2 4 4 4" xfId="2596"/>
    <cellStyle name="40% - Accent2 4 4 5" xfId="3192"/>
    <cellStyle name="40% - Accent2 4 4 6" xfId="3802"/>
    <cellStyle name="40% - Accent2 4 4 7" xfId="4426"/>
    <cellStyle name="40% - Accent2 4 4 8" xfId="5065"/>
    <cellStyle name="40% - Accent2 4 5" xfId="839"/>
    <cellStyle name="40% - Accent2 4 5 2" xfId="1827"/>
    <cellStyle name="40% - Accent2 4 5 3" xfId="2408"/>
    <cellStyle name="40% - Accent2 4 5 4" xfId="3004"/>
    <cellStyle name="40% - Accent2 4 5 5" xfId="3614"/>
    <cellStyle name="40% - Accent2 4 5 6" xfId="4238"/>
    <cellStyle name="40% - Accent2 4 5 7" xfId="4877"/>
    <cellStyle name="40% - Accent2 4 6" xfId="618"/>
    <cellStyle name="40% - Accent2 4 6 2" xfId="1608"/>
    <cellStyle name="40% - Accent2 4 7" xfId="1260"/>
    <cellStyle name="40% - Accent2 4 8" xfId="2189"/>
    <cellStyle name="40% - Accent2 4 9" xfId="2785"/>
    <cellStyle name="40% - Accent2 5" xfId="575"/>
    <cellStyle name="40% - Accent2 5 2" xfId="1144"/>
    <cellStyle name="40% - Accent2 5 2 2" xfId="2132"/>
    <cellStyle name="40% - Accent2 5 2 3" xfId="2713"/>
    <cellStyle name="40% - Accent2 5 2 4" xfId="3309"/>
    <cellStyle name="40% - Accent2 5 2 5" xfId="3919"/>
    <cellStyle name="40% - Accent2 5 2 6" xfId="4543"/>
    <cellStyle name="40% - Accent2 5 2 7" xfId="5182"/>
    <cellStyle name="40% - Accent2 5 3" xfId="735"/>
    <cellStyle name="40% - Accent2 5 3 2" xfId="1725"/>
    <cellStyle name="40% - Accent2 5 4" xfId="1565"/>
    <cellStyle name="40% - Accent2 5 5" xfId="2306"/>
    <cellStyle name="40% - Accent2 5 6" xfId="2902"/>
    <cellStyle name="40% - Accent2 5 7" xfId="3512"/>
    <cellStyle name="40% - Accent2 5 8" xfId="4136"/>
    <cellStyle name="40% - Accent2 5 9" xfId="4775"/>
    <cellStyle name="40% - Accent2 6" xfId="1158"/>
    <cellStyle name="40% - Accent2 6 2" xfId="2146"/>
    <cellStyle name="40% - Accent2 6 3" xfId="2727"/>
    <cellStyle name="40% - Accent2 6 4" xfId="3323"/>
    <cellStyle name="40% - Accent2 6 5" xfId="3933"/>
    <cellStyle name="40% - Accent2 6 6" xfId="4557"/>
    <cellStyle name="40% - Accent2 6 7" xfId="5196"/>
    <cellStyle name="40% - Accent2 7" xfId="2742"/>
    <cellStyle name="40% - Accent2 7 2" xfId="3338"/>
    <cellStyle name="40% - Accent2 7 3" xfId="3948"/>
    <cellStyle name="40% - Accent2 7 4" xfId="4572"/>
    <cellStyle name="40% - Accent2 7 5" xfId="5211"/>
    <cellStyle name="40% - Accent2 8" xfId="3352"/>
    <cellStyle name="40% - Accent2 8 2" xfId="3962"/>
    <cellStyle name="40% - Accent2 8 3" xfId="4586"/>
    <cellStyle name="40% - Accent2 8 4" xfId="5225"/>
    <cellStyle name="40% - Accent2 9" xfId="3976"/>
    <cellStyle name="40% - Accent2 9 2" xfId="4600"/>
    <cellStyle name="40% - Accent2 9 3" xfId="5239"/>
    <cellStyle name="40% - Accent3 10" xfId="4617"/>
    <cellStyle name="40% - Accent3 10 2" xfId="5256"/>
    <cellStyle name="40% - Accent3 2" xfId="9"/>
    <cellStyle name="40% - Accent3 2 10" xfId="2163"/>
    <cellStyle name="40% - Accent3 2 11" xfId="2759"/>
    <cellStyle name="40% - Accent3 2 12" xfId="3369"/>
    <cellStyle name="40% - Accent3 2 13" xfId="3993"/>
    <cellStyle name="40% - Accent3 2 14" xfId="4632"/>
    <cellStyle name="40% - Accent3 2 2" xfId="129"/>
    <cellStyle name="40% - Accent3 2 2 10" xfId="4036"/>
    <cellStyle name="40% - Accent3 2 2 11" xfId="4675"/>
    <cellStyle name="40% - Accent3 2 2 2" xfId="329"/>
    <cellStyle name="40% - Accent3 2 2 2 2" xfId="899"/>
    <cellStyle name="40% - Accent3 2 2 2 2 2" xfId="1887"/>
    <cellStyle name="40% - Accent3 2 2 2 3" xfId="1320"/>
    <cellStyle name="40% - Accent3 2 2 2 4" xfId="2468"/>
    <cellStyle name="40% - Accent3 2 2 2 5" xfId="3064"/>
    <cellStyle name="40% - Accent3 2 2 2 6" xfId="3674"/>
    <cellStyle name="40% - Accent3 2 2 2 7" xfId="4298"/>
    <cellStyle name="40% - Accent3 2 2 2 8" xfId="4937"/>
    <cellStyle name="40% - Accent3 2 2 3" xfId="475"/>
    <cellStyle name="40% - Accent3 2 2 3 2" xfId="1044"/>
    <cellStyle name="40% - Accent3 2 2 3 2 2" xfId="2032"/>
    <cellStyle name="40% - Accent3 2 2 3 3" xfId="1465"/>
    <cellStyle name="40% - Accent3 2 2 3 4" xfId="2613"/>
    <cellStyle name="40% - Accent3 2 2 3 5" xfId="3209"/>
    <cellStyle name="40% - Accent3 2 2 3 6" xfId="3819"/>
    <cellStyle name="40% - Accent3 2 2 3 7" xfId="4443"/>
    <cellStyle name="40% - Accent3 2 2 3 8" xfId="5082"/>
    <cellStyle name="40% - Accent3 2 2 4" xfId="754"/>
    <cellStyle name="40% - Accent3 2 2 4 2" xfId="1742"/>
    <cellStyle name="40% - Accent3 2 2 4 3" xfId="2323"/>
    <cellStyle name="40% - Accent3 2 2 4 4" xfId="2919"/>
    <cellStyle name="40% - Accent3 2 2 4 5" xfId="3529"/>
    <cellStyle name="40% - Accent3 2 2 4 6" xfId="4153"/>
    <cellStyle name="40% - Accent3 2 2 4 7" xfId="4792"/>
    <cellStyle name="40% - Accent3 2 2 5" xfId="635"/>
    <cellStyle name="40% - Accent3 2 2 5 2" xfId="1625"/>
    <cellStyle name="40% - Accent3 2 2 6" xfId="1175"/>
    <cellStyle name="40% - Accent3 2 2 7" xfId="2206"/>
    <cellStyle name="40% - Accent3 2 2 8" xfId="2802"/>
    <cellStyle name="40% - Accent3 2 2 9" xfId="3412"/>
    <cellStyle name="40% - Accent3 2 3" xfId="151"/>
    <cellStyle name="40% - Accent3 2 3 10" xfId="4051"/>
    <cellStyle name="40% - Accent3 2 3 11" xfId="4690"/>
    <cellStyle name="40% - Accent3 2 3 2" xfId="344"/>
    <cellStyle name="40% - Accent3 2 3 2 2" xfId="914"/>
    <cellStyle name="40% - Accent3 2 3 2 2 2" xfId="1902"/>
    <cellStyle name="40% - Accent3 2 3 2 3" xfId="1335"/>
    <cellStyle name="40% - Accent3 2 3 2 4" xfId="2483"/>
    <cellStyle name="40% - Accent3 2 3 2 5" xfId="3079"/>
    <cellStyle name="40% - Accent3 2 3 2 6" xfId="3689"/>
    <cellStyle name="40% - Accent3 2 3 2 7" xfId="4313"/>
    <cellStyle name="40% - Accent3 2 3 2 8" xfId="4952"/>
    <cellStyle name="40% - Accent3 2 3 3" xfId="490"/>
    <cellStyle name="40% - Accent3 2 3 3 2" xfId="1059"/>
    <cellStyle name="40% - Accent3 2 3 3 2 2" xfId="2047"/>
    <cellStyle name="40% - Accent3 2 3 3 3" xfId="1480"/>
    <cellStyle name="40% - Accent3 2 3 3 4" xfId="2628"/>
    <cellStyle name="40% - Accent3 2 3 3 5" xfId="3224"/>
    <cellStyle name="40% - Accent3 2 3 3 6" xfId="3834"/>
    <cellStyle name="40% - Accent3 2 3 3 7" xfId="4458"/>
    <cellStyle name="40% - Accent3 2 3 3 8" xfId="5097"/>
    <cellStyle name="40% - Accent3 2 3 4" xfId="769"/>
    <cellStyle name="40% - Accent3 2 3 4 2" xfId="1757"/>
    <cellStyle name="40% - Accent3 2 3 4 3" xfId="2338"/>
    <cellStyle name="40% - Accent3 2 3 4 4" xfId="2934"/>
    <cellStyle name="40% - Accent3 2 3 4 5" xfId="3544"/>
    <cellStyle name="40% - Accent3 2 3 4 6" xfId="4168"/>
    <cellStyle name="40% - Accent3 2 3 4 7" xfId="4807"/>
    <cellStyle name="40% - Accent3 2 3 5" xfId="650"/>
    <cellStyle name="40% - Accent3 2 3 5 2" xfId="1640"/>
    <cellStyle name="40% - Accent3 2 3 6" xfId="1190"/>
    <cellStyle name="40% - Accent3 2 3 7" xfId="2221"/>
    <cellStyle name="40% - Accent3 2 3 8" xfId="2817"/>
    <cellStyle name="40% - Accent3 2 3 9" xfId="3427"/>
    <cellStyle name="40% - Accent3 2 4" xfId="166"/>
    <cellStyle name="40% - Accent3 2 4 10" xfId="4066"/>
    <cellStyle name="40% - Accent3 2 4 11" xfId="4705"/>
    <cellStyle name="40% - Accent3 2 4 2" xfId="360"/>
    <cellStyle name="40% - Accent3 2 4 2 2" xfId="929"/>
    <cellStyle name="40% - Accent3 2 4 2 2 2" xfId="1917"/>
    <cellStyle name="40% - Accent3 2 4 2 3" xfId="1350"/>
    <cellStyle name="40% - Accent3 2 4 2 4" xfId="2498"/>
    <cellStyle name="40% - Accent3 2 4 2 5" xfId="3094"/>
    <cellStyle name="40% - Accent3 2 4 2 6" xfId="3704"/>
    <cellStyle name="40% - Accent3 2 4 2 7" xfId="4328"/>
    <cellStyle name="40% - Accent3 2 4 2 8" xfId="4967"/>
    <cellStyle name="40% - Accent3 2 4 3" xfId="505"/>
    <cellStyle name="40% - Accent3 2 4 3 2" xfId="1074"/>
    <cellStyle name="40% - Accent3 2 4 3 2 2" xfId="2062"/>
    <cellStyle name="40% - Accent3 2 4 3 3" xfId="1495"/>
    <cellStyle name="40% - Accent3 2 4 3 4" xfId="2643"/>
    <cellStyle name="40% - Accent3 2 4 3 5" xfId="3239"/>
    <cellStyle name="40% - Accent3 2 4 3 6" xfId="3849"/>
    <cellStyle name="40% - Accent3 2 4 3 7" xfId="4473"/>
    <cellStyle name="40% - Accent3 2 4 3 8" xfId="5112"/>
    <cellStyle name="40% - Accent3 2 4 4" xfId="784"/>
    <cellStyle name="40% - Accent3 2 4 4 2" xfId="1772"/>
    <cellStyle name="40% - Accent3 2 4 4 3" xfId="2353"/>
    <cellStyle name="40% - Accent3 2 4 4 4" xfId="2949"/>
    <cellStyle name="40% - Accent3 2 4 4 5" xfId="3559"/>
    <cellStyle name="40% - Accent3 2 4 4 6" xfId="4183"/>
    <cellStyle name="40% - Accent3 2 4 4 7" xfId="4822"/>
    <cellStyle name="40% - Accent3 2 4 5" xfId="665"/>
    <cellStyle name="40% - Accent3 2 4 5 2" xfId="1655"/>
    <cellStyle name="40% - Accent3 2 4 6" xfId="1205"/>
    <cellStyle name="40% - Accent3 2 4 7" xfId="2236"/>
    <cellStyle name="40% - Accent3 2 4 8" xfId="2832"/>
    <cellStyle name="40% - Accent3 2 4 9" xfId="3442"/>
    <cellStyle name="40% - Accent3 2 5" xfId="195"/>
    <cellStyle name="40% - Accent3 2 5 10" xfId="4095"/>
    <cellStyle name="40% - Accent3 2 5 11" xfId="4734"/>
    <cellStyle name="40% - Accent3 2 5 2" xfId="389"/>
    <cellStyle name="40% - Accent3 2 5 2 2" xfId="958"/>
    <cellStyle name="40% - Accent3 2 5 2 2 2" xfId="1946"/>
    <cellStyle name="40% - Accent3 2 5 2 3" xfId="1379"/>
    <cellStyle name="40% - Accent3 2 5 2 4" xfId="2527"/>
    <cellStyle name="40% - Accent3 2 5 2 5" xfId="3123"/>
    <cellStyle name="40% - Accent3 2 5 2 6" xfId="3733"/>
    <cellStyle name="40% - Accent3 2 5 2 7" xfId="4357"/>
    <cellStyle name="40% - Accent3 2 5 2 8" xfId="4996"/>
    <cellStyle name="40% - Accent3 2 5 3" xfId="534"/>
    <cellStyle name="40% - Accent3 2 5 3 2" xfId="1103"/>
    <cellStyle name="40% - Accent3 2 5 3 2 2" xfId="2091"/>
    <cellStyle name="40% - Accent3 2 5 3 3" xfId="1524"/>
    <cellStyle name="40% - Accent3 2 5 3 4" xfId="2672"/>
    <cellStyle name="40% - Accent3 2 5 3 5" xfId="3268"/>
    <cellStyle name="40% - Accent3 2 5 3 6" xfId="3878"/>
    <cellStyle name="40% - Accent3 2 5 3 7" xfId="4502"/>
    <cellStyle name="40% - Accent3 2 5 3 8" xfId="5141"/>
    <cellStyle name="40% - Accent3 2 5 4" xfId="813"/>
    <cellStyle name="40% - Accent3 2 5 4 2" xfId="1801"/>
    <cellStyle name="40% - Accent3 2 5 4 3" xfId="2382"/>
    <cellStyle name="40% - Accent3 2 5 4 4" xfId="2978"/>
    <cellStyle name="40% - Accent3 2 5 4 5" xfId="3588"/>
    <cellStyle name="40% - Accent3 2 5 4 6" xfId="4212"/>
    <cellStyle name="40% - Accent3 2 5 4 7" xfId="4851"/>
    <cellStyle name="40% - Accent3 2 5 5" xfId="694"/>
    <cellStyle name="40% - Accent3 2 5 5 2" xfId="1684"/>
    <cellStyle name="40% - Accent3 2 5 6" xfId="1234"/>
    <cellStyle name="40% - Accent3 2 5 7" xfId="2265"/>
    <cellStyle name="40% - Accent3 2 5 8" xfId="2861"/>
    <cellStyle name="40% - Accent3 2 5 9" xfId="3471"/>
    <cellStyle name="40% - Accent3 2 6" xfId="282"/>
    <cellStyle name="40% - Accent3 2 7" xfId="238"/>
    <cellStyle name="40% - Accent3 2 7 2" xfId="856"/>
    <cellStyle name="40% - Accent3 2 7 2 2" xfId="1844"/>
    <cellStyle name="40% - Accent3 2 7 3" xfId="1277"/>
    <cellStyle name="40% - Accent3 2 7 4" xfId="2425"/>
    <cellStyle name="40% - Accent3 2 7 5" xfId="3021"/>
    <cellStyle name="40% - Accent3 2 7 6" xfId="3631"/>
    <cellStyle name="40% - Accent3 2 7 7" xfId="4255"/>
    <cellStyle name="40% - Accent3 2 7 8" xfId="4894"/>
    <cellStyle name="40% - Accent3 2 8" xfId="432"/>
    <cellStyle name="40% - Accent3 2 8 2" xfId="1001"/>
    <cellStyle name="40% - Accent3 2 8 2 2" xfId="1989"/>
    <cellStyle name="40% - Accent3 2 8 3" xfId="1422"/>
    <cellStyle name="40% - Accent3 2 8 4" xfId="2570"/>
    <cellStyle name="40% - Accent3 2 8 5" xfId="3166"/>
    <cellStyle name="40% - Accent3 2 8 6" xfId="3776"/>
    <cellStyle name="40% - Accent3 2 8 7" xfId="4400"/>
    <cellStyle name="40% - Accent3 2 8 8" xfId="5039"/>
    <cellStyle name="40% - Accent3 2 9" xfId="592"/>
    <cellStyle name="40% - Accent3 2 9 2" xfId="1582"/>
    <cellStyle name="40% - Accent3 3" xfId="180"/>
    <cellStyle name="40% - Accent3 3 10" xfId="2773"/>
    <cellStyle name="40% - Accent3 3 11" xfId="3383"/>
    <cellStyle name="40% - Accent3 3 12" xfId="4007"/>
    <cellStyle name="40% - Accent3 3 13" xfId="4646"/>
    <cellStyle name="40% - Accent3 3 2" xfId="209"/>
    <cellStyle name="40% - Accent3 3 2 10" xfId="4109"/>
    <cellStyle name="40% - Accent3 3 2 11" xfId="4748"/>
    <cellStyle name="40% - Accent3 3 2 2" xfId="403"/>
    <cellStyle name="40% - Accent3 3 2 2 2" xfId="972"/>
    <cellStyle name="40% - Accent3 3 2 2 2 2" xfId="1960"/>
    <cellStyle name="40% - Accent3 3 2 2 3" xfId="1393"/>
    <cellStyle name="40% - Accent3 3 2 2 4" xfId="2541"/>
    <cellStyle name="40% - Accent3 3 2 2 5" xfId="3137"/>
    <cellStyle name="40% - Accent3 3 2 2 6" xfId="3747"/>
    <cellStyle name="40% - Accent3 3 2 2 7" xfId="4371"/>
    <cellStyle name="40% - Accent3 3 2 2 8" xfId="5010"/>
    <cellStyle name="40% - Accent3 3 2 3" xfId="548"/>
    <cellStyle name="40% - Accent3 3 2 3 2" xfId="1117"/>
    <cellStyle name="40% - Accent3 3 2 3 2 2" xfId="2105"/>
    <cellStyle name="40% - Accent3 3 2 3 3" xfId="1538"/>
    <cellStyle name="40% - Accent3 3 2 3 4" xfId="2686"/>
    <cellStyle name="40% - Accent3 3 2 3 5" xfId="3282"/>
    <cellStyle name="40% - Accent3 3 2 3 6" xfId="3892"/>
    <cellStyle name="40% - Accent3 3 2 3 7" xfId="4516"/>
    <cellStyle name="40% - Accent3 3 2 3 8" xfId="5155"/>
    <cellStyle name="40% - Accent3 3 2 4" xfId="827"/>
    <cellStyle name="40% - Accent3 3 2 4 2" xfId="1815"/>
    <cellStyle name="40% - Accent3 3 2 4 3" xfId="2396"/>
    <cellStyle name="40% - Accent3 3 2 4 4" xfId="2992"/>
    <cellStyle name="40% - Accent3 3 2 4 5" xfId="3602"/>
    <cellStyle name="40% - Accent3 3 2 4 6" xfId="4226"/>
    <cellStyle name="40% - Accent3 3 2 4 7" xfId="4865"/>
    <cellStyle name="40% - Accent3 3 2 5" xfId="708"/>
    <cellStyle name="40% - Accent3 3 2 5 2" xfId="1698"/>
    <cellStyle name="40% - Accent3 3 2 6" xfId="1248"/>
    <cellStyle name="40% - Accent3 3 2 7" xfId="2279"/>
    <cellStyle name="40% - Accent3 3 2 8" xfId="2875"/>
    <cellStyle name="40% - Accent3 3 2 9" xfId="3485"/>
    <cellStyle name="40% - Accent3 3 3" xfId="374"/>
    <cellStyle name="40% - Accent3 3 3 10" xfId="4719"/>
    <cellStyle name="40% - Accent3 3 3 2" xfId="519"/>
    <cellStyle name="40% - Accent3 3 3 2 2" xfId="1088"/>
    <cellStyle name="40% - Accent3 3 3 2 2 2" xfId="2076"/>
    <cellStyle name="40% - Accent3 3 3 2 3" xfId="1509"/>
    <cellStyle name="40% - Accent3 3 3 2 4" xfId="2657"/>
    <cellStyle name="40% - Accent3 3 3 2 5" xfId="3253"/>
    <cellStyle name="40% - Accent3 3 3 2 6" xfId="3863"/>
    <cellStyle name="40% - Accent3 3 3 2 7" xfId="4487"/>
    <cellStyle name="40% - Accent3 3 3 2 8" xfId="5126"/>
    <cellStyle name="40% - Accent3 3 3 3" xfId="943"/>
    <cellStyle name="40% - Accent3 3 3 3 2" xfId="1931"/>
    <cellStyle name="40% - Accent3 3 3 3 3" xfId="2512"/>
    <cellStyle name="40% - Accent3 3 3 3 4" xfId="3108"/>
    <cellStyle name="40% - Accent3 3 3 3 5" xfId="3718"/>
    <cellStyle name="40% - Accent3 3 3 3 6" xfId="4342"/>
    <cellStyle name="40% - Accent3 3 3 3 7" xfId="4981"/>
    <cellStyle name="40% - Accent3 3 3 4" xfId="679"/>
    <cellStyle name="40% - Accent3 3 3 4 2" xfId="1669"/>
    <cellStyle name="40% - Accent3 3 3 5" xfId="1364"/>
    <cellStyle name="40% - Accent3 3 3 6" xfId="2250"/>
    <cellStyle name="40% - Accent3 3 3 7" xfId="2846"/>
    <cellStyle name="40% - Accent3 3 3 8" xfId="3456"/>
    <cellStyle name="40% - Accent3 3 3 9" xfId="4080"/>
    <cellStyle name="40% - Accent3 3 4" xfId="252"/>
    <cellStyle name="40% - Accent3 3 4 2" xfId="870"/>
    <cellStyle name="40% - Accent3 3 4 2 2" xfId="1858"/>
    <cellStyle name="40% - Accent3 3 4 3" xfId="1291"/>
    <cellStyle name="40% - Accent3 3 4 4" xfId="2439"/>
    <cellStyle name="40% - Accent3 3 4 5" xfId="3035"/>
    <cellStyle name="40% - Accent3 3 4 6" xfId="3645"/>
    <cellStyle name="40% - Accent3 3 4 7" xfId="4269"/>
    <cellStyle name="40% - Accent3 3 4 8" xfId="4908"/>
    <cellStyle name="40% - Accent3 3 5" xfId="446"/>
    <cellStyle name="40% - Accent3 3 5 2" xfId="1015"/>
    <cellStyle name="40% - Accent3 3 5 2 2" xfId="2003"/>
    <cellStyle name="40% - Accent3 3 5 3" xfId="1436"/>
    <cellStyle name="40% - Accent3 3 5 4" xfId="2584"/>
    <cellStyle name="40% - Accent3 3 5 5" xfId="3180"/>
    <cellStyle name="40% - Accent3 3 5 6" xfId="3790"/>
    <cellStyle name="40% - Accent3 3 5 7" xfId="4414"/>
    <cellStyle name="40% - Accent3 3 5 8" xfId="5053"/>
    <cellStyle name="40% - Accent3 3 6" xfId="798"/>
    <cellStyle name="40% - Accent3 3 6 2" xfId="1786"/>
    <cellStyle name="40% - Accent3 3 6 3" xfId="2367"/>
    <cellStyle name="40% - Accent3 3 6 4" xfId="2963"/>
    <cellStyle name="40% - Accent3 3 6 5" xfId="3573"/>
    <cellStyle name="40% - Accent3 3 6 6" xfId="4197"/>
    <cellStyle name="40% - Accent3 3 6 7" xfId="4836"/>
    <cellStyle name="40% - Accent3 3 7" xfId="606"/>
    <cellStyle name="40% - Accent3 3 7 2" xfId="1596"/>
    <cellStyle name="40% - Accent3 3 8" xfId="1219"/>
    <cellStyle name="40% - Accent3 3 9" xfId="2177"/>
    <cellStyle name="40% - Accent3 4" xfId="223"/>
    <cellStyle name="40% - Accent3 4 10" xfId="3397"/>
    <cellStyle name="40% - Accent3 4 11" xfId="4021"/>
    <cellStyle name="40% - Accent3 4 12" xfId="4660"/>
    <cellStyle name="40% - Accent3 4 2" xfId="417"/>
    <cellStyle name="40% - Accent3 4 2 10" xfId="4762"/>
    <cellStyle name="40% - Accent3 4 2 2" xfId="562"/>
    <cellStyle name="40% - Accent3 4 2 2 2" xfId="1131"/>
    <cellStyle name="40% - Accent3 4 2 2 2 2" xfId="2119"/>
    <cellStyle name="40% - Accent3 4 2 2 3" xfId="1552"/>
    <cellStyle name="40% - Accent3 4 2 2 4" xfId="2700"/>
    <cellStyle name="40% - Accent3 4 2 2 5" xfId="3296"/>
    <cellStyle name="40% - Accent3 4 2 2 6" xfId="3906"/>
    <cellStyle name="40% - Accent3 4 2 2 7" xfId="4530"/>
    <cellStyle name="40% - Accent3 4 2 2 8" xfId="5169"/>
    <cellStyle name="40% - Accent3 4 2 3" xfId="986"/>
    <cellStyle name="40% - Accent3 4 2 3 2" xfId="1974"/>
    <cellStyle name="40% - Accent3 4 2 3 3" xfId="2555"/>
    <cellStyle name="40% - Accent3 4 2 3 4" xfId="3151"/>
    <cellStyle name="40% - Accent3 4 2 3 5" xfId="3761"/>
    <cellStyle name="40% - Accent3 4 2 3 6" xfId="4385"/>
    <cellStyle name="40% - Accent3 4 2 3 7" xfId="5024"/>
    <cellStyle name="40% - Accent3 4 2 4" xfId="722"/>
    <cellStyle name="40% - Accent3 4 2 4 2" xfId="1712"/>
    <cellStyle name="40% - Accent3 4 2 5" xfId="1407"/>
    <cellStyle name="40% - Accent3 4 2 6" xfId="2293"/>
    <cellStyle name="40% - Accent3 4 2 7" xfId="2889"/>
    <cellStyle name="40% - Accent3 4 2 8" xfId="3499"/>
    <cellStyle name="40% - Accent3 4 2 9" xfId="4123"/>
    <cellStyle name="40% - Accent3 4 3" xfId="266"/>
    <cellStyle name="40% - Accent3 4 3 2" xfId="884"/>
    <cellStyle name="40% - Accent3 4 3 2 2" xfId="1872"/>
    <cellStyle name="40% - Accent3 4 3 3" xfId="1305"/>
    <cellStyle name="40% - Accent3 4 3 4" xfId="2453"/>
    <cellStyle name="40% - Accent3 4 3 5" xfId="3049"/>
    <cellStyle name="40% - Accent3 4 3 6" xfId="3659"/>
    <cellStyle name="40% - Accent3 4 3 7" xfId="4283"/>
    <cellStyle name="40% - Accent3 4 3 8" xfId="4922"/>
    <cellStyle name="40% - Accent3 4 4" xfId="460"/>
    <cellStyle name="40% - Accent3 4 4 2" xfId="1029"/>
    <cellStyle name="40% - Accent3 4 4 2 2" xfId="2017"/>
    <cellStyle name="40% - Accent3 4 4 3" xfId="1450"/>
    <cellStyle name="40% - Accent3 4 4 4" xfId="2598"/>
    <cellStyle name="40% - Accent3 4 4 5" xfId="3194"/>
    <cellStyle name="40% - Accent3 4 4 6" xfId="3804"/>
    <cellStyle name="40% - Accent3 4 4 7" xfId="4428"/>
    <cellStyle name="40% - Accent3 4 4 8" xfId="5067"/>
    <cellStyle name="40% - Accent3 4 5" xfId="841"/>
    <cellStyle name="40% - Accent3 4 5 2" xfId="1829"/>
    <cellStyle name="40% - Accent3 4 5 3" xfId="2410"/>
    <cellStyle name="40% - Accent3 4 5 4" xfId="3006"/>
    <cellStyle name="40% - Accent3 4 5 5" xfId="3616"/>
    <cellStyle name="40% - Accent3 4 5 6" xfId="4240"/>
    <cellStyle name="40% - Accent3 4 5 7" xfId="4879"/>
    <cellStyle name="40% - Accent3 4 6" xfId="620"/>
    <cellStyle name="40% - Accent3 4 6 2" xfId="1610"/>
    <cellStyle name="40% - Accent3 4 7" xfId="1262"/>
    <cellStyle name="40% - Accent3 4 8" xfId="2191"/>
    <cellStyle name="40% - Accent3 4 9" xfId="2787"/>
    <cellStyle name="40% - Accent3 5" xfId="577"/>
    <cellStyle name="40% - Accent3 5 2" xfId="1146"/>
    <cellStyle name="40% - Accent3 5 2 2" xfId="2134"/>
    <cellStyle name="40% - Accent3 5 2 3" xfId="2715"/>
    <cellStyle name="40% - Accent3 5 2 4" xfId="3311"/>
    <cellStyle name="40% - Accent3 5 2 5" xfId="3921"/>
    <cellStyle name="40% - Accent3 5 2 6" xfId="4545"/>
    <cellStyle name="40% - Accent3 5 2 7" xfId="5184"/>
    <cellStyle name="40% - Accent3 5 3" xfId="737"/>
    <cellStyle name="40% - Accent3 5 3 2" xfId="1727"/>
    <cellStyle name="40% - Accent3 5 4" xfId="1567"/>
    <cellStyle name="40% - Accent3 5 5" xfId="2308"/>
    <cellStyle name="40% - Accent3 5 6" xfId="2904"/>
    <cellStyle name="40% - Accent3 5 7" xfId="3514"/>
    <cellStyle name="40% - Accent3 5 8" xfId="4138"/>
    <cellStyle name="40% - Accent3 5 9" xfId="4777"/>
    <cellStyle name="40% - Accent3 6" xfId="1160"/>
    <cellStyle name="40% - Accent3 6 2" xfId="2148"/>
    <cellStyle name="40% - Accent3 6 3" xfId="2729"/>
    <cellStyle name="40% - Accent3 6 4" xfId="3325"/>
    <cellStyle name="40% - Accent3 6 5" xfId="3935"/>
    <cellStyle name="40% - Accent3 6 6" xfId="4559"/>
    <cellStyle name="40% - Accent3 6 7" xfId="5198"/>
    <cellStyle name="40% - Accent3 7" xfId="2744"/>
    <cellStyle name="40% - Accent3 7 2" xfId="3340"/>
    <cellStyle name="40% - Accent3 7 3" xfId="3950"/>
    <cellStyle name="40% - Accent3 7 4" xfId="4574"/>
    <cellStyle name="40% - Accent3 7 5" xfId="5213"/>
    <cellStyle name="40% - Accent3 8" xfId="3354"/>
    <cellStyle name="40% - Accent3 8 2" xfId="3964"/>
    <cellStyle name="40% - Accent3 8 3" xfId="4588"/>
    <cellStyle name="40% - Accent3 8 4" xfId="5227"/>
    <cellStyle name="40% - Accent3 9" xfId="3978"/>
    <cellStyle name="40% - Accent3 9 2" xfId="4602"/>
    <cellStyle name="40% - Accent3 9 3" xfId="5241"/>
    <cellStyle name="40% - Accent4 10" xfId="4619"/>
    <cellStyle name="40% - Accent4 10 2" xfId="5258"/>
    <cellStyle name="40% - Accent4 2" xfId="10"/>
    <cellStyle name="40% - Accent4 2 10" xfId="2165"/>
    <cellStyle name="40% - Accent4 2 11" xfId="2761"/>
    <cellStyle name="40% - Accent4 2 12" xfId="3371"/>
    <cellStyle name="40% - Accent4 2 13" xfId="3995"/>
    <cellStyle name="40% - Accent4 2 14" xfId="4634"/>
    <cellStyle name="40% - Accent4 2 2" xfId="133"/>
    <cellStyle name="40% - Accent4 2 2 10" xfId="4038"/>
    <cellStyle name="40% - Accent4 2 2 11" xfId="4677"/>
    <cellStyle name="40% - Accent4 2 2 2" xfId="331"/>
    <cellStyle name="40% - Accent4 2 2 2 2" xfId="901"/>
    <cellStyle name="40% - Accent4 2 2 2 2 2" xfId="1889"/>
    <cellStyle name="40% - Accent4 2 2 2 3" xfId="1322"/>
    <cellStyle name="40% - Accent4 2 2 2 4" xfId="2470"/>
    <cellStyle name="40% - Accent4 2 2 2 5" xfId="3066"/>
    <cellStyle name="40% - Accent4 2 2 2 6" xfId="3676"/>
    <cellStyle name="40% - Accent4 2 2 2 7" xfId="4300"/>
    <cellStyle name="40% - Accent4 2 2 2 8" xfId="4939"/>
    <cellStyle name="40% - Accent4 2 2 3" xfId="477"/>
    <cellStyle name="40% - Accent4 2 2 3 2" xfId="1046"/>
    <cellStyle name="40% - Accent4 2 2 3 2 2" xfId="2034"/>
    <cellStyle name="40% - Accent4 2 2 3 3" xfId="1467"/>
    <cellStyle name="40% - Accent4 2 2 3 4" xfId="2615"/>
    <cellStyle name="40% - Accent4 2 2 3 5" xfId="3211"/>
    <cellStyle name="40% - Accent4 2 2 3 6" xfId="3821"/>
    <cellStyle name="40% - Accent4 2 2 3 7" xfId="4445"/>
    <cellStyle name="40% - Accent4 2 2 3 8" xfId="5084"/>
    <cellStyle name="40% - Accent4 2 2 4" xfId="756"/>
    <cellStyle name="40% - Accent4 2 2 4 2" xfId="1744"/>
    <cellStyle name="40% - Accent4 2 2 4 3" xfId="2325"/>
    <cellStyle name="40% - Accent4 2 2 4 4" xfId="2921"/>
    <cellStyle name="40% - Accent4 2 2 4 5" xfId="3531"/>
    <cellStyle name="40% - Accent4 2 2 4 6" xfId="4155"/>
    <cellStyle name="40% - Accent4 2 2 4 7" xfId="4794"/>
    <cellStyle name="40% - Accent4 2 2 5" xfId="637"/>
    <cellStyle name="40% - Accent4 2 2 5 2" xfId="1627"/>
    <cellStyle name="40% - Accent4 2 2 6" xfId="1177"/>
    <cellStyle name="40% - Accent4 2 2 7" xfId="2208"/>
    <cellStyle name="40% - Accent4 2 2 8" xfId="2804"/>
    <cellStyle name="40% - Accent4 2 2 9" xfId="3414"/>
    <cellStyle name="40% - Accent4 2 3" xfId="153"/>
    <cellStyle name="40% - Accent4 2 3 10" xfId="4053"/>
    <cellStyle name="40% - Accent4 2 3 11" xfId="4692"/>
    <cellStyle name="40% - Accent4 2 3 2" xfId="346"/>
    <cellStyle name="40% - Accent4 2 3 2 2" xfId="916"/>
    <cellStyle name="40% - Accent4 2 3 2 2 2" xfId="1904"/>
    <cellStyle name="40% - Accent4 2 3 2 3" xfId="1337"/>
    <cellStyle name="40% - Accent4 2 3 2 4" xfId="2485"/>
    <cellStyle name="40% - Accent4 2 3 2 5" xfId="3081"/>
    <cellStyle name="40% - Accent4 2 3 2 6" xfId="3691"/>
    <cellStyle name="40% - Accent4 2 3 2 7" xfId="4315"/>
    <cellStyle name="40% - Accent4 2 3 2 8" xfId="4954"/>
    <cellStyle name="40% - Accent4 2 3 3" xfId="492"/>
    <cellStyle name="40% - Accent4 2 3 3 2" xfId="1061"/>
    <cellStyle name="40% - Accent4 2 3 3 2 2" xfId="2049"/>
    <cellStyle name="40% - Accent4 2 3 3 3" xfId="1482"/>
    <cellStyle name="40% - Accent4 2 3 3 4" xfId="2630"/>
    <cellStyle name="40% - Accent4 2 3 3 5" xfId="3226"/>
    <cellStyle name="40% - Accent4 2 3 3 6" xfId="3836"/>
    <cellStyle name="40% - Accent4 2 3 3 7" xfId="4460"/>
    <cellStyle name="40% - Accent4 2 3 3 8" xfId="5099"/>
    <cellStyle name="40% - Accent4 2 3 4" xfId="771"/>
    <cellStyle name="40% - Accent4 2 3 4 2" xfId="1759"/>
    <cellStyle name="40% - Accent4 2 3 4 3" xfId="2340"/>
    <cellStyle name="40% - Accent4 2 3 4 4" xfId="2936"/>
    <cellStyle name="40% - Accent4 2 3 4 5" xfId="3546"/>
    <cellStyle name="40% - Accent4 2 3 4 6" xfId="4170"/>
    <cellStyle name="40% - Accent4 2 3 4 7" xfId="4809"/>
    <cellStyle name="40% - Accent4 2 3 5" xfId="652"/>
    <cellStyle name="40% - Accent4 2 3 5 2" xfId="1642"/>
    <cellStyle name="40% - Accent4 2 3 6" xfId="1192"/>
    <cellStyle name="40% - Accent4 2 3 7" xfId="2223"/>
    <cellStyle name="40% - Accent4 2 3 8" xfId="2819"/>
    <cellStyle name="40% - Accent4 2 3 9" xfId="3429"/>
    <cellStyle name="40% - Accent4 2 4" xfId="168"/>
    <cellStyle name="40% - Accent4 2 4 10" xfId="4068"/>
    <cellStyle name="40% - Accent4 2 4 11" xfId="4707"/>
    <cellStyle name="40% - Accent4 2 4 2" xfId="362"/>
    <cellStyle name="40% - Accent4 2 4 2 2" xfId="931"/>
    <cellStyle name="40% - Accent4 2 4 2 2 2" xfId="1919"/>
    <cellStyle name="40% - Accent4 2 4 2 3" xfId="1352"/>
    <cellStyle name="40% - Accent4 2 4 2 4" xfId="2500"/>
    <cellStyle name="40% - Accent4 2 4 2 5" xfId="3096"/>
    <cellStyle name="40% - Accent4 2 4 2 6" xfId="3706"/>
    <cellStyle name="40% - Accent4 2 4 2 7" xfId="4330"/>
    <cellStyle name="40% - Accent4 2 4 2 8" xfId="4969"/>
    <cellStyle name="40% - Accent4 2 4 3" xfId="507"/>
    <cellStyle name="40% - Accent4 2 4 3 2" xfId="1076"/>
    <cellStyle name="40% - Accent4 2 4 3 2 2" xfId="2064"/>
    <cellStyle name="40% - Accent4 2 4 3 3" xfId="1497"/>
    <cellStyle name="40% - Accent4 2 4 3 4" xfId="2645"/>
    <cellStyle name="40% - Accent4 2 4 3 5" xfId="3241"/>
    <cellStyle name="40% - Accent4 2 4 3 6" xfId="3851"/>
    <cellStyle name="40% - Accent4 2 4 3 7" xfId="4475"/>
    <cellStyle name="40% - Accent4 2 4 3 8" xfId="5114"/>
    <cellStyle name="40% - Accent4 2 4 4" xfId="786"/>
    <cellStyle name="40% - Accent4 2 4 4 2" xfId="1774"/>
    <cellStyle name="40% - Accent4 2 4 4 3" xfId="2355"/>
    <cellStyle name="40% - Accent4 2 4 4 4" xfId="2951"/>
    <cellStyle name="40% - Accent4 2 4 4 5" xfId="3561"/>
    <cellStyle name="40% - Accent4 2 4 4 6" xfId="4185"/>
    <cellStyle name="40% - Accent4 2 4 4 7" xfId="4824"/>
    <cellStyle name="40% - Accent4 2 4 5" xfId="667"/>
    <cellStyle name="40% - Accent4 2 4 5 2" xfId="1657"/>
    <cellStyle name="40% - Accent4 2 4 6" xfId="1207"/>
    <cellStyle name="40% - Accent4 2 4 7" xfId="2238"/>
    <cellStyle name="40% - Accent4 2 4 8" xfId="2834"/>
    <cellStyle name="40% - Accent4 2 4 9" xfId="3444"/>
    <cellStyle name="40% - Accent4 2 5" xfId="197"/>
    <cellStyle name="40% - Accent4 2 5 10" xfId="4097"/>
    <cellStyle name="40% - Accent4 2 5 11" xfId="4736"/>
    <cellStyle name="40% - Accent4 2 5 2" xfId="391"/>
    <cellStyle name="40% - Accent4 2 5 2 2" xfId="960"/>
    <cellStyle name="40% - Accent4 2 5 2 2 2" xfId="1948"/>
    <cellStyle name="40% - Accent4 2 5 2 3" xfId="1381"/>
    <cellStyle name="40% - Accent4 2 5 2 4" xfId="2529"/>
    <cellStyle name="40% - Accent4 2 5 2 5" xfId="3125"/>
    <cellStyle name="40% - Accent4 2 5 2 6" xfId="3735"/>
    <cellStyle name="40% - Accent4 2 5 2 7" xfId="4359"/>
    <cellStyle name="40% - Accent4 2 5 2 8" xfId="4998"/>
    <cellStyle name="40% - Accent4 2 5 3" xfId="536"/>
    <cellStyle name="40% - Accent4 2 5 3 2" xfId="1105"/>
    <cellStyle name="40% - Accent4 2 5 3 2 2" xfId="2093"/>
    <cellStyle name="40% - Accent4 2 5 3 3" xfId="1526"/>
    <cellStyle name="40% - Accent4 2 5 3 4" xfId="2674"/>
    <cellStyle name="40% - Accent4 2 5 3 5" xfId="3270"/>
    <cellStyle name="40% - Accent4 2 5 3 6" xfId="3880"/>
    <cellStyle name="40% - Accent4 2 5 3 7" xfId="4504"/>
    <cellStyle name="40% - Accent4 2 5 3 8" xfId="5143"/>
    <cellStyle name="40% - Accent4 2 5 4" xfId="815"/>
    <cellStyle name="40% - Accent4 2 5 4 2" xfId="1803"/>
    <cellStyle name="40% - Accent4 2 5 4 3" xfId="2384"/>
    <cellStyle name="40% - Accent4 2 5 4 4" xfId="2980"/>
    <cellStyle name="40% - Accent4 2 5 4 5" xfId="3590"/>
    <cellStyle name="40% - Accent4 2 5 4 6" xfId="4214"/>
    <cellStyle name="40% - Accent4 2 5 4 7" xfId="4853"/>
    <cellStyle name="40% - Accent4 2 5 5" xfId="696"/>
    <cellStyle name="40% - Accent4 2 5 5 2" xfId="1686"/>
    <cellStyle name="40% - Accent4 2 5 6" xfId="1236"/>
    <cellStyle name="40% - Accent4 2 5 7" xfId="2267"/>
    <cellStyle name="40% - Accent4 2 5 8" xfId="2863"/>
    <cellStyle name="40% - Accent4 2 5 9" xfId="3473"/>
    <cellStyle name="40% - Accent4 2 6" xfId="283"/>
    <cellStyle name="40% - Accent4 2 7" xfId="240"/>
    <cellStyle name="40% - Accent4 2 7 2" xfId="858"/>
    <cellStyle name="40% - Accent4 2 7 2 2" xfId="1846"/>
    <cellStyle name="40% - Accent4 2 7 3" xfId="1279"/>
    <cellStyle name="40% - Accent4 2 7 4" xfId="2427"/>
    <cellStyle name="40% - Accent4 2 7 5" xfId="3023"/>
    <cellStyle name="40% - Accent4 2 7 6" xfId="3633"/>
    <cellStyle name="40% - Accent4 2 7 7" xfId="4257"/>
    <cellStyle name="40% - Accent4 2 7 8" xfId="4896"/>
    <cellStyle name="40% - Accent4 2 8" xfId="434"/>
    <cellStyle name="40% - Accent4 2 8 2" xfId="1003"/>
    <cellStyle name="40% - Accent4 2 8 2 2" xfId="1991"/>
    <cellStyle name="40% - Accent4 2 8 3" xfId="1424"/>
    <cellStyle name="40% - Accent4 2 8 4" xfId="2572"/>
    <cellStyle name="40% - Accent4 2 8 5" xfId="3168"/>
    <cellStyle name="40% - Accent4 2 8 6" xfId="3778"/>
    <cellStyle name="40% - Accent4 2 8 7" xfId="4402"/>
    <cellStyle name="40% - Accent4 2 8 8" xfId="5041"/>
    <cellStyle name="40% - Accent4 2 9" xfId="594"/>
    <cellStyle name="40% - Accent4 2 9 2" xfId="1584"/>
    <cellStyle name="40% - Accent4 3" xfId="182"/>
    <cellStyle name="40% - Accent4 3 10" xfId="2775"/>
    <cellStyle name="40% - Accent4 3 11" xfId="3385"/>
    <cellStyle name="40% - Accent4 3 12" xfId="4009"/>
    <cellStyle name="40% - Accent4 3 13" xfId="4648"/>
    <cellStyle name="40% - Accent4 3 2" xfId="211"/>
    <cellStyle name="40% - Accent4 3 2 10" xfId="4111"/>
    <cellStyle name="40% - Accent4 3 2 11" xfId="4750"/>
    <cellStyle name="40% - Accent4 3 2 2" xfId="405"/>
    <cellStyle name="40% - Accent4 3 2 2 2" xfId="974"/>
    <cellStyle name="40% - Accent4 3 2 2 2 2" xfId="1962"/>
    <cellStyle name="40% - Accent4 3 2 2 3" xfId="1395"/>
    <cellStyle name="40% - Accent4 3 2 2 4" xfId="2543"/>
    <cellStyle name="40% - Accent4 3 2 2 5" xfId="3139"/>
    <cellStyle name="40% - Accent4 3 2 2 6" xfId="3749"/>
    <cellStyle name="40% - Accent4 3 2 2 7" xfId="4373"/>
    <cellStyle name="40% - Accent4 3 2 2 8" xfId="5012"/>
    <cellStyle name="40% - Accent4 3 2 3" xfId="550"/>
    <cellStyle name="40% - Accent4 3 2 3 2" xfId="1119"/>
    <cellStyle name="40% - Accent4 3 2 3 2 2" xfId="2107"/>
    <cellStyle name="40% - Accent4 3 2 3 3" xfId="1540"/>
    <cellStyle name="40% - Accent4 3 2 3 4" xfId="2688"/>
    <cellStyle name="40% - Accent4 3 2 3 5" xfId="3284"/>
    <cellStyle name="40% - Accent4 3 2 3 6" xfId="3894"/>
    <cellStyle name="40% - Accent4 3 2 3 7" xfId="4518"/>
    <cellStyle name="40% - Accent4 3 2 3 8" xfId="5157"/>
    <cellStyle name="40% - Accent4 3 2 4" xfId="829"/>
    <cellStyle name="40% - Accent4 3 2 4 2" xfId="1817"/>
    <cellStyle name="40% - Accent4 3 2 4 3" xfId="2398"/>
    <cellStyle name="40% - Accent4 3 2 4 4" xfId="2994"/>
    <cellStyle name="40% - Accent4 3 2 4 5" xfId="3604"/>
    <cellStyle name="40% - Accent4 3 2 4 6" xfId="4228"/>
    <cellStyle name="40% - Accent4 3 2 4 7" xfId="4867"/>
    <cellStyle name="40% - Accent4 3 2 5" xfId="710"/>
    <cellStyle name="40% - Accent4 3 2 5 2" xfId="1700"/>
    <cellStyle name="40% - Accent4 3 2 6" xfId="1250"/>
    <cellStyle name="40% - Accent4 3 2 7" xfId="2281"/>
    <cellStyle name="40% - Accent4 3 2 8" xfId="2877"/>
    <cellStyle name="40% - Accent4 3 2 9" xfId="3487"/>
    <cellStyle name="40% - Accent4 3 3" xfId="376"/>
    <cellStyle name="40% - Accent4 3 3 10" xfId="4721"/>
    <cellStyle name="40% - Accent4 3 3 2" xfId="521"/>
    <cellStyle name="40% - Accent4 3 3 2 2" xfId="1090"/>
    <cellStyle name="40% - Accent4 3 3 2 2 2" xfId="2078"/>
    <cellStyle name="40% - Accent4 3 3 2 3" xfId="1511"/>
    <cellStyle name="40% - Accent4 3 3 2 4" xfId="2659"/>
    <cellStyle name="40% - Accent4 3 3 2 5" xfId="3255"/>
    <cellStyle name="40% - Accent4 3 3 2 6" xfId="3865"/>
    <cellStyle name="40% - Accent4 3 3 2 7" xfId="4489"/>
    <cellStyle name="40% - Accent4 3 3 2 8" xfId="5128"/>
    <cellStyle name="40% - Accent4 3 3 3" xfId="945"/>
    <cellStyle name="40% - Accent4 3 3 3 2" xfId="1933"/>
    <cellStyle name="40% - Accent4 3 3 3 3" xfId="2514"/>
    <cellStyle name="40% - Accent4 3 3 3 4" xfId="3110"/>
    <cellStyle name="40% - Accent4 3 3 3 5" xfId="3720"/>
    <cellStyle name="40% - Accent4 3 3 3 6" xfId="4344"/>
    <cellStyle name="40% - Accent4 3 3 3 7" xfId="4983"/>
    <cellStyle name="40% - Accent4 3 3 4" xfId="681"/>
    <cellStyle name="40% - Accent4 3 3 4 2" xfId="1671"/>
    <cellStyle name="40% - Accent4 3 3 5" xfId="1366"/>
    <cellStyle name="40% - Accent4 3 3 6" xfId="2252"/>
    <cellStyle name="40% - Accent4 3 3 7" xfId="2848"/>
    <cellStyle name="40% - Accent4 3 3 8" xfId="3458"/>
    <cellStyle name="40% - Accent4 3 3 9" xfId="4082"/>
    <cellStyle name="40% - Accent4 3 4" xfId="254"/>
    <cellStyle name="40% - Accent4 3 4 2" xfId="872"/>
    <cellStyle name="40% - Accent4 3 4 2 2" xfId="1860"/>
    <cellStyle name="40% - Accent4 3 4 3" xfId="1293"/>
    <cellStyle name="40% - Accent4 3 4 4" xfId="2441"/>
    <cellStyle name="40% - Accent4 3 4 5" xfId="3037"/>
    <cellStyle name="40% - Accent4 3 4 6" xfId="3647"/>
    <cellStyle name="40% - Accent4 3 4 7" xfId="4271"/>
    <cellStyle name="40% - Accent4 3 4 8" xfId="4910"/>
    <cellStyle name="40% - Accent4 3 5" xfId="448"/>
    <cellStyle name="40% - Accent4 3 5 2" xfId="1017"/>
    <cellStyle name="40% - Accent4 3 5 2 2" xfId="2005"/>
    <cellStyle name="40% - Accent4 3 5 3" xfId="1438"/>
    <cellStyle name="40% - Accent4 3 5 4" xfId="2586"/>
    <cellStyle name="40% - Accent4 3 5 5" xfId="3182"/>
    <cellStyle name="40% - Accent4 3 5 6" xfId="3792"/>
    <cellStyle name="40% - Accent4 3 5 7" xfId="4416"/>
    <cellStyle name="40% - Accent4 3 5 8" xfId="5055"/>
    <cellStyle name="40% - Accent4 3 6" xfId="800"/>
    <cellStyle name="40% - Accent4 3 6 2" xfId="1788"/>
    <cellStyle name="40% - Accent4 3 6 3" xfId="2369"/>
    <cellStyle name="40% - Accent4 3 6 4" xfId="2965"/>
    <cellStyle name="40% - Accent4 3 6 5" xfId="3575"/>
    <cellStyle name="40% - Accent4 3 6 6" xfId="4199"/>
    <cellStyle name="40% - Accent4 3 6 7" xfId="4838"/>
    <cellStyle name="40% - Accent4 3 7" xfId="608"/>
    <cellStyle name="40% - Accent4 3 7 2" xfId="1598"/>
    <cellStyle name="40% - Accent4 3 8" xfId="1221"/>
    <cellStyle name="40% - Accent4 3 9" xfId="2179"/>
    <cellStyle name="40% - Accent4 4" xfId="225"/>
    <cellStyle name="40% - Accent4 4 10" xfId="3399"/>
    <cellStyle name="40% - Accent4 4 11" xfId="4023"/>
    <cellStyle name="40% - Accent4 4 12" xfId="4662"/>
    <cellStyle name="40% - Accent4 4 2" xfId="419"/>
    <cellStyle name="40% - Accent4 4 2 10" xfId="4764"/>
    <cellStyle name="40% - Accent4 4 2 2" xfId="564"/>
    <cellStyle name="40% - Accent4 4 2 2 2" xfId="1133"/>
    <cellStyle name="40% - Accent4 4 2 2 2 2" xfId="2121"/>
    <cellStyle name="40% - Accent4 4 2 2 3" xfId="1554"/>
    <cellStyle name="40% - Accent4 4 2 2 4" xfId="2702"/>
    <cellStyle name="40% - Accent4 4 2 2 5" xfId="3298"/>
    <cellStyle name="40% - Accent4 4 2 2 6" xfId="3908"/>
    <cellStyle name="40% - Accent4 4 2 2 7" xfId="4532"/>
    <cellStyle name="40% - Accent4 4 2 2 8" xfId="5171"/>
    <cellStyle name="40% - Accent4 4 2 3" xfId="988"/>
    <cellStyle name="40% - Accent4 4 2 3 2" xfId="1976"/>
    <cellStyle name="40% - Accent4 4 2 3 3" xfId="2557"/>
    <cellStyle name="40% - Accent4 4 2 3 4" xfId="3153"/>
    <cellStyle name="40% - Accent4 4 2 3 5" xfId="3763"/>
    <cellStyle name="40% - Accent4 4 2 3 6" xfId="4387"/>
    <cellStyle name="40% - Accent4 4 2 3 7" xfId="5026"/>
    <cellStyle name="40% - Accent4 4 2 4" xfId="724"/>
    <cellStyle name="40% - Accent4 4 2 4 2" xfId="1714"/>
    <cellStyle name="40% - Accent4 4 2 5" xfId="1409"/>
    <cellStyle name="40% - Accent4 4 2 6" xfId="2295"/>
    <cellStyle name="40% - Accent4 4 2 7" xfId="2891"/>
    <cellStyle name="40% - Accent4 4 2 8" xfId="3501"/>
    <cellStyle name="40% - Accent4 4 2 9" xfId="4125"/>
    <cellStyle name="40% - Accent4 4 3" xfId="268"/>
    <cellStyle name="40% - Accent4 4 3 2" xfId="886"/>
    <cellStyle name="40% - Accent4 4 3 2 2" xfId="1874"/>
    <cellStyle name="40% - Accent4 4 3 3" xfId="1307"/>
    <cellStyle name="40% - Accent4 4 3 4" xfId="2455"/>
    <cellStyle name="40% - Accent4 4 3 5" xfId="3051"/>
    <cellStyle name="40% - Accent4 4 3 6" xfId="3661"/>
    <cellStyle name="40% - Accent4 4 3 7" xfId="4285"/>
    <cellStyle name="40% - Accent4 4 3 8" xfId="4924"/>
    <cellStyle name="40% - Accent4 4 4" xfId="462"/>
    <cellStyle name="40% - Accent4 4 4 2" xfId="1031"/>
    <cellStyle name="40% - Accent4 4 4 2 2" xfId="2019"/>
    <cellStyle name="40% - Accent4 4 4 3" xfId="1452"/>
    <cellStyle name="40% - Accent4 4 4 4" xfId="2600"/>
    <cellStyle name="40% - Accent4 4 4 5" xfId="3196"/>
    <cellStyle name="40% - Accent4 4 4 6" xfId="3806"/>
    <cellStyle name="40% - Accent4 4 4 7" xfId="4430"/>
    <cellStyle name="40% - Accent4 4 4 8" xfId="5069"/>
    <cellStyle name="40% - Accent4 4 5" xfId="843"/>
    <cellStyle name="40% - Accent4 4 5 2" xfId="1831"/>
    <cellStyle name="40% - Accent4 4 5 3" xfId="2412"/>
    <cellStyle name="40% - Accent4 4 5 4" xfId="3008"/>
    <cellStyle name="40% - Accent4 4 5 5" xfId="3618"/>
    <cellStyle name="40% - Accent4 4 5 6" xfId="4242"/>
    <cellStyle name="40% - Accent4 4 5 7" xfId="4881"/>
    <cellStyle name="40% - Accent4 4 6" xfId="622"/>
    <cellStyle name="40% - Accent4 4 6 2" xfId="1612"/>
    <cellStyle name="40% - Accent4 4 7" xfId="1264"/>
    <cellStyle name="40% - Accent4 4 8" xfId="2193"/>
    <cellStyle name="40% - Accent4 4 9" xfId="2789"/>
    <cellStyle name="40% - Accent4 5" xfId="579"/>
    <cellStyle name="40% - Accent4 5 2" xfId="1148"/>
    <cellStyle name="40% - Accent4 5 2 2" xfId="2136"/>
    <cellStyle name="40% - Accent4 5 2 3" xfId="2717"/>
    <cellStyle name="40% - Accent4 5 2 4" xfId="3313"/>
    <cellStyle name="40% - Accent4 5 2 5" xfId="3923"/>
    <cellStyle name="40% - Accent4 5 2 6" xfId="4547"/>
    <cellStyle name="40% - Accent4 5 2 7" xfId="5186"/>
    <cellStyle name="40% - Accent4 5 3" xfId="739"/>
    <cellStyle name="40% - Accent4 5 3 2" xfId="1729"/>
    <cellStyle name="40% - Accent4 5 4" xfId="1569"/>
    <cellStyle name="40% - Accent4 5 5" xfId="2310"/>
    <cellStyle name="40% - Accent4 5 6" xfId="2906"/>
    <cellStyle name="40% - Accent4 5 7" xfId="3516"/>
    <cellStyle name="40% - Accent4 5 8" xfId="4140"/>
    <cellStyle name="40% - Accent4 5 9" xfId="4779"/>
    <cellStyle name="40% - Accent4 6" xfId="1162"/>
    <cellStyle name="40% - Accent4 6 2" xfId="2150"/>
    <cellStyle name="40% - Accent4 6 3" xfId="2731"/>
    <cellStyle name="40% - Accent4 6 4" xfId="3327"/>
    <cellStyle name="40% - Accent4 6 5" xfId="3937"/>
    <cellStyle name="40% - Accent4 6 6" xfId="4561"/>
    <cellStyle name="40% - Accent4 6 7" xfId="5200"/>
    <cellStyle name="40% - Accent4 7" xfId="2746"/>
    <cellStyle name="40% - Accent4 7 2" xfId="3342"/>
    <cellStyle name="40% - Accent4 7 3" xfId="3952"/>
    <cellStyle name="40% - Accent4 7 4" xfId="4576"/>
    <cellStyle name="40% - Accent4 7 5" xfId="5215"/>
    <cellStyle name="40% - Accent4 8" xfId="3356"/>
    <cellStyle name="40% - Accent4 8 2" xfId="3966"/>
    <cellStyle name="40% - Accent4 8 3" xfId="4590"/>
    <cellStyle name="40% - Accent4 8 4" xfId="5229"/>
    <cellStyle name="40% - Accent4 9" xfId="3980"/>
    <cellStyle name="40% - Accent4 9 2" xfId="4604"/>
    <cellStyle name="40% - Accent4 9 3" xfId="5243"/>
    <cellStyle name="40% - Accent5 10" xfId="4621"/>
    <cellStyle name="40% - Accent5 10 2" xfId="5260"/>
    <cellStyle name="40% - Accent5 2" xfId="11"/>
    <cellStyle name="40% - Accent5 2 10" xfId="2167"/>
    <cellStyle name="40% - Accent5 2 11" xfId="2763"/>
    <cellStyle name="40% - Accent5 2 12" xfId="3373"/>
    <cellStyle name="40% - Accent5 2 13" xfId="3997"/>
    <cellStyle name="40% - Accent5 2 14" xfId="4636"/>
    <cellStyle name="40% - Accent5 2 2" xfId="137"/>
    <cellStyle name="40% - Accent5 2 2 10" xfId="4040"/>
    <cellStyle name="40% - Accent5 2 2 11" xfId="4679"/>
    <cellStyle name="40% - Accent5 2 2 2" xfId="333"/>
    <cellStyle name="40% - Accent5 2 2 2 2" xfId="903"/>
    <cellStyle name="40% - Accent5 2 2 2 2 2" xfId="1891"/>
    <cellStyle name="40% - Accent5 2 2 2 3" xfId="1324"/>
    <cellStyle name="40% - Accent5 2 2 2 4" xfId="2472"/>
    <cellStyle name="40% - Accent5 2 2 2 5" xfId="3068"/>
    <cellStyle name="40% - Accent5 2 2 2 6" xfId="3678"/>
    <cellStyle name="40% - Accent5 2 2 2 7" xfId="4302"/>
    <cellStyle name="40% - Accent5 2 2 2 8" xfId="4941"/>
    <cellStyle name="40% - Accent5 2 2 3" xfId="479"/>
    <cellStyle name="40% - Accent5 2 2 3 2" xfId="1048"/>
    <cellStyle name="40% - Accent5 2 2 3 2 2" xfId="2036"/>
    <cellStyle name="40% - Accent5 2 2 3 3" xfId="1469"/>
    <cellStyle name="40% - Accent5 2 2 3 4" xfId="2617"/>
    <cellStyle name="40% - Accent5 2 2 3 5" xfId="3213"/>
    <cellStyle name="40% - Accent5 2 2 3 6" xfId="3823"/>
    <cellStyle name="40% - Accent5 2 2 3 7" xfId="4447"/>
    <cellStyle name="40% - Accent5 2 2 3 8" xfId="5086"/>
    <cellStyle name="40% - Accent5 2 2 4" xfId="758"/>
    <cellStyle name="40% - Accent5 2 2 4 2" xfId="1746"/>
    <cellStyle name="40% - Accent5 2 2 4 3" xfId="2327"/>
    <cellStyle name="40% - Accent5 2 2 4 4" xfId="2923"/>
    <cellStyle name="40% - Accent5 2 2 4 5" xfId="3533"/>
    <cellStyle name="40% - Accent5 2 2 4 6" xfId="4157"/>
    <cellStyle name="40% - Accent5 2 2 4 7" xfId="4796"/>
    <cellStyle name="40% - Accent5 2 2 5" xfId="639"/>
    <cellStyle name="40% - Accent5 2 2 5 2" xfId="1629"/>
    <cellStyle name="40% - Accent5 2 2 6" xfId="1179"/>
    <cellStyle name="40% - Accent5 2 2 7" xfId="2210"/>
    <cellStyle name="40% - Accent5 2 2 8" xfId="2806"/>
    <cellStyle name="40% - Accent5 2 2 9" xfId="3416"/>
    <cellStyle name="40% - Accent5 2 3" xfId="155"/>
    <cellStyle name="40% - Accent5 2 3 10" xfId="4055"/>
    <cellStyle name="40% - Accent5 2 3 11" xfId="4694"/>
    <cellStyle name="40% - Accent5 2 3 2" xfId="348"/>
    <cellStyle name="40% - Accent5 2 3 2 2" xfId="918"/>
    <cellStyle name="40% - Accent5 2 3 2 2 2" xfId="1906"/>
    <cellStyle name="40% - Accent5 2 3 2 3" xfId="1339"/>
    <cellStyle name="40% - Accent5 2 3 2 4" xfId="2487"/>
    <cellStyle name="40% - Accent5 2 3 2 5" xfId="3083"/>
    <cellStyle name="40% - Accent5 2 3 2 6" xfId="3693"/>
    <cellStyle name="40% - Accent5 2 3 2 7" xfId="4317"/>
    <cellStyle name="40% - Accent5 2 3 2 8" xfId="4956"/>
    <cellStyle name="40% - Accent5 2 3 3" xfId="494"/>
    <cellStyle name="40% - Accent5 2 3 3 2" xfId="1063"/>
    <cellStyle name="40% - Accent5 2 3 3 2 2" xfId="2051"/>
    <cellStyle name="40% - Accent5 2 3 3 3" xfId="1484"/>
    <cellStyle name="40% - Accent5 2 3 3 4" xfId="2632"/>
    <cellStyle name="40% - Accent5 2 3 3 5" xfId="3228"/>
    <cellStyle name="40% - Accent5 2 3 3 6" xfId="3838"/>
    <cellStyle name="40% - Accent5 2 3 3 7" xfId="4462"/>
    <cellStyle name="40% - Accent5 2 3 3 8" xfId="5101"/>
    <cellStyle name="40% - Accent5 2 3 4" xfId="773"/>
    <cellStyle name="40% - Accent5 2 3 4 2" xfId="1761"/>
    <cellStyle name="40% - Accent5 2 3 4 3" xfId="2342"/>
    <cellStyle name="40% - Accent5 2 3 4 4" xfId="2938"/>
    <cellStyle name="40% - Accent5 2 3 4 5" xfId="3548"/>
    <cellStyle name="40% - Accent5 2 3 4 6" xfId="4172"/>
    <cellStyle name="40% - Accent5 2 3 4 7" xfId="4811"/>
    <cellStyle name="40% - Accent5 2 3 5" xfId="654"/>
    <cellStyle name="40% - Accent5 2 3 5 2" xfId="1644"/>
    <cellStyle name="40% - Accent5 2 3 6" xfId="1194"/>
    <cellStyle name="40% - Accent5 2 3 7" xfId="2225"/>
    <cellStyle name="40% - Accent5 2 3 8" xfId="2821"/>
    <cellStyle name="40% - Accent5 2 3 9" xfId="3431"/>
    <cellStyle name="40% - Accent5 2 4" xfId="170"/>
    <cellStyle name="40% - Accent5 2 4 10" xfId="4070"/>
    <cellStyle name="40% - Accent5 2 4 11" xfId="4709"/>
    <cellStyle name="40% - Accent5 2 4 2" xfId="364"/>
    <cellStyle name="40% - Accent5 2 4 2 2" xfId="933"/>
    <cellStyle name="40% - Accent5 2 4 2 2 2" xfId="1921"/>
    <cellStyle name="40% - Accent5 2 4 2 3" xfId="1354"/>
    <cellStyle name="40% - Accent5 2 4 2 4" xfId="2502"/>
    <cellStyle name="40% - Accent5 2 4 2 5" xfId="3098"/>
    <cellStyle name="40% - Accent5 2 4 2 6" xfId="3708"/>
    <cellStyle name="40% - Accent5 2 4 2 7" xfId="4332"/>
    <cellStyle name="40% - Accent5 2 4 2 8" xfId="4971"/>
    <cellStyle name="40% - Accent5 2 4 3" xfId="509"/>
    <cellStyle name="40% - Accent5 2 4 3 2" xfId="1078"/>
    <cellStyle name="40% - Accent5 2 4 3 2 2" xfId="2066"/>
    <cellStyle name="40% - Accent5 2 4 3 3" xfId="1499"/>
    <cellStyle name="40% - Accent5 2 4 3 4" xfId="2647"/>
    <cellStyle name="40% - Accent5 2 4 3 5" xfId="3243"/>
    <cellStyle name="40% - Accent5 2 4 3 6" xfId="3853"/>
    <cellStyle name="40% - Accent5 2 4 3 7" xfId="4477"/>
    <cellStyle name="40% - Accent5 2 4 3 8" xfId="5116"/>
    <cellStyle name="40% - Accent5 2 4 4" xfId="788"/>
    <cellStyle name="40% - Accent5 2 4 4 2" xfId="1776"/>
    <cellStyle name="40% - Accent5 2 4 4 3" xfId="2357"/>
    <cellStyle name="40% - Accent5 2 4 4 4" xfId="2953"/>
    <cellStyle name="40% - Accent5 2 4 4 5" xfId="3563"/>
    <cellStyle name="40% - Accent5 2 4 4 6" xfId="4187"/>
    <cellStyle name="40% - Accent5 2 4 4 7" xfId="4826"/>
    <cellStyle name="40% - Accent5 2 4 5" xfId="669"/>
    <cellStyle name="40% - Accent5 2 4 5 2" xfId="1659"/>
    <cellStyle name="40% - Accent5 2 4 6" xfId="1209"/>
    <cellStyle name="40% - Accent5 2 4 7" xfId="2240"/>
    <cellStyle name="40% - Accent5 2 4 8" xfId="2836"/>
    <cellStyle name="40% - Accent5 2 4 9" xfId="3446"/>
    <cellStyle name="40% - Accent5 2 5" xfId="199"/>
    <cellStyle name="40% - Accent5 2 5 10" xfId="4099"/>
    <cellStyle name="40% - Accent5 2 5 11" xfId="4738"/>
    <cellStyle name="40% - Accent5 2 5 2" xfId="393"/>
    <cellStyle name="40% - Accent5 2 5 2 2" xfId="962"/>
    <cellStyle name="40% - Accent5 2 5 2 2 2" xfId="1950"/>
    <cellStyle name="40% - Accent5 2 5 2 3" xfId="1383"/>
    <cellStyle name="40% - Accent5 2 5 2 4" xfId="2531"/>
    <cellStyle name="40% - Accent5 2 5 2 5" xfId="3127"/>
    <cellStyle name="40% - Accent5 2 5 2 6" xfId="3737"/>
    <cellStyle name="40% - Accent5 2 5 2 7" xfId="4361"/>
    <cellStyle name="40% - Accent5 2 5 2 8" xfId="5000"/>
    <cellStyle name="40% - Accent5 2 5 3" xfId="538"/>
    <cellStyle name="40% - Accent5 2 5 3 2" xfId="1107"/>
    <cellStyle name="40% - Accent5 2 5 3 2 2" xfId="2095"/>
    <cellStyle name="40% - Accent5 2 5 3 3" xfId="1528"/>
    <cellStyle name="40% - Accent5 2 5 3 4" xfId="2676"/>
    <cellStyle name="40% - Accent5 2 5 3 5" xfId="3272"/>
    <cellStyle name="40% - Accent5 2 5 3 6" xfId="3882"/>
    <cellStyle name="40% - Accent5 2 5 3 7" xfId="4506"/>
    <cellStyle name="40% - Accent5 2 5 3 8" xfId="5145"/>
    <cellStyle name="40% - Accent5 2 5 4" xfId="817"/>
    <cellStyle name="40% - Accent5 2 5 4 2" xfId="1805"/>
    <cellStyle name="40% - Accent5 2 5 4 3" xfId="2386"/>
    <cellStyle name="40% - Accent5 2 5 4 4" xfId="2982"/>
    <cellStyle name="40% - Accent5 2 5 4 5" xfId="3592"/>
    <cellStyle name="40% - Accent5 2 5 4 6" xfId="4216"/>
    <cellStyle name="40% - Accent5 2 5 4 7" xfId="4855"/>
    <cellStyle name="40% - Accent5 2 5 5" xfId="698"/>
    <cellStyle name="40% - Accent5 2 5 5 2" xfId="1688"/>
    <cellStyle name="40% - Accent5 2 5 6" xfId="1238"/>
    <cellStyle name="40% - Accent5 2 5 7" xfId="2269"/>
    <cellStyle name="40% - Accent5 2 5 8" xfId="2865"/>
    <cellStyle name="40% - Accent5 2 5 9" xfId="3475"/>
    <cellStyle name="40% - Accent5 2 6" xfId="284"/>
    <cellStyle name="40% - Accent5 2 7" xfId="242"/>
    <cellStyle name="40% - Accent5 2 7 2" xfId="860"/>
    <cellStyle name="40% - Accent5 2 7 2 2" xfId="1848"/>
    <cellStyle name="40% - Accent5 2 7 3" xfId="1281"/>
    <cellStyle name="40% - Accent5 2 7 4" xfId="2429"/>
    <cellStyle name="40% - Accent5 2 7 5" xfId="3025"/>
    <cellStyle name="40% - Accent5 2 7 6" xfId="3635"/>
    <cellStyle name="40% - Accent5 2 7 7" xfId="4259"/>
    <cellStyle name="40% - Accent5 2 7 8" xfId="4898"/>
    <cellStyle name="40% - Accent5 2 8" xfId="436"/>
    <cellStyle name="40% - Accent5 2 8 2" xfId="1005"/>
    <cellStyle name="40% - Accent5 2 8 2 2" xfId="1993"/>
    <cellStyle name="40% - Accent5 2 8 3" xfId="1426"/>
    <cellStyle name="40% - Accent5 2 8 4" xfId="2574"/>
    <cellStyle name="40% - Accent5 2 8 5" xfId="3170"/>
    <cellStyle name="40% - Accent5 2 8 6" xfId="3780"/>
    <cellStyle name="40% - Accent5 2 8 7" xfId="4404"/>
    <cellStyle name="40% - Accent5 2 8 8" xfId="5043"/>
    <cellStyle name="40% - Accent5 2 9" xfId="596"/>
    <cellStyle name="40% - Accent5 2 9 2" xfId="1586"/>
    <cellStyle name="40% - Accent5 3" xfId="184"/>
    <cellStyle name="40% - Accent5 3 10" xfId="2777"/>
    <cellStyle name="40% - Accent5 3 11" xfId="3387"/>
    <cellStyle name="40% - Accent5 3 12" xfId="4011"/>
    <cellStyle name="40% - Accent5 3 13" xfId="4650"/>
    <cellStyle name="40% - Accent5 3 2" xfId="213"/>
    <cellStyle name="40% - Accent5 3 2 10" xfId="4113"/>
    <cellStyle name="40% - Accent5 3 2 11" xfId="4752"/>
    <cellStyle name="40% - Accent5 3 2 2" xfId="407"/>
    <cellStyle name="40% - Accent5 3 2 2 2" xfId="976"/>
    <cellStyle name="40% - Accent5 3 2 2 2 2" xfId="1964"/>
    <cellStyle name="40% - Accent5 3 2 2 3" xfId="1397"/>
    <cellStyle name="40% - Accent5 3 2 2 4" xfId="2545"/>
    <cellStyle name="40% - Accent5 3 2 2 5" xfId="3141"/>
    <cellStyle name="40% - Accent5 3 2 2 6" xfId="3751"/>
    <cellStyle name="40% - Accent5 3 2 2 7" xfId="4375"/>
    <cellStyle name="40% - Accent5 3 2 2 8" xfId="5014"/>
    <cellStyle name="40% - Accent5 3 2 3" xfId="552"/>
    <cellStyle name="40% - Accent5 3 2 3 2" xfId="1121"/>
    <cellStyle name="40% - Accent5 3 2 3 2 2" xfId="2109"/>
    <cellStyle name="40% - Accent5 3 2 3 3" xfId="1542"/>
    <cellStyle name="40% - Accent5 3 2 3 4" xfId="2690"/>
    <cellStyle name="40% - Accent5 3 2 3 5" xfId="3286"/>
    <cellStyle name="40% - Accent5 3 2 3 6" xfId="3896"/>
    <cellStyle name="40% - Accent5 3 2 3 7" xfId="4520"/>
    <cellStyle name="40% - Accent5 3 2 3 8" xfId="5159"/>
    <cellStyle name="40% - Accent5 3 2 4" xfId="831"/>
    <cellStyle name="40% - Accent5 3 2 4 2" xfId="1819"/>
    <cellStyle name="40% - Accent5 3 2 4 3" xfId="2400"/>
    <cellStyle name="40% - Accent5 3 2 4 4" xfId="2996"/>
    <cellStyle name="40% - Accent5 3 2 4 5" xfId="3606"/>
    <cellStyle name="40% - Accent5 3 2 4 6" xfId="4230"/>
    <cellStyle name="40% - Accent5 3 2 4 7" xfId="4869"/>
    <cellStyle name="40% - Accent5 3 2 5" xfId="712"/>
    <cellStyle name="40% - Accent5 3 2 5 2" xfId="1702"/>
    <cellStyle name="40% - Accent5 3 2 6" xfId="1252"/>
    <cellStyle name="40% - Accent5 3 2 7" xfId="2283"/>
    <cellStyle name="40% - Accent5 3 2 8" xfId="2879"/>
    <cellStyle name="40% - Accent5 3 2 9" xfId="3489"/>
    <cellStyle name="40% - Accent5 3 3" xfId="378"/>
    <cellStyle name="40% - Accent5 3 3 10" xfId="4723"/>
    <cellStyle name="40% - Accent5 3 3 2" xfId="523"/>
    <cellStyle name="40% - Accent5 3 3 2 2" xfId="1092"/>
    <cellStyle name="40% - Accent5 3 3 2 2 2" xfId="2080"/>
    <cellStyle name="40% - Accent5 3 3 2 3" xfId="1513"/>
    <cellStyle name="40% - Accent5 3 3 2 4" xfId="2661"/>
    <cellStyle name="40% - Accent5 3 3 2 5" xfId="3257"/>
    <cellStyle name="40% - Accent5 3 3 2 6" xfId="3867"/>
    <cellStyle name="40% - Accent5 3 3 2 7" xfId="4491"/>
    <cellStyle name="40% - Accent5 3 3 2 8" xfId="5130"/>
    <cellStyle name="40% - Accent5 3 3 3" xfId="947"/>
    <cellStyle name="40% - Accent5 3 3 3 2" xfId="1935"/>
    <cellStyle name="40% - Accent5 3 3 3 3" xfId="2516"/>
    <cellStyle name="40% - Accent5 3 3 3 4" xfId="3112"/>
    <cellStyle name="40% - Accent5 3 3 3 5" xfId="3722"/>
    <cellStyle name="40% - Accent5 3 3 3 6" xfId="4346"/>
    <cellStyle name="40% - Accent5 3 3 3 7" xfId="4985"/>
    <cellStyle name="40% - Accent5 3 3 4" xfId="683"/>
    <cellStyle name="40% - Accent5 3 3 4 2" xfId="1673"/>
    <cellStyle name="40% - Accent5 3 3 5" xfId="1368"/>
    <cellStyle name="40% - Accent5 3 3 6" xfId="2254"/>
    <cellStyle name="40% - Accent5 3 3 7" xfId="2850"/>
    <cellStyle name="40% - Accent5 3 3 8" xfId="3460"/>
    <cellStyle name="40% - Accent5 3 3 9" xfId="4084"/>
    <cellStyle name="40% - Accent5 3 4" xfId="256"/>
    <cellStyle name="40% - Accent5 3 4 2" xfId="874"/>
    <cellStyle name="40% - Accent5 3 4 2 2" xfId="1862"/>
    <cellStyle name="40% - Accent5 3 4 3" xfId="1295"/>
    <cellStyle name="40% - Accent5 3 4 4" xfId="2443"/>
    <cellStyle name="40% - Accent5 3 4 5" xfId="3039"/>
    <cellStyle name="40% - Accent5 3 4 6" xfId="3649"/>
    <cellStyle name="40% - Accent5 3 4 7" xfId="4273"/>
    <cellStyle name="40% - Accent5 3 4 8" xfId="4912"/>
    <cellStyle name="40% - Accent5 3 5" xfId="450"/>
    <cellStyle name="40% - Accent5 3 5 2" xfId="1019"/>
    <cellStyle name="40% - Accent5 3 5 2 2" xfId="2007"/>
    <cellStyle name="40% - Accent5 3 5 3" xfId="1440"/>
    <cellStyle name="40% - Accent5 3 5 4" xfId="2588"/>
    <cellStyle name="40% - Accent5 3 5 5" xfId="3184"/>
    <cellStyle name="40% - Accent5 3 5 6" xfId="3794"/>
    <cellStyle name="40% - Accent5 3 5 7" xfId="4418"/>
    <cellStyle name="40% - Accent5 3 5 8" xfId="5057"/>
    <cellStyle name="40% - Accent5 3 6" xfId="802"/>
    <cellStyle name="40% - Accent5 3 6 2" xfId="1790"/>
    <cellStyle name="40% - Accent5 3 6 3" xfId="2371"/>
    <cellStyle name="40% - Accent5 3 6 4" xfId="2967"/>
    <cellStyle name="40% - Accent5 3 6 5" xfId="3577"/>
    <cellStyle name="40% - Accent5 3 6 6" xfId="4201"/>
    <cellStyle name="40% - Accent5 3 6 7" xfId="4840"/>
    <cellStyle name="40% - Accent5 3 7" xfId="610"/>
    <cellStyle name="40% - Accent5 3 7 2" xfId="1600"/>
    <cellStyle name="40% - Accent5 3 8" xfId="1223"/>
    <cellStyle name="40% - Accent5 3 9" xfId="2181"/>
    <cellStyle name="40% - Accent5 4" xfId="227"/>
    <cellStyle name="40% - Accent5 4 10" xfId="3401"/>
    <cellStyle name="40% - Accent5 4 11" xfId="4025"/>
    <cellStyle name="40% - Accent5 4 12" xfId="4664"/>
    <cellStyle name="40% - Accent5 4 2" xfId="421"/>
    <cellStyle name="40% - Accent5 4 2 10" xfId="4766"/>
    <cellStyle name="40% - Accent5 4 2 2" xfId="566"/>
    <cellStyle name="40% - Accent5 4 2 2 2" xfId="1135"/>
    <cellStyle name="40% - Accent5 4 2 2 2 2" xfId="2123"/>
    <cellStyle name="40% - Accent5 4 2 2 3" xfId="1556"/>
    <cellStyle name="40% - Accent5 4 2 2 4" xfId="2704"/>
    <cellStyle name="40% - Accent5 4 2 2 5" xfId="3300"/>
    <cellStyle name="40% - Accent5 4 2 2 6" xfId="3910"/>
    <cellStyle name="40% - Accent5 4 2 2 7" xfId="4534"/>
    <cellStyle name="40% - Accent5 4 2 2 8" xfId="5173"/>
    <cellStyle name="40% - Accent5 4 2 3" xfId="990"/>
    <cellStyle name="40% - Accent5 4 2 3 2" xfId="1978"/>
    <cellStyle name="40% - Accent5 4 2 3 3" xfId="2559"/>
    <cellStyle name="40% - Accent5 4 2 3 4" xfId="3155"/>
    <cellStyle name="40% - Accent5 4 2 3 5" xfId="3765"/>
    <cellStyle name="40% - Accent5 4 2 3 6" xfId="4389"/>
    <cellStyle name="40% - Accent5 4 2 3 7" xfId="5028"/>
    <cellStyle name="40% - Accent5 4 2 4" xfId="726"/>
    <cellStyle name="40% - Accent5 4 2 4 2" xfId="1716"/>
    <cellStyle name="40% - Accent5 4 2 5" xfId="1411"/>
    <cellStyle name="40% - Accent5 4 2 6" xfId="2297"/>
    <cellStyle name="40% - Accent5 4 2 7" xfId="2893"/>
    <cellStyle name="40% - Accent5 4 2 8" xfId="3503"/>
    <cellStyle name="40% - Accent5 4 2 9" xfId="4127"/>
    <cellStyle name="40% - Accent5 4 3" xfId="270"/>
    <cellStyle name="40% - Accent5 4 3 2" xfId="888"/>
    <cellStyle name="40% - Accent5 4 3 2 2" xfId="1876"/>
    <cellStyle name="40% - Accent5 4 3 3" xfId="1309"/>
    <cellStyle name="40% - Accent5 4 3 4" xfId="2457"/>
    <cellStyle name="40% - Accent5 4 3 5" xfId="3053"/>
    <cellStyle name="40% - Accent5 4 3 6" xfId="3663"/>
    <cellStyle name="40% - Accent5 4 3 7" xfId="4287"/>
    <cellStyle name="40% - Accent5 4 3 8" xfId="4926"/>
    <cellStyle name="40% - Accent5 4 4" xfId="464"/>
    <cellStyle name="40% - Accent5 4 4 2" xfId="1033"/>
    <cellStyle name="40% - Accent5 4 4 2 2" xfId="2021"/>
    <cellStyle name="40% - Accent5 4 4 3" xfId="1454"/>
    <cellStyle name="40% - Accent5 4 4 4" xfId="2602"/>
    <cellStyle name="40% - Accent5 4 4 5" xfId="3198"/>
    <cellStyle name="40% - Accent5 4 4 6" xfId="3808"/>
    <cellStyle name="40% - Accent5 4 4 7" xfId="4432"/>
    <cellStyle name="40% - Accent5 4 4 8" xfId="5071"/>
    <cellStyle name="40% - Accent5 4 5" xfId="845"/>
    <cellStyle name="40% - Accent5 4 5 2" xfId="1833"/>
    <cellStyle name="40% - Accent5 4 5 3" xfId="2414"/>
    <cellStyle name="40% - Accent5 4 5 4" xfId="3010"/>
    <cellStyle name="40% - Accent5 4 5 5" xfId="3620"/>
    <cellStyle name="40% - Accent5 4 5 6" xfId="4244"/>
    <cellStyle name="40% - Accent5 4 5 7" xfId="4883"/>
    <cellStyle name="40% - Accent5 4 6" xfId="624"/>
    <cellStyle name="40% - Accent5 4 6 2" xfId="1614"/>
    <cellStyle name="40% - Accent5 4 7" xfId="1266"/>
    <cellStyle name="40% - Accent5 4 8" xfId="2195"/>
    <cellStyle name="40% - Accent5 4 9" xfId="2791"/>
    <cellStyle name="40% - Accent5 5" xfId="581"/>
    <cellStyle name="40% - Accent5 5 2" xfId="1150"/>
    <cellStyle name="40% - Accent5 5 2 2" xfId="2138"/>
    <cellStyle name="40% - Accent5 5 2 3" xfId="2719"/>
    <cellStyle name="40% - Accent5 5 2 4" xfId="3315"/>
    <cellStyle name="40% - Accent5 5 2 5" xfId="3925"/>
    <cellStyle name="40% - Accent5 5 2 6" xfId="4549"/>
    <cellStyle name="40% - Accent5 5 2 7" xfId="5188"/>
    <cellStyle name="40% - Accent5 5 3" xfId="741"/>
    <cellStyle name="40% - Accent5 5 3 2" xfId="1731"/>
    <cellStyle name="40% - Accent5 5 4" xfId="1571"/>
    <cellStyle name="40% - Accent5 5 5" xfId="2312"/>
    <cellStyle name="40% - Accent5 5 6" xfId="2908"/>
    <cellStyle name="40% - Accent5 5 7" xfId="3518"/>
    <cellStyle name="40% - Accent5 5 8" xfId="4142"/>
    <cellStyle name="40% - Accent5 5 9" xfId="4781"/>
    <cellStyle name="40% - Accent5 6" xfId="1164"/>
    <cellStyle name="40% - Accent5 6 2" xfId="2152"/>
    <cellStyle name="40% - Accent5 6 3" xfId="2733"/>
    <cellStyle name="40% - Accent5 6 4" xfId="3329"/>
    <cellStyle name="40% - Accent5 6 5" xfId="3939"/>
    <cellStyle name="40% - Accent5 6 6" xfId="4563"/>
    <cellStyle name="40% - Accent5 6 7" xfId="5202"/>
    <cellStyle name="40% - Accent5 7" xfId="2748"/>
    <cellStyle name="40% - Accent5 7 2" xfId="3344"/>
    <cellStyle name="40% - Accent5 7 3" xfId="3954"/>
    <cellStyle name="40% - Accent5 7 4" xfId="4578"/>
    <cellStyle name="40% - Accent5 7 5" xfId="5217"/>
    <cellStyle name="40% - Accent5 8" xfId="3358"/>
    <cellStyle name="40% - Accent5 8 2" xfId="3968"/>
    <cellStyle name="40% - Accent5 8 3" xfId="4592"/>
    <cellStyle name="40% - Accent5 8 4" xfId="5231"/>
    <cellStyle name="40% - Accent5 9" xfId="3982"/>
    <cellStyle name="40% - Accent5 9 2" xfId="4606"/>
    <cellStyle name="40% - Accent5 9 3" xfId="5245"/>
    <cellStyle name="40% - Accent6 10" xfId="4623"/>
    <cellStyle name="40% - Accent6 10 2" xfId="5262"/>
    <cellStyle name="40% - Accent6 2" xfId="12"/>
    <cellStyle name="40% - Accent6 2 10" xfId="2169"/>
    <cellStyle name="40% - Accent6 2 11" xfId="2765"/>
    <cellStyle name="40% - Accent6 2 12" xfId="3375"/>
    <cellStyle name="40% - Accent6 2 13" xfId="3999"/>
    <cellStyle name="40% - Accent6 2 14" xfId="4638"/>
    <cellStyle name="40% - Accent6 2 2" xfId="141"/>
    <cellStyle name="40% - Accent6 2 2 10" xfId="4042"/>
    <cellStyle name="40% - Accent6 2 2 11" xfId="4681"/>
    <cellStyle name="40% - Accent6 2 2 2" xfId="335"/>
    <cellStyle name="40% - Accent6 2 2 2 2" xfId="905"/>
    <cellStyle name="40% - Accent6 2 2 2 2 2" xfId="1893"/>
    <cellStyle name="40% - Accent6 2 2 2 3" xfId="1326"/>
    <cellStyle name="40% - Accent6 2 2 2 4" xfId="2474"/>
    <cellStyle name="40% - Accent6 2 2 2 5" xfId="3070"/>
    <cellStyle name="40% - Accent6 2 2 2 6" xfId="3680"/>
    <cellStyle name="40% - Accent6 2 2 2 7" xfId="4304"/>
    <cellStyle name="40% - Accent6 2 2 2 8" xfId="4943"/>
    <cellStyle name="40% - Accent6 2 2 3" xfId="481"/>
    <cellStyle name="40% - Accent6 2 2 3 2" xfId="1050"/>
    <cellStyle name="40% - Accent6 2 2 3 2 2" xfId="2038"/>
    <cellStyle name="40% - Accent6 2 2 3 3" xfId="1471"/>
    <cellStyle name="40% - Accent6 2 2 3 4" xfId="2619"/>
    <cellStyle name="40% - Accent6 2 2 3 5" xfId="3215"/>
    <cellStyle name="40% - Accent6 2 2 3 6" xfId="3825"/>
    <cellStyle name="40% - Accent6 2 2 3 7" xfId="4449"/>
    <cellStyle name="40% - Accent6 2 2 3 8" xfId="5088"/>
    <cellStyle name="40% - Accent6 2 2 4" xfId="760"/>
    <cellStyle name="40% - Accent6 2 2 4 2" xfId="1748"/>
    <cellStyle name="40% - Accent6 2 2 4 3" xfId="2329"/>
    <cellStyle name="40% - Accent6 2 2 4 4" xfId="2925"/>
    <cellStyle name="40% - Accent6 2 2 4 5" xfId="3535"/>
    <cellStyle name="40% - Accent6 2 2 4 6" xfId="4159"/>
    <cellStyle name="40% - Accent6 2 2 4 7" xfId="4798"/>
    <cellStyle name="40% - Accent6 2 2 5" xfId="641"/>
    <cellStyle name="40% - Accent6 2 2 5 2" xfId="1631"/>
    <cellStyle name="40% - Accent6 2 2 6" xfId="1181"/>
    <cellStyle name="40% - Accent6 2 2 7" xfId="2212"/>
    <cellStyle name="40% - Accent6 2 2 8" xfId="2808"/>
    <cellStyle name="40% - Accent6 2 2 9" xfId="3418"/>
    <cellStyle name="40% - Accent6 2 3" xfId="157"/>
    <cellStyle name="40% - Accent6 2 3 10" xfId="4057"/>
    <cellStyle name="40% - Accent6 2 3 11" xfId="4696"/>
    <cellStyle name="40% - Accent6 2 3 2" xfId="350"/>
    <cellStyle name="40% - Accent6 2 3 2 2" xfId="920"/>
    <cellStyle name="40% - Accent6 2 3 2 2 2" xfId="1908"/>
    <cellStyle name="40% - Accent6 2 3 2 3" xfId="1341"/>
    <cellStyle name="40% - Accent6 2 3 2 4" xfId="2489"/>
    <cellStyle name="40% - Accent6 2 3 2 5" xfId="3085"/>
    <cellStyle name="40% - Accent6 2 3 2 6" xfId="3695"/>
    <cellStyle name="40% - Accent6 2 3 2 7" xfId="4319"/>
    <cellStyle name="40% - Accent6 2 3 2 8" xfId="4958"/>
    <cellStyle name="40% - Accent6 2 3 3" xfId="496"/>
    <cellStyle name="40% - Accent6 2 3 3 2" xfId="1065"/>
    <cellStyle name="40% - Accent6 2 3 3 2 2" xfId="2053"/>
    <cellStyle name="40% - Accent6 2 3 3 3" xfId="1486"/>
    <cellStyle name="40% - Accent6 2 3 3 4" xfId="2634"/>
    <cellStyle name="40% - Accent6 2 3 3 5" xfId="3230"/>
    <cellStyle name="40% - Accent6 2 3 3 6" xfId="3840"/>
    <cellStyle name="40% - Accent6 2 3 3 7" xfId="4464"/>
    <cellStyle name="40% - Accent6 2 3 3 8" xfId="5103"/>
    <cellStyle name="40% - Accent6 2 3 4" xfId="775"/>
    <cellStyle name="40% - Accent6 2 3 4 2" xfId="1763"/>
    <cellStyle name="40% - Accent6 2 3 4 3" xfId="2344"/>
    <cellStyle name="40% - Accent6 2 3 4 4" xfId="2940"/>
    <cellStyle name="40% - Accent6 2 3 4 5" xfId="3550"/>
    <cellStyle name="40% - Accent6 2 3 4 6" xfId="4174"/>
    <cellStyle name="40% - Accent6 2 3 4 7" xfId="4813"/>
    <cellStyle name="40% - Accent6 2 3 5" xfId="656"/>
    <cellStyle name="40% - Accent6 2 3 5 2" xfId="1646"/>
    <cellStyle name="40% - Accent6 2 3 6" xfId="1196"/>
    <cellStyle name="40% - Accent6 2 3 7" xfId="2227"/>
    <cellStyle name="40% - Accent6 2 3 8" xfId="2823"/>
    <cellStyle name="40% - Accent6 2 3 9" xfId="3433"/>
    <cellStyle name="40% - Accent6 2 4" xfId="172"/>
    <cellStyle name="40% - Accent6 2 4 10" xfId="4072"/>
    <cellStyle name="40% - Accent6 2 4 11" xfId="4711"/>
    <cellStyle name="40% - Accent6 2 4 2" xfId="366"/>
    <cellStyle name="40% - Accent6 2 4 2 2" xfId="935"/>
    <cellStyle name="40% - Accent6 2 4 2 2 2" xfId="1923"/>
    <cellStyle name="40% - Accent6 2 4 2 3" xfId="1356"/>
    <cellStyle name="40% - Accent6 2 4 2 4" xfId="2504"/>
    <cellStyle name="40% - Accent6 2 4 2 5" xfId="3100"/>
    <cellStyle name="40% - Accent6 2 4 2 6" xfId="3710"/>
    <cellStyle name="40% - Accent6 2 4 2 7" xfId="4334"/>
    <cellStyle name="40% - Accent6 2 4 2 8" xfId="4973"/>
    <cellStyle name="40% - Accent6 2 4 3" xfId="511"/>
    <cellStyle name="40% - Accent6 2 4 3 2" xfId="1080"/>
    <cellStyle name="40% - Accent6 2 4 3 2 2" xfId="2068"/>
    <cellStyle name="40% - Accent6 2 4 3 3" xfId="1501"/>
    <cellStyle name="40% - Accent6 2 4 3 4" xfId="2649"/>
    <cellStyle name="40% - Accent6 2 4 3 5" xfId="3245"/>
    <cellStyle name="40% - Accent6 2 4 3 6" xfId="3855"/>
    <cellStyle name="40% - Accent6 2 4 3 7" xfId="4479"/>
    <cellStyle name="40% - Accent6 2 4 3 8" xfId="5118"/>
    <cellStyle name="40% - Accent6 2 4 4" xfId="790"/>
    <cellStyle name="40% - Accent6 2 4 4 2" xfId="1778"/>
    <cellStyle name="40% - Accent6 2 4 4 3" xfId="2359"/>
    <cellStyle name="40% - Accent6 2 4 4 4" xfId="2955"/>
    <cellStyle name="40% - Accent6 2 4 4 5" xfId="3565"/>
    <cellStyle name="40% - Accent6 2 4 4 6" xfId="4189"/>
    <cellStyle name="40% - Accent6 2 4 4 7" xfId="4828"/>
    <cellStyle name="40% - Accent6 2 4 5" xfId="671"/>
    <cellStyle name="40% - Accent6 2 4 5 2" xfId="1661"/>
    <cellStyle name="40% - Accent6 2 4 6" xfId="1211"/>
    <cellStyle name="40% - Accent6 2 4 7" xfId="2242"/>
    <cellStyle name="40% - Accent6 2 4 8" xfId="2838"/>
    <cellStyle name="40% - Accent6 2 4 9" xfId="3448"/>
    <cellStyle name="40% - Accent6 2 5" xfId="201"/>
    <cellStyle name="40% - Accent6 2 5 10" xfId="4101"/>
    <cellStyle name="40% - Accent6 2 5 11" xfId="4740"/>
    <cellStyle name="40% - Accent6 2 5 2" xfId="395"/>
    <cellStyle name="40% - Accent6 2 5 2 2" xfId="964"/>
    <cellStyle name="40% - Accent6 2 5 2 2 2" xfId="1952"/>
    <cellStyle name="40% - Accent6 2 5 2 3" xfId="1385"/>
    <cellStyle name="40% - Accent6 2 5 2 4" xfId="2533"/>
    <cellStyle name="40% - Accent6 2 5 2 5" xfId="3129"/>
    <cellStyle name="40% - Accent6 2 5 2 6" xfId="3739"/>
    <cellStyle name="40% - Accent6 2 5 2 7" xfId="4363"/>
    <cellStyle name="40% - Accent6 2 5 2 8" xfId="5002"/>
    <cellStyle name="40% - Accent6 2 5 3" xfId="540"/>
    <cellStyle name="40% - Accent6 2 5 3 2" xfId="1109"/>
    <cellStyle name="40% - Accent6 2 5 3 2 2" xfId="2097"/>
    <cellStyle name="40% - Accent6 2 5 3 3" xfId="1530"/>
    <cellStyle name="40% - Accent6 2 5 3 4" xfId="2678"/>
    <cellStyle name="40% - Accent6 2 5 3 5" xfId="3274"/>
    <cellStyle name="40% - Accent6 2 5 3 6" xfId="3884"/>
    <cellStyle name="40% - Accent6 2 5 3 7" xfId="4508"/>
    <cellStyle name="40% - Accent6 2 5 3 8" xfId="5147"/>
    <cellStyle name="40% - Accent6 2 5 4" xfId="819"/>
    <cellStyle name="40% - Accent6 2 5 4 2" xfId="1807"/>
    <cellStyle name="40% - Accent6 2 5 4 3" xfId="2388"/>
    <cellStyle name="40% - Accent6 2 5 4 4" xfId="2984"/>
    <cellStyle name="40% - Accent6 2 5 4 5" xfId="3594"/>
    <cellStyle name="40% - Accent6 2 5 4 6" xfId="4218"/>
    <cellStyle name="40% - Accent6 2 5 4 7" xfId="4857"/>
    <cellStyle name="40% - Accent6 2 5 5" xfId="700"/>
    <cellStyle name="40% - Accent6 2 5 5 2" xfId="1690"/>
    <cellStyle name="40% - Accent6 2 5 6" xfId="1240"/>
    <cellStyle name="40% - Accent6 2 5 7" xfId="2271"/>
    <cellStyle name="40% - Accent6 2 5 8" xfId="2867"/>
    <cellStyle name="40% - Accent6 2 5 9" xfId="3477"/>
    <cellStyle name="40% - Accent6 2 6" xfId="285"/>
    <cellStyle name="40% - Accent6 2 7" xfId="244"/>
    <cellStyle name="40% - Accent6 2 7 2" xfId="862"/>
    <cellStyle name="40% - Accent6 2 7 2 2" xfId="1850"/>
    <cellStyle name="40% - Accent6 2 7 3" xfId="1283"/>
    <cellStyle name="40% - Accent6 2 7 4" xfId="2431"/>
    <cellStyle name="40% - Accent6 2 7 5" xfId="3027"/>
    <cellStyle name="40% - Accent6 2 7 6" xfId="3637"/>
    <cellStyle name="40% - Accent6 2 7 7" xfId="4261"/>
    <cellStyle name="40% - Accent6 2 7 8" xfId="4900"/>
    <cellStyle name="40% - Accent6 2 8" xfId="438"/>
    <cellStyle name="40% - Accent6 2 8 2" xfId="1007"/>
    <cellStyle name="40% - Accent6 2 8 2 2" xfId="1995"/>
    <cellStyle name="40% - Accent6 2 8 3" xfId="1428"/>
    <cellStyle name="40% - Accent6 2 8 4" xfId="2576"/>
    <cellStyle name="40% - Accent6 2 8 5" xfId="3172"/>
    <cellStyle name="40% - Accent6 2 8 6" xfId="3782"/>
    <cellStyle name="40% - Accent6 2 8 7" xfId="4406"/>
    <cellStyle name="40% - Accent6 2 8 8" xfId="5045"/>
    <cellStyle name="40% - Accent6 2 9" xfId="598"/>
    <cellStyle name="40% - Accent6 2 9 2" xfId="1588"/>
    <cellStyle name="40% - Accent6 3" xfId="186"/>
    <cellStyle name="40% - Accent6 3 10" xfId="2779"/>
    <cellStyle name="40% - Accent6 3 11" xfId="3389"/>
    <cellStyle name="40% - Accent6 3 12" xfId="4013"/>
    <cellStyle name="40% - Accent6 3 13" xfId="4652"/>
    <cellStyle name="40% - Accent6 3 2" xfId="215"/>
    <cellStyle name="40% - Accent6 3 2 10" xfId="4115"/>
    <cellStyle name="40% - Accent6 3 2 11" xfId="4754"/>
    <cellStyle name="40% - Accent6 3 2 2" xfId="409"/>
    <cellStyle name="40% - Accent6 3 2 2 2" xfId="978"/>
    <cellStyle name="40% - Accent6 3 2 2 2 2" xfId="1966"/>
    <cellStyle name="40% - Accent6 3 2 2 3" xfId="1399"/>
    <cellStyle name="40% - Accent6 3 2 2 4" xfId="2547"/>
    <cellStyle name="40% - Accent6 3 2 2 5" xfId="3143"/>
    <cellStyle name="40% - Accent6 3 2 2 6" xfId="3753"/>
    <cellStyle name="40% - Accent6 3 2 2 7" xfId="4377"/>
    <cellStyle name="40% - Accent6 3 2 2 8" xfId="5016"/>
    <cellStyle name="40% - Accent6 3 2 3" xfId="554"/>
    <cellStyle name="40% - Accent6 3 2 3 2" xfId="1123"/>
    <cellStyle name="40% - Accent6 3 2 3 2 2" xfId="2111"/>
    <cellStyle name="40% - Accent6 3 2 3 3" xfId="1544"/>
    <cellStyle name="40% - Accent6 3 2 3 4" xfId="2692"/>
    <cellStyle name="40% - Accent6 3 2 3 5" xfId="3288"/>
    <cellStyle name="40% - Accent6 3 2 3 6" xfId="3898"/>
    <cellStyle name="40% - Accent6 3 2 3 7" xfId="4522"/>
    <cellStyle name="40% - Accent6 3 2 3 8" xfId="5161"/>
    <cellStyle name="40% - Accent6 3 2 4" xfId="833"/>
    <cellStyle name="40% - Accent6 3 2 4 2" xfId="1821"/>
    <cellStyle name="40% - Accent6 3 2 4 3" xfId="2402"/>
    <cellStyle name="40% - Accent6 3 2 4 4" xfId="2998"/>
    <cellStyle name="40% - Accent6 3 2 4 5" xfId="3608"/>
    <cellStyle name="40% - Accent6 3 2 4 6" xfId="4232"/>
    <cellStyle name="40% - Accent6 3 2 4 7" xfId="4871"/>
    <cellStyle name="40% - Accent6 3 2 5" xfId="714"/>
    <cellStyle name="40% - Accent6 3 2 5 2" xfId="1704"/>
    <cellStyle name="40% - Accent6 3 2 6" xfId="1254"/>
    <cellStyle name="40% - Accent6 3 2 7" xfId="2285"/>
    <cellStyle name="40% - Accent6 3 2 8" xfId="2881"/>
    <cellStyle name="40% - Accent6 3 2 9" xfId="3491"/>
    <cellStyle name="40% - Accent6 3 3" xfId="380"/>
    <cellStyle name="40% - Accent6 3 3 10" xfId="4725"/>
    <cellStyle name="40% - Accent6 3 3 2" xfId="525"/>
    <cellStyle name="40% - Accent6 3 3 2 2" xfId="1094"/>
    <cellStyle name="40% - Accent6 3 3 2 2 2" xfId="2082"/>
    <cellStyle name="40% - Accent6 3 3 2 3" xfId="1515"/>
    <cellStyle name="40% - Accent6 3 3 2 4" xfId="2663"/>
    <cellStyle name="40% - Accent6 3 3 2 5" xfId="3259"/>
    <cellStyle name="40% - Accent6 3 3 2 6" xfId="3869"/>
    <cellStyle name="40% - Accent6 3 3 2 7" xfId="4493"/>
    <cellStyle name="40% - Accent6 3 3 2 8" xfId="5132"/>
    <cellStyle name="40% - Accent6 3 3 3" xfId="949"/>
    <cellStyle name="40% - Accent6 3 3 3 2" xfId="1937"/>
    <cellStyle name="40% - Accent6 3 3 3 3" xfId="2518"/>
    <cellStyle name="40% - Accent6 3 3 3 4" xfId="3114"/>
    <cellStyle name="40% - Accent6 3 3 3 5" xfId="3724"/>
    <cellStyle name="40% - Accent6 3 3 3 6" xfId="4348"/>
    <cellStyle name="40% - Accent6 3 3 3 7" xfId="4987"/>
    <cellStyle name="40% - Accent6 3 3 4" xfId="685"/>
    <cellStyle name="40% - Accent6 3 3 4 2" xfId="1675"/>
    <cellStyle name="40% - Accent6 3 3 5" xfId="1370"/>
    <cellStyle name="40% - Accent6 3 3 6" xfId="2256"/>
    <cellStyle name="40% - Accent6 3 3 7" xfId="2852"/>
    <cellStyle name="40% - Accent6 3 3 8" xfId="3462"/>
    <cellStyle name="40% - Accent6 3 3 9" xfId="4086"/>
    <cellStyle name="40% - Accent6 3 4" xfId="258"/>
    <cellStyle name="40% - Accent6 3 4 2" xfId="876"/>
    <cellStyle name="40% - Accent6 3 4 2 2" xfId="1864"/>
    <cellStyle name="40% - Accent6 3 4 3" xfId="1297"/>
    <cellStyle name="40% - Accent6 3 4 4" xfId="2445"/>
    <cellStyle name="40% - Accent6 3 4 5" xfId="3041"/>
    <cellStyle name="40% - Accent6 3 4 6" xfId="3651"/>
    <cellStyle name="40% - Accent6 3 4 7" xfId="4275"/>
    <cellStyle name="40% - Accent6 3 4 8" xfId="4914"/>
    <cellStyle name="40% - Accent6 3 5" xfId="452"/>
    <cellStyle name="40% - Accent6 3 5 2" xfId="1021"/>
    <cellStyle name="40% - Accent6 3 5 2 2" xfId="2009"/>
    <cellStyle name="40% - Accent6 3 5 3" xfId="1442"/>
    <cellStyle name="40% - Accent6 3 5 4" xfId="2590"/>
    <cellStyle name="40% - Accent6 3 5 5" xfId="3186"/>
    <cellStyle name="40% - Accent6 3 5 6" xfId="3796"/>
    <cellStyle name="40% - Accent6 3 5 7" xfId="4420"/>
    <cellStyle name="40% - Accent6 3 5 8" xfId="5059"/>
    <cellStyle name="40% - Accent6 3 6" xfId="804"/>
    <cellStyle name="40% - Accent6 3 6 2" xfId="1792"/>
    <cellStyle name="40% - Accent6 3 6 3" xfId="2373"/>
    <cellStyle name="40% - Accent6 3 6 4" xfId="2969"/>
    <cellStyle name="40% - Accent6 3 6 5" xfId="3579"/>
    <cellStyle name="40% - Accent6 3 6 6" xfId="4203"/>
    <cellStyle name="40% - Accent6 3 6 7" xfId="4842"/>
    <cellStyle name="40% - Accent6 3 7" xfId="612"/>
    <cellStyle name="40% - Accent6 3 7 2" xfId="1602"/>
    <cellStyle name="40% - Accent6 3 8" xfId="1225"/>
    <cellStyle name="40% - Accent6 3 9" xfId="2183"/>
    <cellStyle name="40% - Accent6 4" xfId="229"/>
    <cellStyle name="40% - Accent6 4 10" xfId="3403"/>
    <cellStyle name="40% - Accent6 4 11" xfId="4027"/>
    <cellStyle name="40% - Accent6 4 12" xfId="4666"/>
    <cellStyle name="40% - Accent6 4 2" xfId="423"/>
    <cellStyle name="40% - Accent6 4 2 10" xfId="4768"/>
    <cellStyle name="40% - Accent6 4 2 2" xfId="568"/>
    <cellStyle name="40% - Accent6 4 2 2 2" xfId="1137"/>
    <cellStyle name="40% - Accent6 4 2 2 2 2" xfId="2125"/>
    <cellStyle name="40% - Accent6 4 2 2 3" xfId="1558"/>
    <cellStyle name="40% - Accent6 4 2 2 4" xfId="2706"/>
    <cellStyle name="40% - Accent6 4 2 2 5" xfId="3302"/>
    <cellStyle name="40% - Accent6 4 2 2 6" xfId="3912"/>
    <cellStyle name="40% - Accent6 4 2 2 7" xfId="4536"/>
    <cellStyle name="40% - Accent6 4 2 2 8" xfId="5175"/>
    <cellStyle name="40% - Accent6 4 2 3" xfId="992"/>
    <cellStyle name="40% - Accent6 4 2 3 2" xfId="1980"/>
    <cellStyle name="40% - Accent6 4 2 3 3" xfId="2561"/>
    <cellStyle name="40% - Accent6 4 2 3 4" xfId="3157"/>
    <cellStyle name="40% - Accent6 4 2 3 5" xfId="3767"/>
    <cellStyle name="40% - Accent6 4 2 3 6" xfId="4391"/>
    <cellStyle name="40% - Accent6 4 2 3 7" xfId="5030"/>
    <cellStyle name="40% - Accent6 4 2 4" xfId="728"/>
    <cellStyle name="40% - Accent6 4 2 4 2" xfId="1718"/>
    <cellStyle name="40% - Accent6 4 2 5" xfId="1413"/>
    <cellStyle name="40% - Accent6 4 2 6" xfId="2299"/>
    <cellStyle name="40% - Accent6 4 2 7" xfId="2895"/>
    <cellStyle name="40% - Accent6 4 2 8" xfId="3505"/>
    <cellStyle name="40% - Accent6 4 2 9" xfId="4129"/>
    <cellStyle name="40% - Accent6 4 3" xfId="272"/>
    <cellStyle name="40% - Accent6 4 3 2" xfId="890"/>
    <cellStyle name="40% - Accent6 4 3 2 2" xfId="1878"/>
    <cellStyle name="40% - Accent6 4 3 3" xfId="1311"/>
    <cellStyle name="40% - Accent6 4 3 4" xfId="2459"/>
    <cellStyle name="40% - Accent6 4 3 5" xfId="3055"/>
    <cellStyle name="40% - Accent6 4 3 6" xfId="3665"/>
    <cellStyle name="40% - Accent6 4 3 7" xfId="4289"/>
    <cellStyle name="40% - Accent6 4 3 8" xfId="4928"/>
    <cellStyle name="40% - Accent6 4 4" xfId="466"/>
    <cellStyle name="40% - Accent6 4 4 2" xfId="1035"/>
    <cellStyle name="40% - Accent6 4 4 2 2" xfId="2023"/>
    <cellStyle name="40% - Accent6 4 4 3" xfId="1456"/>
    <cellStyle name="40% - Accent6 4 4 4" xfId="2604"/>
    <cellStyle name="40% - Accent6 4 4 5" xfId="3200"/>
    <cellStyle name="40% - Accent6 4 4 6" xfId="3810"/>
    <cellStyle name="40% - Accent6 4 4 7" xfId="4434"/>
    <cellStyle name="40% - Accent6 4 4 8" xfId="5073"/>
    <cellStyle name="40% - Accent6 4 5" xfId="847"/>
    <cellStyle name="40% - Accent6 4 5 2" xfId="1835"/>
    <cellStyle name="40% - Accent6 4 5 3" xfId="2416"/>
    <cellStyle name="40% - Accent6 4 5 4" xfId="3012"/>
    <cellStyle name="40% - Accent6 4 5 5" xfId="3622"/>
    <cellStyle name="40% - Accent6 4 5 6" xfId="4246"/>
    <cellStyle name="40% - Accent6 4 5 7" xfId="4885"/>
    <cellStyle name="40% - Accent6 4 6" xfId="626"/>
    <cellStyle name="40% - Accent6 4 6 2" xfId="1616"/>
    <cellStyle name="40% - Accent6 4 7" xfId="1268"/>
    <cellStyle name="40% - Accent6 4 8" xfId="2197"/>
    <cellStyle name="40% - Accent6 4 9" xfId="2793"/>
    <cellStyle name="40% - Accent6 5" xfId="583"/>
    <cellStyle name="40% - Accent6 5 2" xfId="1152"/>
    <cellStyle name="40% - Accent6 5 2 2" xfId="2140"/>
    <cellStyle name="40% - Accent6 5 2 3" xfId="2721"/>
    <cellStyle name="40% - Accent6 5 2 4" xfId="3317"/>
    <cellStyle name="40% - Accent6 5 2 5" xfId="3927"/>
    <cellStyle name="40% - Accent6 5 2 6" xfId="4551"/>
    <cellStyle name="40% - Accent6 5 2 7" xfId="5190"/>
    <cellStyle name="40% - Accent6 5 3" xfId="743"/>
    <cellStyle name="40% - Accent6 5 3 2" xfId="1733"/>
    <cellStyle name="40% - Accent6 5 4" xfId="1573"/>
    <cellStyle name="40% - Accent6 5 5" xfId="2314"/>
    <cellStyle name="40% - Accent6 5 6" xfId="2910"/>
    <cellStyle name="40% - Accent6 5 7" xfId="3520"/>
    <cellStyle name="40% - Accent6 5 8" xfId="4144"/>
    <cellStyle name="40% - Accent6 5 9" xfId="4783"/>
    <cellStyle name="40% - Accent6 6" xfId="1166"/>
    <cellStyle name="40% - Accent6 6 2" xfId="2154"/>
    <cellStyle name="40% - Accent6 6 3" xfId="2735"/>
    <cellStyle name="40% - Accent6 6 4" xfId="3331"/>
    <cellStyle name="40% - Accent6 6 5" xfId="3941"/>
    <cellStyle name="40% - Accent6 6 6" xfId="4565"/>
    <cellStyle name="40% - Accent6 6 7" xfId="5204"/>
    <cellStyle name="40% - Accent6 7" xfId="2750"/>
    <cellStyle name="40% - Accent6 7 2" xfId="3346"/>
    <cellStyle name="40% - Accent6 7 3" xfId="3956"/>
    <cellStyle name="40% - Accent6 7 4" xfId="4580"/>
    <cellStyle name="40% - Accent6 7 5" xfId="5219"/>
    <cellStyle name="40% - Accent6 8" xfId="3360"/>
    <cellStyle name="40% - Accent6 8 2" xfId="3970"/>
    <cellStyle name="40% - Accent6 8 3" xfId="4594"/>
    <cellStyle name="40% - Accent6 8 4" xfId="5233"/>
    <cellStyle name="40% - Accent6 9" xfId="3984"/>
    <cellStyle name="40% - Accent6 9 2" xfId="4608"/>
    <cellStyle name="40% - Accent6 9 3" xfId="5247"/>
    <cellStyle name="60% - Accent1 2" xfId="13"/>
    <cellStyle name="60% - Accent1 2 2" xfId="122"/>
    <cellStyle name="60% - Accent1 2 3" xfId="286"/>
    <cellStyle name="60% - Accent2 2" xfId="14"/>
    <cellStyle name="60% - Accent2 2 2" xfId="126"/>
    <cellStyle name="60% - Accent2 2 3" xfId="287"/>
    <cellStyle name="60% - Accent3 2" xfId="15"/>
    <cellStyle name="60% - Accent3 2 2" xfId="130"/>
    <cellStyle name="60% - Accent3 2 3" xfId="288"/>
    <cellStyle name="60% - Accent4 2" xfId="16"/>
    <cellStyle name="60% - Accent4 2 2" xfId="134"/>
    <cellStyle name="60% - Accent4 2 3" xfId="289"/>
    <cellStyle name="60% - Accent5 2" xfId="17"/>
    <cellStyle name="60% - Accent5 2 2" xfId="138"/>
    <cellStyle name="60% - Accent5 2 3" xfId="290"/>
    <cellStyle name="60% - Accent6 2" xfId="18"/>
    <cellStyle name="60% - Accent6 2 2" xfId="142"/>
    <cellStyle name="60% - Accent6 2 3" xfId="291"/>
    <cellStyle name="Accent1 2" xfId="19"/>
    <cellStyle name="Accent1 2 2" xfId="119"/>
    <cellStyle name="Accent1 2 3" xfId="292"/>
    <cellStyle name="Accent2 2" xfId="20"/>
    <cellStyle name="Accent2 2 2" xfId="123"/>
    <cellStyle name="Accent2 2 3" xfId="293"/>
    <cellStyle name="Accent3 2" xfId="21"/>
    <cellStyle name="Accent3 2 2" xfId="127"/>
    <cellStyle name="Accent3 2 3" xfId="294"/>
    <cellStyle name="Accent4 2" xfId="22"/>
    <cellStyle name="Accent4 2 2" xfId="131"/>
    <cellStyle name="Accent4 2 3" xfId="295"/>
    <cellStyle name="Accent5 2" xfId="23"/>
    <cellStyle name="Accent5 2 2" xfId="135"/>
    <cellStyle name="Accent5 2 3" xfId="296"/>
    <cellStyle name="Accent6 2" xfId="24"/>
    <cellStyle name="Accent6 2 2" xfId="139"/>
    <cellStyle name="Accent6 2 3" xfId="297"/>
    <cellStyle name="Bad 2" xfId="25"/>
    <cellStyle name="Bad 2 2" xfId="108"/>
    <cellStyle name="Bad 2 3" xfId="298"/>
    <cellStyle name="Calculation 2" xfId="26"/>
    <cellStyle name="Calculation 2 2" xfId="112"/>
    <cellStyle name="Calculation 2 3" xfId="299"/>
    <cellStyle name="Check Cell 2" xfId="27"/>
    <cellStyle name="Check Cell 2 2" xfId="114"/>
    <cellStyle name="Check Cell 2 3" xfId="300"/>
    <cellStyle name="Comma [0] 2" xfId="28"/>
    <cellStyle name="Comma [0] 2 2" xfId="94"/>
    <cellStyle name="Comma [0] 2 3" xfId="314"/>
    <cellStyle name="Comma [0] 2 4" xfId="87"/>
    <cellStyle name="Comma [0] 2 5" xfId="78"/>
    <cellStyle name="Comma [0] 3" xfId="101"/>
    <cellStyle name="Comma [0] 3 10" xfId="1168"/>
    <cellStyle name="Comma [0] 3 11" xfId="2156"/>
    <cellStyle name="Comma [0] 3 12" xfId="2752"/>
    <cellStyle name="Comma [0] 3 13" xfId="3362"/>
    <cellStyle name="Comma [0] 3 14" xfId="3986"/>
    <cellStyle name="Comma [0] 3 15" xfId="4625"/>
    <cellStyle name="Comma [0] 3 2" xfId="144"/>
    <cellStyle name="Comma [0] 3 2 10" xfId="4044"/>
    <cellStyle name="Comma [0] 3 2 11" xfId="4683"/>
    <cellStyle name="Comma [0] 3 2 2" xfId="337"/>
    <cellStyle name="Comma [0] 3 2 2 2" xfId="907"/>
    <cellStyle name="Comma [0] 3 2 2 2 2" xfId="1895"/>
    <cellStyle name="Comma [0] 3 2 2 3" xfId="1328"/>
    <cellStyle name="Comma [0] 3 2 2 4" xfId="2476"/>
    <cellStyle name="Comma [0] 3 2 2 5" xfId="3072"/>
    <cellStyle name="Comma [0] 3 2 2 6" xfId="3682"/>
    <cellStyle name="Comma [0] 3 2 2 7" xfId="4306"/>
    <cellStyle name="Comma [0] 3 2 2 8" xfId="4945"/>
    <cellStyle name="Comma [0] 3 2 3" xfId="483"/>
    <cellStyle name="Comma [0] 3 2 3 2" xfId="1052"/>
    <cellStyle name="Comma [0] 3 2 3 2 2" xfId="2040"/>
    <cellStyle name="Comma [0] 3 2 3 3" xfId="1473"/>
    <cellStyle name="Comma [0] 3 2 3 4" xfId="2621"/>
    <cellStyle name="Comma [0] 3 2 3 5" xfId="3217"/>
    <cellStyle name="Comma [0] 3 2 3 6" xfId="3827"/>
    <cellStyle name="Comma [0] 3 2 3 7" xfId="4451"/>
    <cellStyle name="Comma [0] 3 2 3 8" xfId="5090"/>
    <cellStyle name="Comma [0] 3 2 4" xfId="762"/>
    <cellStyle name="Comma [0] 3 2 4 2" xfId="1750"/>
    <cellStyle name="Comma [0] 3 2 4 3" xfId="2331"/>
    <cellStyle name="Comma [0] 3 2 4 4" xfId="2927"/>
    <cellStyle name="Comma [0] 3 2 4 5" xfId="3537"/>
    <cellStyle name="Comma [0] 3 2 4 6" xfId="4161"/>
    <cellStyle name="Comma [0] 3 2 4 7" xfId="4800"/>
    <cellStyle name="Comma [0] 3 2 5" xfId="643"/>
    <cellStyle name="Comma [0] 3 2 5 2" xfId="1633"/>
    <cellStyle name="Comma [0] 3 2 6" xfId="1183"/>
    <cellStyle name="Comma [0] 3 2 7" xfId="2214"/>
    <cellStyle name="Comma [0] 3 2 8" xfId="2810"/>
    <cellStyle name="Comma [0] 3 2 9" xfId="3420"/>
    <cellStyle name="Comma [0] 3 3" xfId="159"/>
    <cellStyle name="Comma [0] 3 3 10" xfId="4059"/>
    <cellStyle name="Comma [0] 3 3 11" xfId="4698"/>
    <cellStyle name="Comma [0] 3 3 2" xfId="353"/>
    <cellStyle name="Comma [0] 3 3 2 2" xfId="922"/>
    <cellStyle name="Comma [0] 3 3 2 2 2" xfId="1910"/>
    <cellStyle name="Comma [0] 3 3 2 3" xfId="1343"/>
    <cellStyle name="Comma [0] 3 3 2 4" xfId="2491"/>
    <cellStyle name="Comma [0] 3 3 2 5" xfId="3087"/>
    <cellStyle name="Comma [0] 3 3 2 6" xfId="3697"/>
    <cellStyle name="Comma [0] 3 3 2 7" xfId="4321"/>
    <cellStyle name="Comma [0] 3 3 2 8" xfId="4960"/>
    <cellStyle name="Comma [0] 3 3 3" xfId="498"/>
    <cellStyle name="Comma [0] 3 3 3 2" xfId="1067"/>
    <cellStyle name="Comma [0] 3 3 3 2 2" xfId="2055"/>
    <cellStyle name="Comma [0] 3 3 3 3" xfId="1488"/>
    <cellStyle name="Comma [0] 3 3 3 4" xfId="2636"/>
    <cellStyle name="Comma [0] 3 3 3 5" xfId="3232"/>
    <cellStyle name="Comma [0] 3 3 3 6" xfId="3842"/>
    <cellStyle name="Comma [0] 3 3 3 7" xfId="4466"/>
    <cellStyle name="Comma [0] 3 3 3 8" xfId="5105"/>
    <cellStyle name="Comma [0] 3 3 4" xfId="777"/>
    <cellStyle name="Comma [0] 3 3 4 2" xfId="1765"/>
    <cellStyle name="Comma [0] 3 3 4 3" xfId="2346"/>
    <cellStyle name="Comma [0] 3 3 4 4" xfId="2942"/>
    <cellStyle name="Comma [0] 3 3 4 5" xfId="3552"/>
    <cellStyle name="Comma [0] 3 3 4 6" xfId="4176"/>
    <cellStyle name="Comma [0] 3 3 4 7" xfId="4815"/>
    <cellStyle name="Comma [0] 3 3 5" xfId="658"/>
    <cellStyle name="Comma [0] 3 3 5 2" xfId="1648"/>
    <cellStyle name="Comma [0] 3 3 6" xfId="1198"/>
    <cellStyle name="Comma [0] 3 3 7" xfId="2229"/>
    <cellStyle name="Comma [0] 3 3 8" xfId="2825"/>
    <cellStyle name="Comma [0] 3 3 9" xfId="3435"/>
    <cellStyle name="Comma [0] 3 4" xfId="188"/>
    <cellStyle name="Comma [0] 3 4 10" xfId="4088"/>
    <cellStyle name="Comma [0] 3 4 11" xfId="4727"/>
    <cellStyle name="Comma [0] 3 4 2" xfId="382"/>
    <cellStyle name="Comma [0] 3 4 2 2" xfId="951"/>
    <cellStyle name="Comma [0] 3 4 2 2 2" xfId="1939"/>
    <cellStyle name="Comma [0] 3 4 2 3" xfId="1372"/>
    <cellStyle name="Comma [0] 3 4 2 4" xfId="2520"/>
    <cellStyle name="Comma [0] 3 4 2 5" xfId="3116"/>
    <cellStyle name="Comma [0] 3 4 2 6" xfId="3726"/>
    <cellStyle name="Comma [0] 3 4 2 7" xfId="4350"/>
    <cellStyle name="Comma [0] 3 4 2 8" xfId="4989"/>
    <cellStyle name="Comma [0] 3 4 3" xfId="527"/>
    <cellStyle name="Comma [0] 3 4 3 2" xfId="1096"/>
    <cellStyle name="Comma [0] 3 4 3 2 2" xfId="2084"/>
    <cellStyle name="Comma [0] 3 4 3 3" xfId="1517"/>
    <cellStyle name="Comma [0] 3 4 3 4" xfId="2665"/>
    <cellStyle name="Comma [0] 3 4 3 5" xfId="3261"/>
    <cellStyle name="Comma [0] 3 4 3 6" xfId="3871"/>
    <cellStyle name="Comma [0] 3 4 3 7" xfId="4495"/>
    <cellStyle name="Comma [0] 3 4 3 8" xfId="5134"/>
    <cellStyle name="Comma [0] 3 4 4" xfId="806"/>
    <cellStyle name="Comma [0] 3 4 4 2" xfId="1794"/>
    <cellStyle name="Comma [0] 3 4 4 3" xfId="2375"/>
    <cellStyle name="Comma [0] 3 4 4 4" xfId="2971"/>
    <cellStyle name="Comma [0] 3 4 4 5" xfId="3581"/>
    <cellStyle name="Comma [0] 3 4 4 6" xfId="4205"/>
    <cellStyle name="Comma [0] 3 4 4 7" xfId="4844"/>
    <cellStyle name="Comma [0] 3 4 5" xfId="687"/>
    <cellStyle name="Comma [0] 3 4 5 2" xfId="1677"/>
    <cellStyle name="Comma [0] 3 4 6" xfId="1227"/>
    <cellStyle name="Comma [0] 3 4 7" xfId="2258"/>
    <cellStyle name="Comma [0] 3 4 8" xfId="2854"/>
    <cellStyle name="Comma [0] 3 4 9" xfId="3464"/>
    <cellStyle name="Comma [0] 3 5" xfId="322"/>
    <cellStyle name="Comma [0] 3 5 10" xfId="4668"/>
    <cellStyle name="Comma [0] 3 5 2" xfId="468"/>
    <cellStyle name="Comma [0] 3 5 2 2" xfId="1037"/>
    <cellStyle name="Comma [0] 3 5 2 2 2" xfId="2025"/>
    <cellStyle name="Comma [0] 3 5 2 3" xfId="1458"/>
    <cellStyle name="Comma [0] 3 5 2 4" xfId="2606"/>
    <cellStyle name="Comma [0] 3 5 2 5" xfId="3202"/>
    <cellStyle name="Comma [0] 3 5 2 6" xfId="3812"/>
    <cellStyle name="Comma [0] 3 5 2 7" xfId="4436"/>
    <cellStyle name="Comma [0] 3 5 2 8" xfId="5075"/>
    <cellStyle name="Comma [0] 3 5 3" xfId="892"/>
    <cellStyle name="Comma [0] 3 5 3 2" xfId="1880"/>
    <cellStyle name="Comma [0] 3 5 3 3" xfId="2461"/>
    <cellStyle name="Comma [0] 3 5 3 4" xfId="3057"/>
    <cellStyle name="Comma [0] 3 5 3 5" xfId="3667"/>
    <cellStyle name="Comma [0] 3 5 3 6" xfId="4291"/>
    <cellStyle name="Comma [0] 3 5 3 7" xfId="4930"/>
    <cellStyle name="Comma [0] 3 5 4" xfId="628"/>
    <cellStyle name="Comma [0] 3 5 4 2" xfId="1618"/>
    <cellStyle name="Comma [0] 3 5 5" xfId="1313"/>
    <cellStyle name="Comma [0] 3 5 6" xfId="2199"/>
    <cellStyle name="Comma [0] 3 5 7" xfId="2795"/>
    <cellStyle name="Comma [0] 3 5 8" xfId="3405"/>
    <cellStyle name="Comma [0] 3 5 9" xfId="4029"/>
    <cellStyle name="Comma [0] 3 6" xfId="231"/>
    <cellStyle name="Comma [0] 3 6 2" xfId="849"/>
    <cellStyle name="Comma [0] 3 6 2 2" xfId="1837"/>
    <cellStyle name="Comma [0] 3 6 3" xfId="1270"/>
    <cellStyle name="Comma [0] 3 6 4" xfId="2418"/>
    <cellStyle name="Comma [0] 3 6 5" xfId="3014"/>
    <cellStyle name="Comma [0] 3 6 6" xfId="3624"/>
    <cellStyle name="Comma [0] 3 6 7" xfId="4248"/>
    <cellStyle name="Comma [0] 3 6 8" xfId="4887"/>
    <cellStyle name="Comma [0] 3 7" xfId="425"/>
    <cellStyle name="Comma [0] 3 7 2" xfId="994"/>
    <cellStyle name="Comma [0] 3 7 2 2" xfId="1982"/>
    <cellStyle name="Comma [0] 3 7 3" xfId="1415"/>
    <cellStyle name="Comma [0] 3 7 4" xfId="2563"/>
    <cellStyle name="Comma [0] 3 7 5" xfId="3159"/>
    <cellStyle name="Comma [0] 3 7 6" xfId="3769"/>
    <cellStyle name="Comma [0] 3 7 7" xfId="4393"/>
    <cellStyle name="Comma [0] 3 7 8" xfId="5032"/>
    <cellStyle name="Comma [0] 3 8" xfId="746"/>
    <cellStyle name="Comma [0] 3 8 2" xfId="1735"/>
    <cellStyle name="Comma [0] 3 8 3" xfId="2316"/>
    <cellStyle name="Comma [0] 3 8 4" xfId="2912"/>
    <cellStyle name="Comma [0] 3 8 5" xfId="3522"/>
    <cellStyle name="Comma [0] 3 8 6" xfId="4146"/>
    <cellStyle name="Comma [0] 3 8 7" xfId="4785"/>
    <cellStyle name="Comma [0] 3 9" xfId="585"/>
    <cellStyle name="Comma [0] 3 9 2" xfId="1575"/>
    <cellStyle name="Comma [0] 4" xfId="93"/>
    <cellStyle name="Comma [0] 4 2" xfId="318"/>
    <cellStyle name="Comma [0] 5" xfId="570"/>
    <cellStyle name="Comma [0] 5 2" xfId="1139"/>
    <cellStyle name="Comma [0] 5 2 2" xfId="2127"/>
    <cellStyle name="Comma [0] 5 2 3" xfId="2708"/>
    <cellStyle name="Comma [0] 5 2 4" xfId="3304"/>
    <cellStyle name="Comma [0] 5 2 5" xfId="3914"/>
    <cellStyle name="Comma [0] 5 2 6" xfId="4538"/>
    <cellStyle name="Comma [0] 5 2 7" xfId="5177"/>
    <cellStyle name="Comma [0] 5 3" xfId="730"/>
    <cellStyle name="Comma [0] 5 3 2" xfId="1720"/>
    <cellStyle name="Comma [0] 5 4" xfId="1560"/>
    <cellStyle name="Comma [0] 5 5" xfId="2301"/>
    <cellStyle name="Comma [0] 5 6" xfId="2897"/>
    <cellStyle name="Comma [0] 5 7" xfId="3507"/>
    <cellStyle name="Comma [0] 5 8" xfId="4131"/>
    <cellStyle name="Comma [0] 5 9" xfId="4770"/>
    <cellStyle name="Comma [0] 6" xfId="2737"/>
    <cellStyle name="Comma [0] 6 2" xfId="3333"/>
    <cellStyle name="Comma [0] 6 3" xfId="3943"/>
    <cellStyle name="Comma [0] 6 4" xfId="4567"/>
    <cellStyle name="Comma [0] 6 5" xfId="5206"/>
    <cellStyle name="Comma [0] 7" xfId="4610"/>
    <cellStyle name="Comma [0] 7 2" xfId="5249"/>
    <cellStyle name="Comma [0] 8" xfId="83"/>
    <cellStyle name="Comma [0] 9" xfId="5266"/>
    <cellStyle name="Comma 10" xfId="29"/>
    <cellStyle name="Comma 10 2" xfId="5265"/>
    <cellStyle name="Comma 11" xfId="30"/>
    <cellStyle name="Comma 11 2" xfId="5279"/>
    <cellStyle name="Comma 12" xfId="31"/>
    <cellStyle name="Comma 12 2" xfId="5280"/>
    <cellStyle name="Comma 13" xfId="32"/>
    <cellStyle name="Comma 13 2" xfId="5281"/>
    <cellStyle name="Comma 14" xfId="33"/>
    <cellStyle name="Comma 14 2" xfId="5282"/>
    <cellStyle name="Comma 15" xfId="34"/>
    <cellStyle name="Comma 15 2" xfId="5283"/>
    <cellStyle name="Comma 16" xfId="35"/>
    <cellStyle name="Comma 16 2" xfId="5284"/>
    <cellStyle name="Comma 17" xfId="36"/>
    <cellStyle name="Comma 17 2" xfId="5285"/>
    <cellStyle name="Comma 18" xfId="37"/>
    <cellStyle name="Comma 19" xfId="38"/>
    <cellStyle name="Comma 2" xfId="39"/>
    <cellStyle name="Comma 2 2" xfId="95"/>
    <cellStyle name="Comma 2 3" xfId="315"/>
    <cellStyle name="Comma 2 4" xfId="88"/>
    <cellStyle name="Comma 2 5" xfId="77"/>
    <cellStyle name="Comma 20" xfId="74"/>
    <cellStyle name="Comma 21" xfId="86"/>
    <cellStyle name="Comma 22" xfId="5267"/>
    <cellStyle name="Comma 23" xfId="5271"/>
    <cellStyle name="Comma 24" xfId="5272"/>
    <cellStyle name="Comma 25" xfId="5270"/>
    <cellStyle name="Comma 26" xfId="5268"/>
    <cellStyle name="Comma 27" xfId="5274"/>
    <cellStyle name="Comma 28" xfId="5269"/>
    <cellStyle name="Comma 29" xfId="5273"/>
    <cellStyle name="Comma 3" xfId="40"/>
    <cellStyle name="Comma 3 2" xfId="96"/>
    <cellStyle name="Comma 3 3" xfId="316"/>
    <cellStyle name="Comma 3 4" xfId="89"/>
    <cellStyle name="Comma 3 5" xfId="80"/>
    <cellStyle name="Comma 30" xfId="5289"/>
    <cellStyle name="Comma 31" xfId="5287"/>
    <cellStyle name="Comma 32" xfId="5288"/>
    <cellStyle name="Comma 33" xfId="5286"/>
    <cellStyle name="Comma 4" xfId="41"/>
    <cellStyle name="Comma 4 2" xfId="273"/>
    <cellStyle name="Comma 4 3" xfId="81"/>
    <cellStyle name="Comma 40" xfId="5290"/>
    <cellStyle name="Comma 5" xfId="42"/>
    <cellStyle name="Comma 5 2" xfId="744"/>
    <cellStyle name="Comma 6" xfId="43"/>
    <cellStyle name="Comma 6 2" xfId="747"/>
    <cellStyle name="Comma 7" xfId="44"/>
    <cellStyle name="Comma 7 2" xfId="82"/>
    <cellStyle name="Comma 8" xfId="45"/>
    <cellStyle name="Comma 8 2" xfId="5263"/>
    <cellStyle name="Comma 9" xfId="46"/>
    <cellStyle name="Comma 9 2" xfId="5264"/>
    <cellStyle name="Currency 2" xfId="47"/>
    <cellStyle name="Currency 2 2" xfId="5275"/>
    <cellStyle name="Currency 3" xfId="75"/>
    <cellStyle name="Explanatory Text 2" xfId="48"/>
    <cellStyle name="Explanatory Text 2 2" xfId="117"/>
    <cellStyle name="Explanatory Text 2 3" xfId="301"/>
    <cellStyle name="Good 2" xfId="49"/>
    <cellStyle name="Good 2 2" xfId="107"/>
    <cellStyle name="Good 2 3" xfId="302"/>
    <cellStyle name="Heading 1 2" xfId="50"/>
    <cellStyle name="Heading 1 2 2" xfId="103"/>
    <cellStyle name="Heading 1 2 3" xfId="303"/>
    <cellStyle name="Heading 2 2" xfId="51"/>
    <cellStyle name="Heading 2 2 2" xfId="104"/>
    <cellStyle name="Heading 2 2 3" xfId="304"/>
    <cellStyle name="Heading 3 2" xfId="52"/>
    <cellStyle name="Heading 3 2 2" xfId="105"/>
    <cellStyle name="Heading 3 2 3" xfId="305"/>
    <cellStyle name="Heading 4 2" xfId="53"/>
    <cellStyle name="Heading 4 2 2" xfId="106"/>
    <cellStyle name="Heading 4 2 3" xfId="306"/>
    <cellStyle name="Input 2" xfId="54"/>
    <cellStyle name="Input 2 2" xfId="110"/>
    <cellStyle name="Input 2 3" xfId="307"/>
    <cellStyle name="Linked Cell 2" xfId="55"/>
    <cellStyle name="Linked Cell 2 2" xfId="113"/>
    <cellStyle name="Linked Cell 2 3" xfId="308"/>
    <cellStyle name="Neutral 2" xfId="56"/>
    <cellStyle name="Neutral 2 2" xfId="109"/>
    <cellStyle name="Neutral 2 3" xfId="309"/>
    <cellStyle name="Normal" xfId="0" builtinId="0"/>
    <cellStyle name="Normal 10" xfId="4609"/>
    <cellStyle name="Normal 10 2" xfId="5248"/>
    <cellStyle name="Normal 2" xfId="57"/>
    <cellStyle name="Normal 2 10" xfId="1167"/>
    <cellStyle name="Normal 2 11" xfId="2155"/>
    <cellStyle name="Normal 2 12" xfId="2751"/>
    <cellStyle name="Normal 2 13" xfId="3361"/>
    <cellStyle name="Normal 2 14" xfId="3985"/>
    <cellStyle name="Normal 2 15" xfId="4624"/>
    <cellStyle name="Normal 2 16" xfId="100"/>
    <cellStyle name="Normal 2 17" xfId="5276"/>
    <cellStyle name="Normal 2 2" xfId="58"/>
    <cellStyle name="Normal 2 2 10" xfId="4043"/>
    <cellStyle name="Normal 2 2 11" xfId="4682"/>
    <cellStyle name="Normal 2 2 12" xfId="143"/>
    <cellStyle name="Normal 2 2 13" xfId="5277"/>
    <cellStyle name="Normal 2 2 2" xfId="336"/>
    <cellStyle name="Normal 2 2 2 2" xfId="906"/>
    <cellStyle name="Normal 2 2 2 2 2" xfId="1894"/>
    <cellStyle name="Normal 2 2 2 3" xfId="1327"/>
    <cellStyle name="Normal 2 2 2 4" xfId="2475"/>
    <cellStyle name="Normal 2 2 2 5" xfId="3071"/>
    <cellStyle name="Normal 2 2 2 6" xfId="3681"/>
    <cellStyle name="Normal 2 2 2 7" xfId="4305"/>
    <cellStyle name="Normal 2 2 2 8" xfId="4944"/>
    <cellStyle name="Normal 2 2 3" xfId="482"/>
    <cellStyle name="Normal 2 2 3 2" xfId="1051"/>
    <cellStyle name="Normal 2 2 3 2 2" xfId="2039"/>
    <cellStyle name="Normal 2 2 3 3" xfId="1472"/>
    <cellStyle name="Normal 2 2 3 4" xfId="2620"/>
    <cellStyle name="Normal 2 2 3 5" xfId="3216"/>
    <cellStyle name="Normal 2 2 3 6" xfId="3826"/>
    <cellStyle name="Normal 2 2 3 7" xfId="4450"/>
    <cellStyle name="Normal 2 2 3 8" xfId="5089"/>
    <cellStyle name="Normal 2 2 4" xfId="761"/>
    <cellStyle name="Normal 2 2 4 2" xfId="1749"/>
    <cellStyle name="Normal 2 2 4 3" xfId="2330"/>
    <cellStyle name="Normal 2 2 4 4" xfId="2926"/>
    <cellStyle name="Normal 2 2 4 5" xfId="3536"/>
    <cellStyle name="Normal 2 2 4 6" xfId="4160"/>
    <cellStyle name="Normal 2 2 4 7" xfId="4799"/>
    <cellStyle name="Normal 2 2 5" xfId="642"/>
    <cellStyle name="Normal 2 2 5 2" xfId="1632"/>
    <cellStyle name="Normal 2 2 6" xfId="1182"/>
    <cellStyle name="Normal 2 2 7" xfId="2213"/>
    <cellStyle name="Normal 2 2 8" xfId="2809"/>
    <cellStyle name="Normal 2 2 9" xfId="3419"/>
    <cellStyle name="Normal 2 3" xfId="59"/>
    <cellStyle name="Normal 2 3 10" xfId="4058"/>
    <cellStyle name="Normal 2 3 11" xfId="4697"/>
    <cellStyle name="Normal 2 3 12" xfId="158"/>
    <cellStyle name="Normal 2 3 2" xfId="352"/>
    <cellStyle name="Normal 2 3 2 2" xfId="921"/>
    <cellStyle name="Normal 2 3 2 2 2" xfId="1909"/>
    <cellStyle name="Normal 2 3 2 3" xfId="1342"/>
    <cellStyle name="Normal 2 3 2 4" xfId="2490"/>
    <cellStyle name="Normal 2 3 2 5" xfId="3086"/>
    <cellStyle name="Normal 2 3 2 6" xfId="3696"/>
    <cellStyle name="Normal 2 3 2 7" xfId="4320"/>
    <cellStyle name="Normal 2 3 2 8" xfId="4959"/>
    <cellStyle name="Normal 2 3 3" xfId="497"/>
    <cellStyle name="Normal 2 3 3 2" xfId="1066"/>
    <cellStyle name="Normal 2 3 3 2 2" xfId="2054"/>
    <cellStyle name="Normal 2 3 3 3" xfId="1487"/>
    <cellStyle name="Normal 2 3 3 4" xfId="2635"/>
    <cellStyle name="Normal 2 3 3 5" xfId="3231"/>
    <cellStyle name="Normal 2 3 3 6" xfId="3841"/>
    <cellStyle name="Normal 2 3 3 7" xfId="4465"/>
    <cellStyle name="Normal 2 3 3 8" xfId="5104"/>
    <cellStyle name="Normal 2 3 4" xfId="776"/>
    <cellStyle name="Normal 2 3 4 2" xfId="1764"/>
    <cellStyle name="Normal 2 3 4 3" xfId="2345"/>
    <cellStyle name="Normal 2 3 4 4" xfId="2941"/>
    <cellStyle name="Normal 2 3 4 5" xfId="3551"/>
    <cellStyle name="Normal 2 3 4 6" xfId="4175"/>
    <cellStyle name="Normal 2 3 4 7" xfId="4814"/>
    <cellStyle name="Normal 2 3 5" xfId="657"/>
    <cellStyle name="Normal 2 3 5 2" xfId="1647"/>
    <cellStyle name="Normal 2 3 6" xfId="1197"/>
    <cellStyle name="Normal 2 3 7" xfId="2228"/>
    <cellStyle name="Normal 2 3 8" xfId="2824"/>
    <cellStyle name="Normal 2 3 9" xfId="3434"/>
    <cellStyle name="Normal 2 4" xfId="187"/>
    <cellStyle name="Normal 2 4 10" xfId="4087"/>
    <cellStyle name="Normal 2 4 11" xfId="4726"/>
    <cellStyle name="Normal 2 4 2" xfId="381"/>
    <cellStyle name="Normal 2 4 2 2" xfId="950"/>
    <cellStyle name="Normal 2 4 2 2 2" xfId="1938"/>
    <cellStyle name="Normal 2 4 2 3" xfId="1371"/>
    <cellStyle name="Normal 2 4 2 4" xfId="2519"/>
    <cellStyle name="Normal 2 4 2 5" xfId="3115"/>
    <cellStyle name="Normal 2 4 2 6" xfId="3725"/>
    <cellStyle name="Normal 2 4 2 7" xfId="4349"/>
    <cellStyle name="Normal 2 4 2 8" xfId="4988"/>
    <cellStyle name="Normal 2 4 3" xfId="526"/>
    <cellStyle name="Normal 2 4 3 2" xfId="1095"/>
    <cellStyle name="Normal 2 4 3 2 2" xfId="2083"/>
    <cellStyle name="Normal 2 4 3 3" xfId="1516"/>
    <cellStyle name="Normal 2 4 3 4" xfId="2664"/>
    <cellStyle name="Normal 2 4 3 5" xfId="3260"/>
    <cellStyle name="Normal 2 4 3 6" xfId="3870"/>
    <cellStyle name="Normal 2 4 3 7" xfId="4494"/>
    <cellStyle name="Normal 2 4 3 8" xfId="5133"/>
    <cellStyle name="Normal 2 4 4" xfId="805"/>
    <cellStyle name="Normal 2 4 4 2" xfId="1793"/>
    <cellStyle name="Normal 2 4 4 3" xfId="2374"/>
    <cellStyle name="Normal 2 4 4 4" xfId="2970"/>
    <cellStyle name="Normal 2 4 4 5" xfId="3580"/>
    <cellStyle name="Normal 2 4 4 6" xfId="4204"/>
    <cellStyle name="Normal 2 4 4 7" xfId="4843"/>
    <cellStyle name="Normal 2 4 5" xfId="686"/>
    <cellStyle name="Normal 2 4 5 2" xfId="1676"/>
    <cellStyle name="Normal 2 4 6" xfId="1226"/>
    <cellStyle name="Normal 2 4 7" xfId="2257"/>
    <cellStyle name="Normal 2 4 8" xfId="2853"/>
    <cellStyle name="Normal 2 4 9" xfId="3463"/>
    <cellStyle name="Normal 2 5" xfId="321"/>
    <cellStyle name="Normal 2 5 10" xfId="4667"/>
    <cellStyle name="Normal 2 5 2" xfId="467"/>
    <cellStyle name="Normal 2 5 2 2" xfId="1036"/>
    <cellStyle name="Normal 2 5 2 2 2" xfId="2024"/>
    <cellStyle name="Normal 2 5 2 3" xfId="1457"/>
    <cellStyle name="Normal 2 5 2 4" xfId="2605"/>
    <cellStyle name="Normal 2 5 2 5" xfId="3201"/>
    <cellStyle name="Normal 2 5 2 6" xfId="3811"/>
    <cellStyle name="Normal 2 5 2 7" xfId="4435"/>
    <cellStyle name="Normal 2 5 2 8" xfId="5074"/>
    <cellStyle name="Normal 2 5 3" xfId="891"/>
    <cellStyle name="Normal 2 5 3 2" xfId="1879"/>
    <cellStyle name="Normal 2 5 3 3" xfId="2460"/>
    <cellStyle name="Normal 2 5 3 4" xfId="3056"/>
    <cellStyle name="Normal 2 5 3 5" xfId="3666"/>
    <cellStyle name="Normal 2 5 3 6" xfId="4290"/>
    <cellStyle name="Normal 2 5 3 7" xfId="4929"/>
    <cellStyle name="Normal 2 5 4" xfId="627"/>
    <cellStyle name="Normal 2 5 4 2" xfId="1617"/>
    <cellStyle name="Normal 2 5 5" xfId="1312"/>
    <cellStyle name="Normal 2 5 6" xfId="2198"/>
    <cellStyle name="Normal 2 5 7" xfId="2794"/>
    <cellStyle name="Normal 2 5 8" xfId="3404"/>
    <cellStyle name="Normal 2 5 9" xfId="4028"/>
    <cellStyle name="Normal 2 6" xfId="230"/>
    <cellStyle name="Normal 2 6 2" xfId="848"/>
    <cellStyle name="Normal 2 6 2 2" xfId="1836"/>
    <cellStyle name="Normal 2 6 3" xfId="1269"/>
    <cellStyle name="Normal 2 6 4" xfId="2417"/>
    <cellStyle name="Normal 2 6 5" xfId="3013"/>
    <cellStyle name="Normal 2 6 6" xfId="3623"/>
    <cellStyle name="Normal 2 6 7" xfId="4247"/>
    <cellStyle name="Normal 2 6 8" xfId="4886"/>
    <cellStyle name="Normal 2 7" xfId="424"/>
    <cellStyle name="Normal 2 7 2" xfId="993"/>
    <cellStyle name="Normal 2 7 2 2" xfId="1981"/>
    <cellStyle name="Normal 2 7 3" xfId="1414"/>
    <cellStyle name="Normal 2 7 4" xfId="2562"/>
    <cellStyle name="Normal 2 7 5" xfId="3158"/>
    <cellStyle name="Normal 2 7 6" xfId="3768"/>
    <cellStyle name="Normal 2 7 7" xfId="4392"/>
    <cellStyle name="Normal 2 7 8" xfId="5031"/>
    <cellStyle name="Normal 2 8" xfId="745"/>
    <cellStyle name="Normal 2 8 2" xfId="1734"/>
    <cellStyle name="Normal 2 8 3" xfId="2315"/>
    <cellStyle name="Normal 2 8 4" xfId="2911"/>
    <cellStyle name="Normal 2 8 5" xfId="3521"/>
    <cellStyle name="Normal 2 8 6" xfId="4145"/>
    <cellStyle name="Normal 2 8 7" xfId="4784"/>
    <cellStyle name="Normal 2 9" xfId="584"/>
    <cellStyle name="Normal 2 9 2" xfId="1574"/>
    <cellStyle name="Normal 3" xfId="60"/>
    <cellStyle name="Normal 3 10" xfId="2766"/>
    <cellStyle name="Normal 3 11" xfId="3376"/>
    <cellStyle name="Normal 3 12" xfId="4000"/>
    <cellStyle name="Normal 3 13" xfId="4639"/>
    <cellStyle name="Normal 3 14" xfId="173"/>
    <cellStyle name="Normal 3 15" xfId="5278"/>
    <cellStyle name="Normal 3 2" xfId="202"/>
    <cellStyle name="Normal 3 2 10" xfId="4102"/>
    <cellStyle name="Normal 3 2 11" xfId="4741"/>
    <cellStyle name="Normal 3 2 2" xfId="396"/>
    <cellStyle name="Normal 3 2 2 2" xfId="965"/>
    <cellStyle name="Normal 3 2 2 2 2" xfId="1953"/>
    <cellStyle name="Normal 3 2 2 3" xfId="1386"/>
    <cellStyle name="Normal 3 2 2 4" xfId="2534"/>
    <cellStyle name="Normal 3 2 2 5" xfId="3130"/>
    <cellStyle name="Normal 3 2 2 6" xfId="3740"/>
    <cellStyle name="Normal 3 2 2 7" xfId="4364"/>
    <cellStyle name="Normal 3 2 2 8" xfId="5003"/>
    <cellStyle name="Normal 3 2 3" xfId="541"/>
    <cellStyle name="Normal 3 2 3 2" xfId="1110"/>
    <cellStyle name="Normal 3 2 3 2 2" xfId="2098"/>
    <cellStyle name="Normal 3 2 3 3" xfId="1531"/>
    <cellStyle name="Normal 3 2 3 4" xfId="2679"/>
    <cellStyle name="Normal 3 2 3 5" xfId="3275"/>
    <cellStyle name="Normal 3 2 3 6" xfId="3885"/>
    <cellStyle name="Normal 3 2 3 7" xfId="4509"/>
    <cellStyle name="Normal 3 2 3 8" xfId="5148"/>
    <cellStyle name="Normal 3 2 4" xfId="820"/>
    <cellStyle name="Normal 3 2 4 2" xfId="1808"/>
    <cellStyle name="Normal 3 2 4 3" xfId="2389"/>
    <cellStyle name="Normal 3 2 4 4" xfId="2985"/>
    <cellStyle name="Normal 3 2 4 5" xfId="3595"/>
    <cellStyle name="Normal 3 2 4 6" xfId="4219"/>
    <cellStyle name="Normal 3 2 4 7" xfId="4858"/>
    <cellStyle name="Normal 3 2 5" xfId="701"/>
    <cellStyle name="Normal 3 2 5 2" xfId="1691"/>
    <cellStyle name="Normal 3 2 6" xfId="1241"/>
    <cellStyle name="Normal 3 2 7" xfId="2272"/>
    <cellStyle name="Normal 3 2 8" xfId="2868"/>
    <cellStyle name="Normal 3 2 9" xfId="3478"/>
    <cellStyle name="Normal 3 3" xfId="367"/>
    <cellStyle name="Normal 3 3 10" xfId="4712"/>
    <cellStyle name="Normal 3 3 2" xfId="512"/>
    <cellStyle name="Normal 3 3 2 2" xfId="1081"/>
    <cellStyle name="Normal 3 3 2 2 2" xfId="2069"/>
    <cellStyle name="Normal 3 3 2 3" xfId="1502"/>
    <cellStyle name="Normal 3 3 2 4" xfId="2650"/>
    <cellStyle name="Normal 3 3 2 5" xfId="3246"/>
    <cellStyle name="Normal 3 3 2 6" xfId="3856"/>
    <cellStyle name="Normal 3 3 2 7" xfId="4480"/>
    <cellStyle name="Normal 3 3 2 8" xfId="5119"/>
    <cellStyle name="Normal 3 3 3" xfId="936"/>
    <cellStyle name="Normal 3 3 3 2" xfId="1924"/>
    <cellStyle name="Normal 3 3 3 3" xfId="2505"/>
    <cellStyle name="Normal 3 3 3 4" xfId="3101"/>
    <cellStyle name="Normal 3 3 3 5" xfId="3711"/>
    <cellStyle name="Normal 3 3 3 6" xfId="4335"/>
    <cellStyle name="Normal 3 3 3 7" xfId="4974"/>
    <cellStyle name="Normal 3 3 4" xfId="672"/>
    <cellStyle name="Normal 3 3 4 2" xfId="1662"/>
    <cellStyle name="Normal 3 3 5" xfId="1357"/>
    <cellStyle name="Normal 3 3 6" xfId="2243"/>
    <cellStyle name="Normal 3 3 7" xfId="2839"/>
    <cellStyle name="Normal 3 3 8" xfId="3449"/>
    <cellStyle name="Normal 3 3 9" xfId="4073"/>
    <cellStyle name="Normal 3 4" xfId="245"/>
    <cellStyle name="Normal 3 4 2" xfId="863"/>
    <cellStyle name="Normal 3 4 2 2" xfId="1851"/>
    <cellStyle name="Normal 3 4 3" xfId="1284"/>
    <cellStyle name="Normal 3 4 4" xfId="2432"/>
    <cellStyle name="Normal 3 4 5" xfId="3028"/>
    <cellStyle name="Normal 3 4 6" xfId="3638"/>
    <cellStyle name="Normal 3 4 7" xfId="4262"/>
    <cellStyle name="Normal 3 4 8" xfId="4901"/>
    <cellStyle name="Normal 3 5" xfId="439"/>
    <cellStyle name="Normal 3 5 2" xfId="1008"/>
    <cellStyle name="Normal 3 5 2 2" xfId="1996"/>
    <cellStyle name="Normal 3 5 3" xfId="1429"/>
    <cellStyle name="Normal 3 5 4" xfId="2577"/>
    <cellStyle name="Normal 3 5 5" xfId="3173"/>
    <cellStyle name="Normal 3 5 6" xfId="3783"/>
    <cellStyle name="Normal 3 5 7" xfId="4407"/>
    <cellStyle name="Normal 3 5 8" xfId="5046"/>
    <cellStyle name="Normal 3 6" xfId="791"/>
    <cellStyle name="Normal 3 6 2" xfId="1779"/>
    <cellStyle name="Normal 3 6 3" xfId="2360"/>
    <cellStyle name="Normal 3 6 4" xfId="2956"/>
    <cellStyle name="Normal 3 6 5" xfId="3566"/>
    <cellStyle name="Normal 3 6 6" xfId="4190"/>
    <cellStyle name="Normal 3 6 7" xfId="4829"/>
    <cellStyle name="Normal 3 7" xfId="599"/>
    <cellStyle name="Normal 3 7 2" xfId="1589"/>
    <cellStyle name="Normal 3 8" xfId="1212"/>
    <cellStyle name="Normal 3 9" xfId="2170"/>
    <cellStyle name="Normal 39" xfId="5291"/>
    <cellStyle name="Normal 4" xfId="61"/>
    <cellStyle name="Normal 4 10" xfId="4014"/>
    <cellStyle name="Normal 4 11" xfId="4653"/>
    <cellStyle name="Normal 4 2" xfId="216"/>
    <cellStyle name="Normal 4 2 10" xfId="4116"/>
    <cellStyle name="Normal 4 2 11" xfId="4755"/>
    <cellStyle name="Normal 4 2 2" xfId="410"/>
    <cellStyle name="Normal 4 2 2 2" xfId="979"/>
    <cellStyle name="Normal 4 2 2 2 2" xfId="1967"/>
    <cellStyle name="Normal 4 2 2 3" xfId="1400"/>
    <cellStyle name="Normal 4 2 2 4" xfId="2548"/>
    <cellStyle name="Normal 4 2 2 5" xfId="3144"/>
    <cellStyle name="Normal 4 2 2 6" xfId="3754"/>
    <cellStyle name="Normal 4 2 2 7" xfId="4378"/>
    <cellStyle name="Normal 4 2 2 8" xfId="5017"/>
    <cellStyle name="Normal 4 2 3" xfId="555"/>
    <cellStyle name="Normal 4 2 3 2" xfId="1124"/>
    <cellStyle name="Normal 4 2 3 2 2" xfId="2112"/>
    <cellStyle name="Normal 4 2 3 3" xfId="1545"/>
    <cellStyle name="Normal 4 2 3 4" xfId="2693"/>
    <cellStyle name="Normal 4 2 3 5" xfId="3289"/>
    <cellStyle name="Normal 4 2 3 6" xfId="3899"/>
    <cellStyle name="Normal 4 2 3 7" xfId="4523"/>
    <cellStyle name="Normal 4 2 3 8" xfId="5162"/>
    <cellStyle name="Normal 4 2 4" xfId="834"/>
    <cellStyle name="Normal 4 2 4 2" xfId="1822"/>
    <cellStyle name="Normal 4 2 4 3" xfId="2403"/>
    <cellStyle name="Normal 4 2 4 4" xfId="2999"/>
    <cellStyle name="Normal 4 2 4 5" xfId="3609"/>
    <cellStyle name="Normal 4 2 4 6" xfId="4233"/>
    <cellStyle name="Normal 4 2 4 7" xfId="4872"/>
    <cellStyle name="Normal 4 2 5" xfId="715"/>
    <cellStyle name="Normal 4 2 5 2" xfId="1705"/>
    <cellStyle name="Normal 4 2 6" xfId="1255"/>
    <cellStyle name="Normal 4 2 7" xfId="2286"/>
    <cellStyle name="Normal 4 2 8" xfId="2882"/>
    <cellStyle name="Normal 4 2 9" xfId="3492"/>
    <cellStyle name="Normal 4 3" xfId="351"/>
    <cellStyle name="Normal 4 4" xfId="259"/>
    <cellStyle name="Normal 4 4 2" xfId="877"/>
    <cellStyle name="Normal 4 4 2 2" xfId="1865"/>
    <cellStyle name="Normal 4 4 3" xfId="1298"/>
    <cellStyle name="Normal 4 4 4" xfId="2446"/>
    <cellStyle name="Normal 4 4 5" xfId="3042"/>
    <cellStyle name="Normal 4 4 6" xfId="3652"/>
    <cellStyle name="Normal 4 4 7" xfId="4276"/>
    <cellStyle name="Normal 4 4 8" xfId="4915"/>
    <cellStyle name="Normal 4 5" xfId="453"/>
    <cellStyle name="Normal 4 5 2" xfId="1022"/>
    <cellStyle name="Normal 4 5 2 2" xfId="2010"/>
    <cellStyle name="Normal 4 5 3" xfId="1443"/>
    <cellStyle name="Normal 4 5 4" xfId="2591"/>
    <cellStyle name="Normal 4 5 5" xfId="3187"/>
    <cellStyle name="Normal 4 5 6" xfId="3797"/>
    <cellStyle name="Normal 4 5 7" xfId="4421"/>
    <cellStyle name="Normal 4 5 8" xfId="5060"/>
    <cellStyle name="Normal 4 6" xfId="613"/>
    <cellStyle name="Normal 4 6 2" xfId="1603"/>
    <cellStyle name="Normal 4 7" xfId="2184"/>
    <cellStyle name="Normal 4 8" xfId="2780"/>
    <cellStyle name="Normal 4 9" xfId="3390"/>
    <cellStyle name="Normal 5" xfId="62"/>
    <cellStyle name="Normal 5 10" xfId="569"/>
    <cellStyle name="Normal 5 2" xfId="1138"/>
    <cellStyle name="Normal 5 2 2" xfId="2126"/>
    <cellStyle name="Normal 5 2 3" xfId="2707"/>
    <cellStyle name="Normal 5 2 4" xfId="3303"/>
    <cellStyle name="Normal 5 2 5" xfId="3913"/>
    <cellStyle name="Normal 5 2 6" xfId="4537"/>
    <cellStyle name="Normal 5 2 7" xfId="5176"/>
    <cellStyle name="Normal 5 3" xfId="729"/>
    <cellStyle name="Normal 5 3 2" xfId="1719"/>
    <cellStyle name="Normal 5 4" xfId="1559"/>
    <cellStyle name="Normal 5 5" xfId="2300"/>
    <cellStyle name="Normal 5 6" xfId="2896"/>
    <cellStyle name="Normal 5 7" xfId="3506"/>
    <cellStyle name="Normal 5 8" xfId="4130"/>
    <cellStyle name="Normal 5 9" xfId="4769"/>
    <cellStyle name="Normal 6" xfId="63"/>
    <cellStyle name="Normal 6 2" xfId="2141"/>
    <cellStyle name="Normal 6 3" xfId="2722"/>
    <cellStyle name="Normal 6 4" xfId="3318"/>
    <cellStyle name="Normal 6 5" xfId="3928"/>
    <cellStyle name="Normal 6 6" xfId="4552"/>
    <cellStyle name="Normal 6 7" xfId="5191"/>
    <cellStyle name="Normal 6 8" xfId="1153"/>
    <cellStyle name="Normal 7" xfId="2736"/>
    <cellStyle name="Normal 7 2" xfId="3332"/>
    <cellStyle name="Normal 7 3" xfId="3942"/>
    <cellStyle name="Normal 7 4" xfId="4566"/>
    <cellStyle name="Normal 7 5" xfId="5205"/>
    <cellStyle name="Normal 8" xfId="3347"/>
    <cellStyle name="Normal 8 2" xfId="3957"/>
    <cellStyle name="Normal 8 3" xfId="4581"/>
    <cellStyle name="Normal 8 4" xfId="5220"/>
    <cellStyle name="Normal 9" xfId="3971"/>
    <cellStyle name="Normal 9 2" xfId="4595"/>
    <cellStyle name="Normal 9 3" xfId="5234"/>
    <cellStyle name="Normal_218" xfId="64"/>
    <cellStyle name="Normal_Central Hudson PSC Report 2008 (FERC Pages)" xfId="76"/>
    <cellStyle name="Normal_fercform" xfId="65"/>
    <cellStyle name="Normal_Sheet1" xfId="66"/>
    <cellStyle name="Normal_Sheet1 3" xfId="67"/>
    <cellStyle name="Note 10" xfId="3972"/>
    <cellStyle name="Note 10 2" xfId="4596"/>
    <cellStyle name="Note 10 3" xfId="5235"/>
    <cellStyle name="Note 11" xfId="4611"/>
    <cellStyle name="Note 11 2" xfId="5250"/>
    <cellStyle name="Note 2" xfId="68"/>
    <cellStyle name="Note 2 2" xfId="90"/>
    <cellStyle name="Note 2 3" xfId="85"/>
    <cellStyle name="Note 3" xfId="116"/>
    <cellStyle name="Note 3 10" xfId="1169"/>
    <cellStyle name="Note 3 11" xfId="2157"/>
    <cellStyle name="Note 3 12" xfId="2753"/>
    <cellStyle name="Note 3 13" xfId="3363"/>
    <cellStyle name="Note 3 14" xfId="3987"/>
    <cellStyle name="Note 3 15" xfId="4626"/>
    <cellStyle name="Note 3 2" xfId="145"/>
    <cellStyle name="Note 3 2 10" xfId="4045"/>
    <cellStyle name="Note 3 2 11" xfId="4684"/>
    <cellStyle name="Note 3 2 2" xfId="338"/>
    <cellStyle name="Note 3 2 2 2" xfId="908"/>
    <cellStyle name="Note 3 2 2 2 2" xfId="1896"/>
    <cellStyle name="Note 3 2 2 3" xfId="1329"/>
    <cellStyle name="Note 3 2 2 4" xfId="2477"/>
    <cellStyle name="Note 3 2 2 5" xfId="3073"/>
    <cellStyle name="Note 3 2 2 6" xfId="3683"/>
    <cellStyle name="Note 3 2 2 7" xfId="4307"/>
    <cellStyle name="Note 3 2 2 8" xfId="4946"/>
    <cellStyle name="Note 3 2 3" xfId="484"/>
    <cellStyle name="Note 3 2 3 2" xfId="1053"/>
    <cellStyle name="Note 3 2 3 2 2" xfId="2041"/>
    <cellStyle name="Note 3 2 3 3" xfId="1474"/>
    <cellStyle name="Note 3 2 3 4" xfId="2622"/>
    <cellStyle name="Note 3 2 3 5" xfId="3218"/>
    <cellStyle name="Note 3 2 3 6" xfId="3828"/>
    <cellStyle name="Note 3 2 3 7" xfId="4452"/>
    <cellStyle name="Note 3 2 3 8" xfId="5091"/>
    <cellStyle name="Note 3 2 4" xfId="763"/>
    <cellStyle name="Note 3 2 4 2" xfId="1751"/>
    <cellStyle name="Note 3 2 4 3" xfId="2332"/>
    <cellStyle name="Note 3 2 4 4" xfId="2928"/>
    <cellStyle name="Note 3 2 4 5" xfId="3538"/>
    <cellStyle name="Note 3 2 4 6" xfId="4162"/>
    <cellStyle name="Note 3 2 4 7" xfId="4801"/>
    <cellStyle name="Note 3 2 5" xfId="644"/>
    <cellStyle name="Note 3 2 5 2" xfId="1634"/>
    <cellStyle name="Note 3 2 6" xfId="1184"/>
    <cellStyle name="Note 3 2 7" xfId="2215"/>
    <cellStyle name="Note 3 2 8" xfId="2811"/>
    <cellStyle name="Note 3 2 9" xfId="3421"/>
    <cellStyle name="Note 3 3" xfId="160"/>
    <cellStyle name="Note 3 3 10" xfId="4060"/>
    <cellStyle name="Note 3 3 11" xfId="4699"/>
    <cellStyle name="Note 3 3 2" xfId="354"/>
    <cellStyle name="Note 3 3 2 2" xfId="923"/>
    <cellStyle name="Note 3 3 2 2 2" xfId="1911"/>
    <cellStyle name="Note 3 3 2 3" xfId="1344"/>
    <cellStyle name="Note 3 3 2 4" xfId="2492"/>
    <cellStyle name="Note 3 3 2 5" xfId="3088"/>
    <cellStyle name="Note 3 3 2 6" xfId="3698"/>
    <cellStyle name="Note 3 3 2 7" xfId="4322"/>
    <cellStyle name="Note 3 3 2 8" xfId="4961"/>
    <cellStyle name="Note 3 3 3" xfId="499"/>
    <cellStyle name="Note 3 3 3 2" xfId="1068"/>
    <cellStyle name="Note 3 3 3 2 2" xfId="2056"/>
    <cellStyle name="Note 3 3 3 3" xfId="1489"/>
    <cellStyle name="Note 3 3 3 4" xfId="2637"/>
    <cellStyle name="Note 3 3 3 5" xfId="3233"/>
    <cellStyle name="Note 3 3 3 6" xfId="3843"/>
    <cellStyle name="Note 3 3 3 7" xfId="4467"/>
    <cellStyle name="Note 3 3 3 8" xfId="5106"/>
    <cellStyle name="Note 3 3 4" xfId="778"/>
    <cellStyle name="Note 3 3 4 2" xfId="1766"/>
    <cellStyle name="Note 3 3 4 3" xfId="2347"/>
    <cellStyle name="Note 3 3 4 4" xfId="2943"/>
    <cellStyle name="Note 3 3 4 5" xfId="3553"/>
    <cellStyle name="Note 3 3 4 6" xfId="4177"/>
    <cellStyle name="Note 3 3 4 7" xfId="4816"/>
    <cellStyle name="Note 3 3 5" xfId="659"/>
    <cellStyle name="Note 3 3 5 2" xfId="1649"/>
    <cellStyle name="Note 3 3 6" xfId="1199"/>
    <cellStyle name="Note 3 3 7" xfId="2230"/>
    <cellStyle name="Note 3 3 8" xfId="2826"/>
    <cellStyle name="Note 3 3 9" xfId="3436"/>
    <cellStyle name="Note 3 4" xfId="189"/>
    <cellStyle name="Note 3 4 10" xfId="4089"/>
    <cellStyle name="Note 3 4 11" xfId="4728"/>
    <cellStyle name="Note 3 4 2" xfId="383"/>
    <cellStyle name="Note 3 4 2 2" xfId="952"/>
    <cellStyle name="Note 3 4 2 2 2" xfId="1940"/>
    <cellStyle name="Note 3 4 2 3" xfId="1373"/>
    <cellStyle name="Note 3 4 2 4" xfId="2521"/>
    <cellStyle name="Note 3 4 2 5" xfId="3117"/>
    <cellStyle name="Note 3 4 2 6" xfId="3727"/>
    <cellStyle name="Note 3 4 2 7" xfId="4351"/>
    <cellStyle name="Note 3 4 2 8" xfId="4990"/>
    <cellStyle name="Note 3 4 3" xfId="528"/>
    <cellStyle name="Note 3 4 3 2" xfId="1097"/>
    <cellStyle name="Note 3 4 3 2 2" xfId="2085"/>
    <cellStyle name="Note 3 4 3 3" xfId="1518"/>
    <cellStyle name="Note 3 4 3 4" xfId="2666"/>
    <cellStyle name="Note 3 4 3 5" xfId="3262"/>
    <cellStyle name="Note 3 4 3 6" xfId="3872"/>
    <cellStyle name="Note 3 4 3 7" xfId="4496"/>
    <cellStyle name="Note 3 4 3 8" xfId="5135"/>
    <cellStyle name="Note 3 4 4" xfId="807"/>
    <cellStyle name="Note 3 4 4 2" xfId="1795"/>
    <cellStyle name="Note 3 4 4 3" xfId="2376"/>
    <cellStyle name="Note 3 4 4 4" xfId="2972"/>
    <cellStyle name="Note 3 4 4 5" xfId="3582"/>
    <cellStyle name="Note 3 4 4 6" xfId="4206"/>
    <cellStyle name="Note 3 4 4 7" xfId="4845"/>
    <cellStyle name="Note 3 4 5" xfId="688"/>
    <cellStyle name="Note 3 4 5 2" xfId="1678"/>
    <cellStyle name="Note 3 4 6" xfId="1228"/>
    <cellStyle name="Note 3 4 7" xfId="2259"/>
    <cellStyle name="Note 3 4 8" xfId="2855"/>
    <cellStyle name="Note 3 4 9" xfId="3465"/>
    <cellStyle name="Note 3 5" xfId="323"/>
    <cellStyle name="Note 3 5 10" xfId="4669"/>
    <cellStyle name="Note 3 5 2" xfId="469"/>
    <cellStyle name="Note 3 5 2 2" xfId="1038"/>
    <cellStyle name="Note 3 5 2 2 2" xfId="2026"/>
    <cellStyle name="Note 3 5 2 3" xfId="1459"/>
    <cellStyle name="Note 3 5 2 4" xfId="2607"/>
    <cellStyle name="Note 3 5 2 5" xfId="3203"/>
    <cellStyle name="Note 3 5 2 6" xfId="3813"/>
    <cellStyle name="Note 3 5 2 7" xfId="4437"/>
    <cellStyle name="Note 3 5 2 8" xfId="5076"/>
    <cellStyle name="Note 3 5 3" xfId="893"/>
    <cellStyle name="Note 3 5 3 2" xfId="1881"/>
    <cellStyle name="Note 3 5 3 3" xfId="2462"/>
    <cellStyle name="Note 3 5 3 4" xfId="3058"/>
    <cellStyle name="Note 3 5 3 5" xfId="3668"/>
    <cellStyle name="Note 3 5 3 6" xfId="4292"/>
    <cellStyle name="Note 3 5 3 7" xfId="4931"/>
    <cellStyle name="Note 3 5 4" xfId="629"/>
    <cellStyle name="Note 3 5 4 2" xfId="1619"/>
    <cellStyle name="Note 3 5 5" xfId="1314"/>
    <cellStyle name="Note 3 5 6" xfId="2200"/>
    <cellStyle name="Note 3 5 7" xfId="2796"/>
    <cellStyle name="Note 3 5 8" xfId="3406"/>
    <cellStyle name="Note 3 5 9" xfId="4030"/>
    <cellStyle name="Note 3 6" xfId="232"/>
    <cellStyle name="Note 3 6 2" xfId="850"/>
    <cellStyle name="Note 3 6 2 2" xfId="1838"/>
    <cellStyle name="Note 3 6 3" xfId="1271"/>
    <cellStyle name="Note 3 6 4" xfId="2419"/>
    <cellStyle name="Note 3 6 5" xfId="3015"/>
    <cellStyle name="Note 3 6 6" xfId="3625"/>
    <cellStyle name="Note 3 6 7" xfId="4249"/>
    <cellStyle name="Note 3 6 8" xfId="4888"/>
    <cellStyle name="Note 3 7" xfId="426"/>
    <cellStyle name="Note 3 7 2" xfId="995"/>
    <cellStyle name="Note 3 7 2 2" xfId="1983"/>
    <cellStyle name="Note 3 7 3" xfId="1416"/>
    <cellStyle name="Note 3 7 4" xfId="2564"/>
    <cellStyle name="Note 3 7 5" xfId="3160"/>
    <cellStyle name="Note 3 7 6" xfId="3770"/>
    <cellStyle name="Note 3 7 7" xfId="4394"/>
    <cellStyle name="Note 3 7 8" xfId="5033"/>
    <cellStyle name="Note 3 8" xfId="748"/>
    <cellStyle name="Note 3 8 2" xfId="1736"/>
    <cellStyle name="Note 3 8 3" xfId="2317"/>
    <cellStyle name="Note 3 8 4" xfId="2913"/>
    <cellStyle name="Note 3 8 5" xfId="3523"/>
    <cellStyle name="Note 3 8 6" xfId="4147"/>
    <cellStyle name="Note 3 8 7" xfId="4786"/>
    <cellStyle name="Note 3 9" xfId="586"/>
    <cellStyle name="Note 3 9 2" xfId="1576"/>
    <cellStyle name="Note 4" xfId="97"/>
    <cellStyle name="Note 4 10" xfId="3377"/>
    <cellStyle name="Note 4 11" xfId="4001"/>
    <cellStyle name="Note 4 12" xfId="4640"/>
    <cellStyle name="Note 4 2" xfId="174"/>
    <cellStyle name="Note 4 2 10" xfId="4074"/>
    <cellStyle name="Note 4 2 11" xfId="4713"/>
    <cellStyle name="Note 4 2 2" xfId="368"/>
    <cellStyle name="Note 4 2 2 2" xfId="937"/>
    <cellStyle name="Note 4 2 2 2 2" xfId="1925"/>
    <cellStyle name="Note 4 2 2 3" xfId="1358"/>
    <cellStyle name="Note 4 2 2 4" xfId="2506"/>
    <cellStyle name="Note 4 2 2 5" xfId="3102"/>
    <cellStyle name="Note 4 2 2 6" xfId="3712"/>
    <cellStyle name="Note 4 2 2 7" xfId="4336"/>
    <cellStyle name="Note 4 2 2 8" xfId="4975"/>
    <cellStyle name="Note 4 2 3" xfId="513"/>
    <cellStyle name="Note 4 2 3 2" xfId="1082"/>
    <cellStyle name="Note 4 2 3 2 2" xfId="2070"/>
    <cellStyle name="Note 4 2 3 3" xfId="1503"/>
    <cellStyle name="Note 4 2 3 4" xfId="2651"/>
    <cellStyle name="Note 4 2 3 5" xfId="3247"/>
    <cellStyle name="Note 4 2 3 6" xfId="3857"/>
    <cellStyle name="Note 4 2 3 7" xfId="4481"/>
    <cellStyle name="Note 4 2 3 8" xfId="5120"/>
    <cellStyle name="Note 4 2 4" xfId="792"/>
    <cellStyle name="Note 4 2 4 2" xfId="1780"/>
    <cellStyle name="Note 4 2 4 3" xfId="2361"/>
    <cellStyle name="Note 4 2 4 4" xfId="2957"/>
    <cellStyle name="Note 4 2 4 5" xfId="3567"/>
    <cellStyle name="Note 4 2 4 6" xfId="4191"/>
    <cellStyle name="Note 4 2 4 7" xfId="4830"/>
    <cellStyle name="Note 4 2 5" xfId="673"/>
    <cellStyle name="Note 4 2 5 2" xfId="1663"/>
    <cellStyle name="Note 4 2 6" xfId="1213"/>
    <cellStyle name="Note 4 2 7" xfId="2244"/>
    <cellStyle name="Note 4 2 8" xfId="2840"/>
    <cellStyle name="Note 4 2 9" xfId="3450"/>
    <cellStyle name="Note 4 3" xfId="203"/>
    <cellStyle name="Note 4 3 10" xfId="4103"/>
    <cellStyle name="Note 4 3 11" xfId="4742"/>
    <cellStyle name="Note 4 3 2" xfId="397"/>
    <cellStyle name="Note 4 3 2 2" xfId="966"/>
    <cellStyle name="Note 4 3 2 2 2" xfId="1954"/>
    <cellStyle name="Note 4 3 2 3" xfId="1387"/>
    <cellStyle name="Note 4 3 2 4" xfId="2535"/>
    <cellStyle name="Note 4 3 2 5" xfId="3131"/>
    <cellStyle name="Note 4 3 2 6" xfId="3741"/>
    <cellStyle name="Note 4 3 2 7" xfId="4365"/>
    <cellStyle name="Note 4 3 2 8" xfId="5004"/>
    <cellStyle name="Note 4 3 3" xfId="542"/>
    <cellStyle name="Note 4 3 3 2" xfId="1111"/>
    <cellStyle name="Note 4 3 3 2 2" xfId="2099"/>
    <cellStyle name="Note 4 3 3 3" xfId="1532"/>
    <cellStyle name="Note 4 3 3 4" xfId="2680"/>
    <cellStyle name="Note 4 3 3 5" xfId="3276"/>
    <cellStyle name="Note 4 3 3 6" xfId="3886"/>
    <cellStyle name="Note 4 3 3 7" xfId="4510"/>
    <cellStyle name="Note 4 3 3 8" xfId="5149"/>
    <cellStyle name="Note 4 3 4" xfId="821"/>
    <cellStyle name="Note 4 3 4 2" xfId="1809"/>
    <cellStyle name="Note 4 3 4 3" xfId="2390"/>
    <cellStyle name="Note 4 3 4 4" xfId="2986"/>
    <cellStyle name="Note 4 3 4 5" xfId="3596"/>
    <cellStyle name="Note 4 3 4 6" xfId="4220"/>
    <cellStyle name="Note 4 3 4 7" xfId="4859"/>
    <cellStyle name="Note 4 3 5" xfId="702"/>
    <cellStyle name="Note 4 3 5 2" xfId="1692"/>
    <cellStyle name="Note 4 3 6" xfId="1242"/>
    <cellStyle name="Note 4 3 7" xfId="2273"/>
    <cellStyle name="Note 4 3 8" xfId="2869"/>
    <cellStyle name="Note 4 3 9" xfId="3479"/>
    <cellStyle name="Note 4 4" xfId="319"/>
    <cellStyle name="Note 4 5" xfId="246"/>
    <cellStyle name="Note 4 5 2" xfId="864"/>
    <cellStyle name="Note 4 5 2 2" xfId="1852"/>
    <cellStyle name="Note 4 5 3" xfId="1285"/>
    <cellStyle name="Note 4 5 4" xfId="2433"/>
    <cellStyle name="Note 4 5 5" xfId="3029"/>
    <cellStyle name="Note 4 5 6" xfId="3639"/>
    <cellStyle name="Note 4 5 7" xfId="4263"/>
    <cellStyle name="Note 4 5 8" xfId="4902"/>
    <cellStyle name="Note 4 6" xfId="440"/>
    <cellStyle name="Note 4 6 2" xfId="1009"/>
    <cellStyle name="Note 4 6 2 2" xfId="1997"/>
    <cellStyle name="Note 4 6 3" xfId="1430"/>
    <cellStyle name="Note 4 6 4" xfId="2578"/>
    <cellStyle name="Note 4 6 5" xfId="3174"/>
    <cellStyle name="Note 4 6 6" xfId="3784"/>
    <cellStyle name="Note 4 6 7" xfId="4408"/>
    <cellStyle name="Note 4 6 8" xfId="5047"/>
    <cellStyle name="Note 4 7" xfId="600"/>
    <cellStyle name="Note 4 7 2" xfId="1590"/>
    <cellStyle name="Note 4 8" xfId="2171"/>
    <cellStyle name="Note 4 9" xfId="2767"/>
    <cellStyle name="Note 5" xfId="217"/>
    <cellStyle name="Note 5 10" xfId="3391"/>
    <cellStyle name="Note 5 11" xfId="4015"/>
    <cellStyle name="Note 5 12" xfId="4654"/>
    <cellStyle name="Note 5 2" xfId="411"/>
    <cellStyle name="Note 5 2 10" xfId="4756"/>
    <cellStyle name="Note 5 2 2" xfId="556"/>
    <cellStyle name="Note 5 2 2 2" xfId="1125"/>
    <cellStyle name="Note 5 2 2 2 2" xfId="2113"/>
    <cellStyle name="Note 5 2 2 3" xfId="1546"/>
    <cellStyle name="Note 5 2 2 4" xfId="2694"/>
    <cellStyle name="Note 5 2 2 5" xfId="3290"/>
    <cellStyle name="Note 5 2 2 6" xfId="3900"/>
    <cellStyle name="Note 5 2 2 7" xfId="4524"/>
    <cellStyle name="Note 5 2 2 8" xfId="5163"/>
    <cellStyle name="Note 5 2 3" xfId="980"/>
    <cellStyle name="Note 5 2 3 2" xfId="1968"/>
    <cellStyle name="Note 5 2 3 3" xfId="2549"/>
    <cellStyle name="Note 5 2 3 4" xfId="3145"/>
    <cellStyle name="Note 5 2 3 5" xfId="3755"/>
    <cellStyle name="Note 5 2 3 6" xfId="4379"/>
    <cellStyle name="Note 5 2 3 7" xfId="5018"/>
    <cellStyle name="Note 5 2 4" xfId="716"/>
    <cellStyle name="Note 5 2 4 2" xfId="1706"/>
    <cellStyle name="Note 5 2 5" xfId="1401"/>
    <cellStyle name="Note 5 2 6" xfId="2287"/>
    <cellStyle name="Note 5 2 7" xfId="2883"/>
    <cellStyle name="Note 5 2 8" xfId="3493"/>
    <cellStyle name="Note 5 2 9" xfId="4117"/>
    <cellStyle name="Note 5 3" xfId="260"/>
    <cellStyle name="Note 5 3 2" xfId="878"/>
    <cellStyle name="Note 5 3 2 2" xfId="1866"/>
    <cellStyle name="Note 5 3 3" xfId="1299"/>
    <cellStyle name="Note 5 3 4" xfId="2447"/>
    <cellStyle name="Note 5 3 5" xfId="3043"/>
    <cellStyle name="Note 5 3 6" xfId="3653"/>
    <cellStyle name="Note 5 3 7" xfId="4277"/>
    <cellStyle name="Note 5 3 8" xfId="4916"/>
    <cellStyle name="Note 5 4" xfId="454"/>
    <cellStyle name="Note 5 4 2" xfId="1023"/>
    <cellStyle name="Note 5 4 2 2" xfId="2011"/>
    <cellStyle name="Note 5 4 3" xfId="1444"/>
    <cellStyle name="Note 5 4 4" xfId="2592"/>
    <cellStyle name="Note 5 4 5" xfId="3188"/>
    <cellStyle name="Note 5 4 6" xfId="3798"/>
    <cellStyle name="Note 5 4 7" xfId="4422"/>
    <cellStyle name="Note 5 4 8" xfId="5061"/>
    <cellStyle name="Note 5 5" xfId="835"/>
    <cellStyle name="Note 5 5 2" xfId="1823"/>
    <cellStyle name="Note 5 5 3" xfId="2404"/>
    <cellStyle name="Note 5 5 4" xfId="3000"/>
    <cellStyle name="Note 5 5 5" xfId="3610"/>
    <cellStyle name="Note 5 5 6" xfId="4234"/>
    <cellStyle name="Note 5 5 7" xfId="4873"/>
    <cellStyle name="Note 5 6" xfId="614"/>
    <cellStyle name="Note 5 6 2" xfId="1604"/>
    <cellStyle name="Note 5 7" xfId="1256"/>
    <cellStyle name="Note 5 8" xfId="2185"/>
    <cellStyle name="Note 5 9" xfId="2781"/>
    <cellStyle name="Note 6" xfId="571"/>
    <cellStyle name="Note 6 2" xfId="1140"/>
    <cellStyle name="Note 6 2 2" xfId="2128"/>
    <cellStyle name="Note 6 2 3" xfId="2709"/>
    <cellStyle name="Note 6 2 4" xfId="3305"/>
    <cellStyle name="Note 6 2 5" xfId="3915"/>
    <cellStyle name="Note 6 2 6" xfId="4539"/>
    <cellStyle name="Note 6 2 7" xfId="5178"/>
    <cellStyle name="Note 6 3" xfId="731"/>
    <cellStyle name="Note 6 3 2" xfId="1721"/>
    <cellStyle name="Note 6 4" xfId="1561"/>
    <cellStyle name="Note 6 5" xfId="2302"/>
    <cellStyle name="Note 6 6" xfId="2898"/>
    <cellStyle name="Note 6 7" xfId="3508"/>
    <cellStyle name="Note 6 8" xfId="4132"/>
    <cellStyle name="Note 6 9" xfId="4771"/>
    <cellStyle name="Note 7" xfId="1154"/>
    <cellStyle name="Note 7 2" xfId="2142"/>
    <cellStyle name="Note 7 3" xfId="2723"/>
    <cellStyle name="Note 7 4" xfId="3319"/>
    <cellStyle name="Note 7 5" xfId="3929"/>
    <cellStyle name="Note 7 6" xfId="4553"/>
    <cellStyle name="Note 7 7" xfId="5192"/>
    <cellStyle name="Note 8" xfId="2738"/>
    <cellStyle name="Note 8 2" xfId="3334"/>
    <cellStyle name="Note 8 3" xfId="3944"/>
    <cellStyle name="Note 8 4" xfId="4568"/>
    <cellStyle name="Note 8 5" xfId="5207"/>
    <cellStyle name="Note 9" xfId="3348"/>
    <cellStyle name="Note 9 2" xfId="3958"/>
    <cellStyle name="Note 9 3" xfId="4582"/>
    <cellStyle name="Note 9 4" xfId="5221"/>
    <cellStyle name="Output 2" xfId="69"/>
    <cellStyle name="Output 2 2" xfId="111"/>
    <cellStyle name="Output 2 3" xfId="310"/>
    <cellStyle name="Percent 2" xfId="70"/>
    <cellStyle name="Percent 2 2" xfId="98"/>
    <cellStyle name="Percent 2 3" xfId="317"/>
    <cellStyle name="Percent 2 4" xfId="91"/>
    <cellStyle name="Percent 2 5" xfId="79"/>
    <cellStyle name="Percent 3" xfId="92"/>
    <cellStyle name="Percent 3 2" xfId="99"/>
    <cellStyle name="Percent 3 2 2" xfId="320"/>
    <cellStyle name="Percent 4" xfId="84"/>
    <cellStyle name="Title 2" xfId="71"/>
    <cellStyle name="Title 2 2" xfId="102"/>
    <cellStyle name="Title 2 3" xfId="311"/>
    <cellStyle name="Total 2" xfId="72"/>
    <cellStyle name="Total 2 2" xfId="118"/>
    <cellStyle name="Total 2 3" xfId="312"/>
    <cellStyle name="Warning Text 2" xfId="73"/>
    <cellStyle name="Warning Text 2 2" xfId="115"/>
    <cellStyle name="Warning Text 2 3" xfId="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2867025</xdr:colOff>
      <xdr:row>140</xdr:row>
      <xdr:rowOff>38100</xdr:rowOff>
    </xdr:from>
    <xdr:to>
      <xdr:col>1</xdr:col>
      <xdr:colOff>3305175</xdr:colOff>
      <xdr:row>141</xdr:row>
      <xdr:rowOff>0</xdr:rowOff>
    </xdr:to>
    <xdr:sp macro="" textlink="">
      <xdr:nvSpPr>
        <xdr:cNvPr id="6476" name="Rectangle 9"/>
        <xdr:cNvSpPr>
          <a:spLocks noChangeArrowheads="1"/>
        </xdr:cNvSpPr>
      </xdr:nvSpPr>
      <xdr:spPr bwMode="auto">
        <a:xfrm>
          <a:off x="3095625" y="27041475"/>
          <a:ext cx="438150" cy="1524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1</xdr:col>
      <xdr:colOff>3371850</xdr:colOff>
      <xdr:row>142</xdr:row>
      <xdr:rowOff>47625</xdr:rowOff>
    </xdr:from>
    <xdr:to>
      <xdr:col>1</xdr:col>
      <xdr:colOff>3800475</xdr:colOff>
      <xdr:row>143</xdr:row>
      <xdr:rowOff>9525</xdr:rowOff>
    </xdr:to>
    <xdr:sp macro="" textlink="">
      <xdr:nvSpPr>
        <xdr:cNvPr id="6477" name="Rectangle 10"/>
        <xdr:cNvSpPr>
          <a:spLocks noChangeArrowheads="1"/>
        </xdr:cNvSpPr>
      </xdr:nvSpPr>
      <xdr:spPr bwMode="auto">
        <a:xfrm>
          <a:off x="3600450" y="27441525"/>
          <a:ext cx="428625" cy="1619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1428750</xdr:colOff>
          <xdr:row>60</xdr:row>
          <xdr:rowOff>0</xdr:rowOff>
        </xdr:to>
        <xdr:sp macro="" textlink="">
          <xdr:nvSpPr>
            <xdr:cNvPr id="46132" name="Button 52" hidden="1">
              <a:extLst>
                <a:ext uri="{63B3BB69-23CF-44E3-9099-C40C66FF867C}">
                  <a14:compatExt spid="_x0000_s46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647700</xdr:colOff>
          <xdr:row>63</xdr:row>
          <xdr:rowOff>0</xdr:rowOff>
        </xdr:to>
        <xdr:sp macro="" textlink="">
          <xdr:nvSpPr>
            <xdr:cNvPr id="48182" name="Button 54" hidden="1">
              <a:extLst>
                <a:ext uri="{63B3BB69-23CF-44E3-9099-C40C66FF867C}">
                  <a14:compatExt spid="_x0000_s4818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58</xdr:row>
          <xdr:rowOff>0</xdr:rowOff>
        </xdr:from>
        <xdr:to>
          <xdr:col>4</xdr:col>
          <xdr:colOff>428625</xdr:colOff>
          <xdr:row>58</xdr:row>
          <xdr:rowOff>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o\usr1\Accting\PLANT\PSCFERC\2013\2013%20Working%20Files\FERC%20217%20Overheads%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ERC 217"/>
      <sheetName val="Summary"/>
      <sheetName val="2013 Detail"/>
      <sheetName val="Summary Prior Years"/>
    </sheetNames>
    <sheetDataSet>
      <sheetData sheetId="0"/>
      <sheetData sheetId="1"/>
      <sheetData sheetId="2">
        <row r="6">
          <cell r="B6">
            <v>4957651</v>
          </cell>
        </row>
        <row r="7">
          <cell r="B7">
            <v>2606437</v>
          </cell>
        </row>
        <row r="8">
          <cell r="B8">
            <v>50238</v>
          </cell>
        </row>
        <row r="12">
          <cell r="B12">
            <v>4677345</v>
          </cell>
        </row>
        <row r="13">
          <cell r="B13">
            <v>1094672</v>
          </cell>
        </row>
        <row r="14">
          <cell r="B14">
            <v>510306</v>
          </cell>
        </row>
        <row r="18">
          <cell r="B18">
            <v>636302</v>
          </cell>
        </row>
        <row r="19">
          <cell r="B19">
            <v>223658</v>
          </cell>
        </row>
        <row r="20">
          <cell r="B20">
            <v>157174</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10" Type="http://schemas.openxmlformats.org/officeDocument/2006/relationships/printerSettings" Target="../printerSettings/printerSettings28.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2.bin"/><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1.bin"/><Relationship Id="rId13" Type="http://schemas.openxmlformats.org/officeDocument/2006/relationships/printerSettings" Target="../printerSettings/printerSettings106.bin"/><Relationship Id="rId18" Type="http://schemas.openxmlformats.org/officeDocument/2006/relationships/printerSettings" Target="../printerSettings/printerSettings11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12" Type="http://schemas.openxmlformats.org/officeDocument/2006/relationships/printerSettings" Target="../printerSettings/printerSettings105.bin"/><Relationship Id="rId17" Type="http://schemas.openxmlformats.org/officeDocument/2006/relationships/printerSettings" Target="../printerSettings/printerSettings110.bin"/><Relationship Id="rId2" Type="http://schemas.openxmlformats.org/officeDocument/2006/relationships/printerSettings" Target="../printerSettings/printerSettings95.bin"/><Relationship Id="rId16" Type="http://schemas.openxmlformats.org/officeDocument/2006/relationships/printerSettings" Target="../printerSettings/printerSettings109.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5" Type="http://schemas.openxmlformats.org/officeDocument/2006/relationships/printerSettings" Target="../printerSettings/printerSettings98.bin"/><Relationship Id="rId15" Type="http://schemas.openxmlformats.org/officeDocument/2006/relationships/printerSettings" Target="../printerSettings/printerSettings108.bin"/><Relationship Id="rId10" Type="http://schemas.openxmlformats.org/officeDocument/2006/relationships/printerSettings" Target="../printerSettings/printerSettings103.bin"/><Relationship Id="rId19" Type="http://schemas.openxmlformats.org/officeDocument/2006/relationships/drawing" Target="../drawings/drawing1.xml"/><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 Id="rId14" Type="http://schemas.openxmlformats.org/officeDocument/2006/relationships/printerSettings" Target="../printerSettings/printerSettings10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10" Type="http://schemas.openxmlformats.org/officeDocument/2006/relationships/printerSettings" Target="../printerSettings/printerSettings140.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56.bin"/><Relationship Id="rId13" Type="http://schemas.openxmlformats.org/officeDocument/2006/relationships/printerSettings" Target="../printerSettings/printerSettings161.bin"/><Relationship Id="rId18" Type="http://schemas.openxmlformats.org/officeDocument/2006/relationships/printerSettings" Target="../printerSettings/printerSettings166.bin"/><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10" Type="http://schemas.openxmlformats.org/officeDocument/2006/relationships/printerSettings" Target="../printerSettings/printerSettings158.bin"/><Relationship Id="rId19" Type="http://schemas.openxmlformats.org/officeDocument/2006/relationships/printerSettings" Target="../printerSettings/printerSettings167.bin"/><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18" Type="http://schemas.openxmlformats.org/officeDocument/2006/relationships/printerSettings" Target="../printerSettings/printerSettings185.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17" Type="http://schemas.openxmlformats.org/officeDocument/2006/relationships/printerSettings" Target="../printerSettings/printerSettings184.bin"/><Relationship Id="rId2" Type="http://schemas.openxmlformats.org/officeDocument/2006/relationships/printerSettings" Target="../printerSettings/printerSettings169.bin"/><Relationship Id="rId16" Type="http://schemas.openxmlformats.org/officeDocument/2006/relationships/printerSettings" Target="../printerSettings/printerSettings183.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5" Type="http://schemas.openxmlformats.org/officeDocument/2006/relationships/printerSettings" Target="../printerSettings/printerSettings182.bin"/><Relationship Id="rId10" Type="http://schemas.openxmlformats.org/officeDocument/2006/relationships/printerSettings" Target="../printerSettings/printerSettings177.bin"/><Relationship Id="rId19" Type="http://schemas.openxmlformats.org/officeDocument/2006/relationships/printerSettings" Target="../printerSettings/printerSettings186.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printerSettings" Target="../printerSettings/printerSettings204.bin"/><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12.bin"/><Relationship Id="rId13" Type="http://schemas.openxmlformats.org/officeDocument/2006/relationships/printerSettings" Target="../printerSettings/printerSettings217.bin"/><Relationship Id="rId18" Type="http://schemas.openxmlformats.org/officeDocument/2006/relationships/printerSettings" Target="../printerSettings/printerSettings222.bin"/><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12" Type="http://schemas.openxmlformats.org/officeDocument/2006/relationships/printerSettings" Target="../printerSettings/printerSettings216.bin"/><Relationship Id="rId17" Type="http://schemas.openxmlformats.org/officeDocument/2006/relationships/printerSettings" Target="../printerSettings/printerSettings221.bin"/><Relationship Id="rId2" Type="http://schemas.openxmlformats.org/officeDocument/2006/relationships/printerSettings" Target="../printerSettings/printerSettings206.bin"/><Relationship Id="rId16" Type="http://schemas.openxmlformats.org/officeDocument/2006/relationships/printerSettings" Target="../printerSettings/printerSettings220.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11" Type="http://schemas.openxmlformats.org/officeDocument/2006/relationships/printerSettings" Target="../printerSettings/printerSettings215.bin"/><Relationship Id="rId5" Type="http://schemas.openxmlformats.org/officeDocument/2006/relationships/printerSettings" Target="../printerSettings/printerSettings209.bin"/><Relationship Id="rId15" Type="http://schemas.openxmlformats.org/officeDocument/2006/relationships/printerSettings" Target="../printerSettings/printerSettings219.bin"/><Relationship Id="rId10" Type="http://schemas.openxmlformats.org/officeDocument/2006/relationships/printerSettings" Target="../printerSettings/printerSettings214.bin"/><Relationship Id="rId4" Type="http://schemas.openxmlformats.org/officeDocument/2006/relationships/printerSettings" Target="../printerSettings/printerSettings208.bin"/><Relationship Id="rId9" Type="http://schemas.openxmlformats.org/officeDocument/2006/relationships/printerSettings" Target="../printerSettings/printerSettings213.bin"/><Relationship Id="rId14" Type="http://schemas.openxmlformats.org/officeDocument/2006/relationships/printerSettings" Target="../printerSettings/printerSettings21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18" Type="http://schemas.openxmlformats.org/officeDocument/2006/relationships/printerSettings" Target="../printerSettings/printerSettings240.bin"/><Relationship Id="rId3" Type="http://schemas.openxmlformats.org/officeDocument/2006/relationships/printerSettings" Target="../printerSettings/printerSettings225.bin"/><Relationship Id="rId21" Type="http://schemas.openxmlformats.org/officeDocument/2006/relationships/comments" Target="../comments1.xml"/><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17" Type="http://schemas.openxmlformats.org/officeDocument/2006/relationships/printerSettings" Target="../printerSettings/printerSettings239.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20" Type="http://schemas.openxmlformats.org/officeDocument/2006/relationships/vmlDrawing" Target="../drawings/vmlDrawing1.vml"/><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19" Type="http://schemas.openxmlformats.org/officeDocument/2006/relationships/printerSettings" Target="../printerSettings/printerSettings241.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87.bin"/><Relationship Id="rId13" Type="http://schemas.openxmlformats.org/officeDocument/2006/relationships/printerSettings" Target="../printerSettings/printerSettings292.bin"/><Relationship Id="rId18" Type="http://schemas.openxmlformats.org/officeDocument/2006/relationships/printerSettings" Target="../printerSettings/printerSettings297.bin"/><Relationship Id="rId3" Type="http://schemas.openxmlformats.org/officeDocument/2006/relationships/printerSettings" Target="../printerSettings/printerSettings282.bin"/><Relationship Id="rId7" Type="http://schemas.openxmlformats.org/officeDocument/2006/relationships/printerSettings" Target="../printerSettings/printerSettings286.bin"/><Relationship Id="rId12" Type="http://schemas.openxmlformats.org/officeDocument/2006/relationships/printerSettings" Target="../printerSettings/printerSettings291.bin"/><Relationship Id="rId17" Type="http://schemas.openxmlformats.org/officeDocument/2006/relationships/printerSettings" Target="../printerSettings/printerSettings296.bin"/><Relationship Id="rId2" Type="http://schemas.openxmlformats.org/officeDocument/2006/relationships/printerSettings" Target="../printerSettings/printerSettings281.bin"/><Relationship Id="rId16" Type="http://schemas.openxmlformats.org/officeDocument/2006/relationships/printerSettings" Target="../printerSettings/printerSettings295.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11" Type="http://schemas.openxmlformats.org/officeDocument/2006/relationships/printerSettings" Target="../printerSettings/printerSettings290.bin"/><Relationship Id="rId5" Type="http://schemas.openxmlformats.org/officeDocument/2006/relationships/printerSettings" Target="../printerSettings/printerSettings284.bin"/><Relationship Id="rId15" Type="http://schemas.openxmlformats.org/officeDocument/2006/relationships/printerSettings" Target="../printerSettings/printerSettings294.bin"/><Relationship Id="rId10" Type="http://schemas.openxmlformats.org/officeDocument/2006/relationships/printerSettings" Target="../printerSettings/printerSettings289.bin"/><Relationship Id="rId4" Type="http://schemas.openxmlformats.org/officeDocument/2006/relationships/printerSettings" Target="../printerSettings/printerSettings283.bin"/><Relationship Id="rId9" Type="http://schemas.openxmlformats.org/officeDocument/2006/relationships/printerSettings" Target="../printerSettings/printerSettings288.bin"/><Relationship Id="rId14" Type="http://schemas.openxmlformats.org/officeDocument/2006/relationships/printerSettings" Target="../printerSettings/printerSettings29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05.bin"/><Relationship Id="rId13" Type="http://schemas.openxmlformats.org/officeDocument/2006/relationships/printerSettings" Target="../printerSettings/printerSettings310.bin"/><Relationship Id="rId18" Type="http://schemas.openxmlformats.org/officeDocument/2006/relationships/printerSettings" Target="../printerSettings/printerSettings315.bin"/><Relationship Id="rId3" Type="http://schemas.openxmlformats.org/officeDocument/2006/relationships/printerSettings" Target="../printerSettings/printerSettings300.bin"/><Relationship Id="rId7" Type="http://schemas.openxmlformats.org/officeDocument/2006/relationships/printerSettings" Target="../printerSettings/printerSettings304.bin"/><Relationship Id="rId12" Type="http://schemas.openxmlformats.org/officeDocument/2006/relationships/printerSettings" Target="../printerSettings/printerSettings309.bin"/><Relationship Id="rId17" Type="http://schemas.openxmlformats.org/officeDocument/2006/relationships/printerSettings" Target="../printerSettings/printerSettings314.bin"/><Relationship Id="rId2" Type="http://schemas.openxmlformats.org/officeDocument/2006/relationships/printerSettings" Target="../printerSettings/printerSettings299.bin"/><Relationship Id="rId16" Type="http://schemas.openxmlformats.org/officeDocument/2006/relationships/printerSettings" Target="../printerSettings/printerSettings313.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11" Type="http://schemas.openxmlformats.org/officeDocument/2006/relationships/printerSettings" Target="../printerSettings/printerSettings308.bin"/><Relationship Id="rId5" Type="http://schemas.openxmlformats.org/officeDocument/2006/relationships/printerSettings" Target="../printerSettings/printerSettings302.bin"/><Relationship Id="rId15" Type="http://schemas.openxmlformats.org/officeDocument/2006/relationships/printerSettings" Target="../printerSettings/printerSettings312.bin"/><Relationship Id="rId10" Type="http://schemas.openxmlformats.org/officeDocument/2006/relationships/printerSettings" Target="../printerSettings/printerSettings307.bin"/><Relationship Id="rId19" Type="http://schemas.openxmlformats.org/officeDocument/2006/relationships/printerSettings" Target="../printerSettings/printerSettings316.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 Id="rId14" Type="http://schemas.openxmlformats.org/officeDocument/2006/relationships/printerSettings" Target="../printerSettings/printerSettings31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3" Type="http://schemas.openxmlformats.org/officeDocument/2006/relationships/printerSettings" Target="../printerSettings/printerSettings319.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printerSettings" Target="../printerSettings/printerSettings353.bin"/><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printerSettings" Target="../printerSettings/printerSettings352.bin"/><Relationship Id="rId2" Type="http://schemas.openxmlformats.org/officeDocument/2006/relationships/printerSettings" Target="../printerSettings/printerSettings337.bin"/><Relationship Id="rId16" Type="http://schemas.openxmlformats.org/officeDocument/2006/relationships/printerSettings" Target="../printerSettings/printerSettings351.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10" Type="http://schemas.openxmlformats.org/officeDocument/2006/relationships/printerSettings" Target="../printerSettings/printerSettings345.bin"/><Relationship Id="rId19" Type="http://schemas.openxmlformats.org/officeDocument/2006/relationships/printerSettings" Target="../printerSettings/printerSettings354.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62.bin"/><Relationship Id="rId13" Type="http://schemas.openxmlformats.org/officeDocument/2006/relationships/printerSettings" Target="../printerSettings/printerSettings367.bin"/><Relationship Id="rId18" Type="http://schemas.openxmlformats.org/officeDocument/2006/relationships/printerSettings" Target="../printerSettings/printerSettings372.bin"/><Relationship Id="rId3" Type="http://schemas.openxmlformats.org/officeDocument/2006/relationships/printerSettings" Target="../printerSettings/printerSettings357.bin"/><Relationship Id="rId7" Type="http://schemas.openxmlformats.org/officeDocument/2006/relationships/printerSettings" Target="../printerSettings/printerSettings361.bin"/><Relationship Id="rId12" Type="http://schemas.openxmlformats.org/officeDocument/2006/relationships/printerSettings" Target="../printerSettings/printerSettings366.bin"/><Relationship Id="rId17" Type="http://schemas.openxmlformats.org/officeDocument/2006/relationships/printerSettings" Target="../printerSettings/printerSettings371.bin"/><Relationship Id="rId2" Type="http://schemas.openxmlformats.org/officeDocument/2006/relationships/printerSettings" Target="../printerSettings/printerSettings356.bin"/><Relationship Id="rId16" Type="http://schemas.openxmlformats.org/officeDocument/2006/relationships/printerSettings" Target="../printerSettings/printerSettings370.bin"/><Relationship Id="rId1" Type="http://schemas.openxmlformats.org/officeDocument/2006/relationships/printerSettings" Target="../printerSettings/printerSettings355.bin"/><Relationship Id="rId6" Type="http://schemas.openxmlformats.org/officeDocument/2006/relationships/printerSettings" Target="../printerSettings/printerSettings360.bin"/><Relationship Id="rId11" Type="http://schemas.openxmlformats.org/officeDocument/2006/relationships/printerSettings" Target="../printerSettings/printerSettings365.bin"/><Relationship Id="rId5" Type="http://schemas.openxmlformats.org/officeDocument/2006/relationships/printerSettings" Target="../printerSettings/printerSettings359.bin"/><Relationship Id="rId15" Type="http://schemas.openxmlformats.org/officeDocument/2006/relationships/printerSettings" Target="../printerSettings/printerSettings369.bin"/><Relationship Id="rId10" Type="http://schemas.openxmlformats.org/officeDocument/2006/relationships/printerSettings" Target="../printerSettings/printerSettings364.bin"/><Relationship Id="rId19" Type="http://schemas.openxmlformats.org/officeDocument/2006/relationships/printerSettings" Target="../printerSettings/printerSettings373.bin"/><Relationship Id="rId4" Type="http://schemas.openxmlformats.org/officeDocument/2006/relationships/printerSettings" Target="../printerSettings/printerSettings358.bin"/><Relationship Id="rId9" Type="http://schemas.openxmlformats.org/officeDocument/2006/relationships/printerSettings" Target="../printerSettings/printerSettings363.bin"/><Relationship Id="rId14" Type="http://schemas.openxmlformats.org/officeDocument/2006/relationships/printerSettings" Target="../printerSettings/printerSettings3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81.bin"/><Relationship Id="rId13" Type="http://schemas.openxmlformats.org/officeDocument/2006/relationships/printerSettings" Target="../printerSettings/printerSettings386.bin"/><Relationship Id="rId18" Type="http://schemas.openxmlformats.org/officeDocument/2006/relationships/printerSettings" Target="../printerSettings/printerSettings391.bin"/><Relationship Id="rId3" Type="http://schemas.openxmlformats.org/officeDocument/2006/relationships/printerSettings" Target="../printerSettings/printerSettings376.bin"/><Relationship Id="rId7" Type="http://schemas.openxmlformats.org/officeDocument/2006/relationships/printerSettings" Target="../printerSettings/printerSettings380.bin"/><Relationship Id="rId12" Type="http://schemas.openxmlformats.org/officeDocument/2006/relationships/printerSettings" Target="../printerSettings/printerSettings385.bin"/><Relationship Id="rId17" Type="http://schemas.openxmlformats.org/officeDocument/2006/relationships/printerSettings" Target="../printerSettings/printerSettings390.bin"/><Relationship Id="rId2" Type="http://schemas.openxmlformats.org/officeDocument/2006/relationships/printerSettings" Target="../printerSettings/printerSettings375.bin"/><Relationship Id="rId16" Type="http://schemas.openxmlformats.org/officeDocument/2006/relationships/printerSettings" Target="../printerSettings/printerSettings389.bin"/><Relationship Id="rId1" Type="http://schemas.openxmlformats.org/officeDocument/2006/relationships/printerSettings" Target="../printerSettings/printerSettings374.bin"/><Relationship Id="rId6" Type="http://schemas.openxmlformats.org/officeDocument/2006/relationships/printerSettings" Target="../printerSettings/printerSettings379.bin"/><Relationship Id="rId11" Type="http://schemas.openxmlformats.org/officeDocument/2006/relationships/printerSettings" Target="../printerSettings/printerSettings384.bin"/><Relationship Id="rId5" Type="http://schemas.openxmlformats.org/officeDocument/2006/relationships/printerSettings" Target="../printerSettings/printerSettings378.bin"/><Relationship Id="rId15" Type="http://schemas.openxmlformats.org/officeDocument/2006/relationships/printerSettings" Target="../printerSettings/printerSettings388.bin"/><Relationship Id="rId10" Type="http://schemas.openxmlformats.org/officeDocument/2006/relationships/printerSettings" Target="../printerSettings/printerSettings383.bin"/><Relationship Id="rId19" Type="http://schemas.openxmlformats.org/officeDocument/2006/relationships/printerSettings" Target="../printerSettings/printerSettings392.bin"/><Relationship Id="rId4" Type="http://schemas.openxmlformats.org/officeDocument/2006/relationships/printerSettings" Target="../printerSettings/printerSettings377.bin"/><Relationship Id="rId9" Type="http://schemas.openxmlformats.org/officeDocument/2006/relationships/printerSettings" Target="../printerSettings/printerSettings382.bin"/><Relationship Id="rId14" Type="http://schemas.openxmlformats.org/officeDocument/2006/relationships/printerSettings" Target="../printerSettings/printerSettings38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00.bin"/><Relationship Id="rId13" Type="http://schemas.openxmlformats.org/officeDocument/2006/relationships/printerSettings" Target="../printerSettings/printerSettings405.bin"/><Relationship Id="rId18" Type="http://schemas.openxmlformats.org/officeDocument/2006/relationships/printerSettings" Target="../printerSettings/printerSettings410.bin"/><Relationship Id="rId3" Type="http://schemas.openxmlformats.org/officeDocument/2006/relationships/printerSettings" Target="../printerSettings/printerSettings395.bin"/><Relationship Id="rId7" Type="http://schemas.openxmlformats.org/officeDocument/2006/relationships/printerSettings" Target="../printerSettings/printerSettings399.bin"/><Relationship Id="rId12" Type="http://schemas.openxmlformats.org/officeDocument/2006/relationships/printerSettings" Target="../printerSettings/printerSettings404.bin"/><Relationship Id="rId17" Type="http://schemas.openxmlformats.org/officeDocument/2006/relationships/printerSettings" Target="../printerSettings/printerSettings409.bin"/><Relationship Id="rId2" Type="http://schemas.openxmlformats.org/officeDocument/2006/relationships/printerSettings" Target="../printerSettings/printerSettings394.bin"/><Relationship Id="rId16" Type="http://schemas.openxmlformats.org/officeDocument/2006/relationships/printerSettings" Target="../printerSettings/printerSettings408.bin"/><Relationship Id="rId1" Type="http://schemas.openxmlformats.org/officeDocument/2006/relationships/printerSettings" Target="../printerSettings/printerSettings393.bin"/><Relationship Id="rId6" Type="http://schemas.openxmlformats.org/officeDocument/2006/relationships/printerSettings" Target="../printerSettings/printerSettings398.bin"/><Relationship Id="rId11" Type="http://schemas.openxmlformats.org/officeDocument/2006/relationships/printerSettings" Target="../printerSettings/printerSettings403.bin"/><Relationship Id="rId5" Type="http://schemas.openxmlformats.org/officeDocument/2006/relationships/printerSettings" Target="../printerSettings/printerSettings397.bin"/><Relationship Id="rId15" Type="http://schemas.openxmlformats.org/officeDocument/2006/relationships/printerSettings" Target="../printerSettings/printerSettings407.bin"/><Relationship Id="rId10" Type="http://schemas.openxmlformats.org/officeDocument/2006/relationships/printerSettings" Target="../printerSettings/printerSettings402.bin"/><Relationship Id="rId4" Type="http://schemas.openxmlformats.org/officeDocument/2006/relationships/printerSettings" Target="../printerSettings/printerSettings396.bin"/><Relationship Id="rId9" Type="http://schemas.openxmlformats.org/officeDocument/2006/relationships/printerSettings" Target="../printerSettings/printerSettings401.bin"/><Relationship Id="rId14" Type="http://schemas.openxmlformats.org/officeDocument/2006/relationships/printerSettings" Target="../printerSettings/printerSettings4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10" Type="http://schemas.openxmlformats.org/officeDocument/2006/relationships/printerSettings" Target="../printerSettings/printerSettings420.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3" Type="http://schemas.openxmlformats.org/officeDocument/2006/relationships/printerSettings" Target="../printerSettings/printerSettings431.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10" Type="http://schemas.openxmlformats.org/officeDocument/2006/relationships/printerSettings" Target="../printerSettings/printerSettings438.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3" Type="http://schemas.openxmlformats.org/officeDocument/2006/relationships/printerSettings" Target="../printerSettings/printerSettings449.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10" Type="http://schemas.openxmlformats.org/officeDocument/2006/relationships/printerSettings" Target="../printerSettings/printerSettings456.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72.bin"/><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3" Type="http://schemas.openxmlformats.org/officeDocument/2006/relationships/printerSettings" Target="../printerSettings/printerSettings467.bin"/><Relationship Id="rId7" Type="http://schemas.openxmlformats.org/officeDocument/2006/relationships/printerSettings" Target="../printerSettings/printerSettings471.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 Id="rId11" Type="http://schemas.openxmlformats.org/officeDocument/2006/relationships/printerSettings" Target="../printerSettings/printerSettings475.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10" Type="http://schemas.openxmlformats.org/officeDocument/2006/relationships/printerSettings" Target="../printerSettings/printerSettings474.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508.bin"/><Relationship Id="rId13" Type="http://schemas.openxmlformats.org/officeDocument/2006/relationships/printerSettings" Target="../printerSettings/printerSettings513.bin"/><Relationship Id="rId18" Type="http://schemas.openxmlformats.org/officeDocument/2006/relationships/printerSettings" Target="../printerSettings/printerSettings518.bin"/><Relationship Id="rId3" Type="http://schemas.openxmlformats.org/officeDocument/2006/relationships/printerSettings" Target="../printerSettings/printerSettings503.bin"/><Relationship Id="rId7" Type="http://schemas.openxmlformats.org/officeDocument/2006/relationships/printerSettings" Target="../printerSettings/printerSettings507.bin"/><Relationship Id="rId12" Type="http://schemas.openxmlformats.org/officeDocument/2006/relationships/printerSettings" Target="../printerSettings/printerSettings512.bin"/><Relationship Id="rId17" Type="http://schemas.openxmlformats.org/officeDocument/2006/relationships/printerSettings" Target="../printerSettings/printerSettings517.bin"/><Relationship Id="rId2" Type="http://schemas.openxmlformats.org/officeDocument/2006/relationships/printerSettings" Target="../printerSettings/printerSettings502.bin"/><Relationship Id="rId16" Type="http://schemas.openxmlformats.org/officeDocument/2006/relationships/printerSettings" Target="../printerSettings/printerSettings516.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1.bin"/><Relationship Id="rId5" Type="http://schemas.openxmlformats.org/officeDocument/2006/relationships/printerSettings" Target="../printerSettings/printerSettings505.bin"/><Relationship Id="rId15" Type="http://schemas.openxmlformats.org/officeDocument/2006/relationships/printerSettings" Target="../printerSettings/printerSettings515.bin"/><Relationship Id="rId10" Type="http://schemas.openxmlformats.org/officeDocument/2006/relationships/printerSettings" Target="../printerSettings/printerSettings510.bin"/><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 Id="rId14" Type="http://schemas.openxmlformats.org/officeDocument/2006/relationships/printerSettings" Target="../printerSettings/printerSettings51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3" Type="http://schemas.openxmlformats.org/officeDocument/2006/relationships/printerSettings" Target="../printerSettings/printerSettings521.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10" Type="http://schemas.openxmlformats.org/officeDocument/2006/relationships/printerSettings" Target="../printerSettings/printerSettings528.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18" Type="http://schemas.openxmlformats.org/officeDocument/2006/relationships/printerSettings" Target="../printerSettings/printerSettings554.bin"/><Relationship Id="rId3" Type="http://schemas.openxmlformats.org/officeDocument/2006/relationships/printerSettings" Target="../printerSettings/printerSettings539.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17" Type="http://schemas.openxmlformats.org/officeDocument/2006/relationships/printerSettings" Target="../printerSettings/printerSettings553.bin"/><Relationship Id="rId2" Type="http://schemas.openxmlformats.org/officeDocument/2006/relationships/printerSettings" Target="../printerSettings/printerSettings538.bin"/><Relationship Id="rId16" Type="http://schemas.openxmlformats.org/officeDocument/2006/relationships/printerSettings" Target="../printerSettings/printerSettings552.bin"/><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10" Type="http://schemas.openxmlformats.org/officeDocument/2006/relationships/printerSettings" Target="../printerSettings/printerSettings546.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562.bin"/><Relationship Id="rId13" Type="http://schemas.openxmlformats.org/officeDocument/2006/relationships/printerSettings" Target="../printerSettings/printerSettings567.bin"/><Relationship Id="rId18" Type="http://schemas.openxmlformats.org/officeDocument/2006/relationships/printerSettings" Target="../printerSettings/printerSettings572.bin"/><Relationship Id="rId3" Type="http://schemas.openxmlformats.org/officeDocument/2006/relationships/printerSettings" Target="../printerSettings/printerSettings557.bin"/><Relationship Id="rId7" Type="http://schemas.openxmlformats.org/officeDocument/2006/relationships/printerSettings" Target="../printerSettings/printerSettings561.bin"/><Relationship Id="rId12" Type="http://schemas.openxmlformats.org/officeDocument/2006/relationships/printerSettings" Target="../printerSettings/printerSettings566.bin"/><Relationship Id="rId17" Type="http://schemas.openxmlformats.org/officeDocument/2006/relationships/printerSettings" Target="../printerSettings/printerSettings571.bin"/><Relationship Id="rId2" Type="http://schemas.openxmlformats.org/officeDocument/2006/relationships/printerSettings" Target="../printerSettings/printerSettings556.bin"/><Relationship Id="rId16" Type="http://schemas.openxmlformats.org/officeDocument/2006/relationships/printerSettings" Target="../printerSettings/printerSettings570.bin"/><Relationship Id="rId1" Type="http://schemas.openxmlformats.org/officeDocument/2006/relationships/printerSettings" Target="../printerSettings/printerSettings555.bin"/><Relationship Id="rId6" Type="http://schemas.openxmlformats.org/officeDocument/2006/relationships/printerSettings" Target="../printerSettings/printerSettings560.bin"/><Relationship Id="rId11" Type="http://schemas.openxmlformats.org/officeDocument/2006/relationships/printerSettings" Target="../printerSettings/printerSettings565.bin"/><Relationship Id="rId5" Type="http://schemas.openxmlformats.org/officeDocument/2006/relationships/printerSettings" Target="../printerSettings/printerSettings559.bin"/><Relationship Id="rId15" Type="http://schemas.openxmlformats.org/officeDocument/2006/relationships/printerSettings" Target="../printerSettings/printerSettings569.bin"/><Relationship Id="rId10" Type="http://schemas.openxmlformats.org/officeDocument/2006/relationships/printerSettings" Target="../printerSettings/printerSettings564.bin"/><Relationship Id="rId4" Type="http://schemas.openxmlformats.org/officeDocument/2006/relationships/printerSettings" Target="../printerSettings/printerSettings558.bin"/><Relationship Id="rId9" Type="http://schemas.openxmlformats.org/officeDocument/2006/relationships/printerSettings" Target="../printerSettings/printerSettings563.bin"/><Relationship Id="rId14" Type="http://schemas.openxmlformats.org/officeDocument/2006/relationships/printerSettings" Target="../printerSettings/printerSettings568.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18" Type="http://schemas.openxmlformats.org/officeDocument/2006/relationships/printerSettings" Target="../printerSettings/printerSettings590.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17" Type="http://schemas.openxmlformats.org/officeDocument/2006/relationships/printerSettings" Target="../printerSettings/printerSettings589.bin"/><Relationship Id="rId2" Type="http://schemas.openxmlformats.org/officeDocument/2006/relationships/printerSettings" Target="../printerSettings/printerSettings574.bin"/><Relationship Id="rId16" Type="http://schemas.openxmlformats.org/officeDocument/2006/relationships/printerSettings" Target="../printerSettings/printerSettings588.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3.bin"/><Relationship Id="rId18" Type="http://schemas.openxmlformats.org/officeDocument/2006/relationships/printerSettings" Target="../printerSettings/printerSettings608.bin"/><Relationship Id="rId3" Type="http://schemas.openxmlformats.org/officeDocument/2006/relationships/printerSettings" Target="../printerSettings/printerSettings593.bin"/><Relationship Id="rId7" Type="http://schemas.openxmlformats.org/officeDocument/2006/relationships/printerSettings" Target="../printerSettings/printerSettings597.bin"/><Relationship Id="rId12" Type="http://schemas.openxmlformats.org/officeDocument/2006/relationships/printerSettings" Target="../printerSettings/printerSettings602.bin"/><Relationship Id="rId17" Type="http://schemas.openxmlformats.org/officeDocument/2006/relationships/printerSettings" Target="../printerSettings/printerSettings607.bin"/><Relationship Id="rId2" Type="http://schemas.openxmlformats.org/officeDocument/2006/relationships/printerSettings" Target="../printerSettings/printerSettings592.bin"/><Relationship Id="rId16" Type="http://schemas.openxmlformats.org/officeDocument/2006/relationships/printerSettings" Target="../printerSettings/printerSettings606.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printerSettings" Target="../printerSettings/printerSettings601.bin"/><Relationship Id="rId5" Type="http://schemas.openxmlformats.org/officeDocument/2006/relationships/printerSettings" Target="../printerSettings/printerSettings595.bin"/><Relationship Id="rId15" Type="http://schemas.openxmlformats.org/officeDocument/2006/relationships/printerSettings" Target="../printerSettings/printerSettings605.bin"/><Relationship Id="rId10" Type="http://schemas.openxmlformats.org/officeDocument/2006/relationships/printerSettings" Target="../printerSettings/printerSettings600.bin"/><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 Id="rId14" Type="http://schemas.openxmlformats.org/officeDocument/2006/relationships/printerSettings" Target="../printerSettings/printerSettings604.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616.bin"/><Relationship Id="rId13" Type="http://schemas.openxmlformats.org/officeDocument/2006/relationships/printerSettings" Target="../printerSettings/printerSettings621.bin"/><Relationship Id="rId18" Type="http://schemas.openxmlformats.org/officeDocument/2006/relationships/printerSettings" Target="../printerSettings/printerSettings626.bin"/><Relationship Id="rId3" Type="http://schemas.openxmlformats.org/officeDocument/2006/relationships/printerSettings" Target="../printerSettings/printerSettings611.bin"/><Relationship Id="rId7" Type="http://schemas.openxmlformats.org/officeDocument/2006/relationships/printerSettings" Target="../printerSettings/printerSettings615.bin"/><Relationship Id="rId12" Type="http://schemas.openxmlformats.org/officeDocument/2006/relationships/printerSettings" Target="../printerSettings/printerSettings620.bin"/><Relationship Id="rId17" Type="http://schemas.openxmlformats.org/officeDocument/2006/relationships/printerSettings" Target="../printerSettings/printerSettings625.bin"/><Relationship Id="rId2" Type="http://schemas.openxmlformats.org/officeDocument/2006/relationships/printerSettings" Target="../printerSettings/printerSettings610.bin"/><Relationship Id="rId16" Type="http://schemas.openxmlformats.org/officeDocument/2006/relationships/printerSettings" Target="../printerSettings/printerSettings624.bin"/><Relationship Id="rId1" Type="http://schemas.openxmlformats.org/officeDocument/2006/relationships/printerSettings" Target="../printerSettings/printerSettings609.bin"/><Relationship Id="rId6" Type="http://schemas.openxmlformats.org/officeDocument/2006/relationships/printerSettings" Target="../printerSettings/printerSettings614.bin"/><Relationship Id="rId11" Type="http://schemas.openxmlformats.org/officeDocument/2006/relationships/printerSettings" Target="../printerSettings/printerSettings619.bin"/><Relationship Id="rId5" Type="http://schemas.openxmlformats.org/officeDocument/2006/relationships/printerSettings" Target="../printerSettings/printerSettings613.bin"/><Relationship Id="rId15" Type="http://schemas.openxmlformats.org/officeDocument/2006/relationships/printerSettings" Target="../printerSettings/printerSettings623.bin"/><Relationship Id="rId10" Type="http://schemas.openxmlformats.org/officeDocument/2006/relationships/printerSettings" Target="../printerSettings/printerSettings618.bin"/><Relationship Id="rId4" Type="http://schemas.openxmlformats.org/officeDocument/2006/relationships/printerSettings" Target="../printerSettings/printerSettings612.bin"/><Relationship Id="rId9" Type="http://schemas.openxmlformats.org/officeDocument/2006/relationships/printerSettings" Target="../printerSettings/printerSettings617.bin"/><Relationship Id="rId14" Type="http://schemas.openxmlformats.org/officeDocument/2006/relationships/printerSettings" Target="../printerSettings/printerSettings622.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3" Type="http://schemas.openxmlformats.org/officeDocument/2006/relationships/printerSettings" Target="../printerSettings/printerSettings629.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10" Type="http://schemas.openxmlformats.org/officeDocument/2006/relationships/printerSettings" Target="../printerSettings/printerSettings636.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652.bin"/><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3" Type="http://schemas.openxmlformats.org/officeDocument/2006/relationships/printerSettings" Target="../printerSettings/printerSettings647.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3" Type="http://schemas.openxmlformats.org/officeDocument/2006/relationships/printerSettings" Target="../printerSettings/printerSettings666.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690.bin"/><Relationship Id="rId13" Type="http://schemas.openxmlformats.org/officeDocument/2006/relationships/printerSettings" Target="../printerSettings/printerSettings695.bin"/><Relationship Id="rId18" Type="http://schemas.openxmlformats.org/officeDocument/2006/relationships/printerSettings" Target="../printerSettings/printerSettings700.bin"/><Relationship Id="rId3" Type="http://schemas.openxmlformats.org/officeDocument/2006/relationships/printerSettings" Target="../printerSettings/printerSettings685.bin"/><Relationship Id="rId7" Type="http://schemas.openxmlformats.org/officeDocument/2006/relationships/printerSettings" Target="../printerSettings/printerSettings689.bin"/><Relationship Id="rId12" Type="http://schemas.openxmlformats.org/officeDocument/2006/relationships/printerSettings" Target="../printerSettings/printerSettings694.bin"/><Relationship Id="rId17" Type="http://schemas.openxmlformats.org/officeDocument/2006/relationships/printerSettings" Target="../printerSettings/printerSettings699.bin"/><Relationship Id="rId2" Type="http://schemas.openxmlformats.org/officeDocument/2006/relationships/printerSettings" Target="../printerSettings/printerSettings684.bin"/><Relationship Id="rId16" Type="http://schemas.openxmlformats.org/officeDocument/2006/relationships/printerSettings" Target="../printerSettings/printerSettings698.bin"/><Relationship Id="rId1" Type="http://schemas.openxmlformats.org/officeDocument/2006/relationships/printerSettings" Target="../printerSettings/printerSettings683.bin"/><Relationship Id="rId6" Type="http://schemas.openxmlformats.org/officeDocument/2006/relationships/printerSettings" Target="../printerSettings/printerSettings688.bin"/><Relationship Id="rId11" Type="http://schemas.openxmlformats.org/officeDocument/2006/relationships/printerSettings" Target="../printerSettings/printerSettings693.bin"/><Relationship Id="rId5" Type="http://schemas.openxmlformats.org/officeDocument/2006/relationships/printerSettings" Target="../printerSettings/printerSettings687.bin"/><Relationship Id="rId15" Type="http://schemas.openxmlformats.org/officeDocument/2006/relationships/printerSettings" Target="../printerSettings/printerSettings697.bin"/><Relationship Id="rId10" Type="http://schemas.openxmlformats.org/officeDocument/2006/relationships/printerSettings" Target="../printerSettings/printerSettings692.bin"/><Relationship Id="rId4" Type="http://schemas.openxmlformats.org/officeDocument/2006/relationships/printerSettings" Target="../printerSettings/printerSettings686.bin"/><Relationship Id="rId9" Type="http://schemas.openxmlformats.org/officeDocument/2006/relationships/printerSettings" Target="../printerSettings/printerSettings691.bin"/><Relationship Id="rId14" Type="http://schemas.openxmlformats.org/officeDocument/2006/relationships/printerSettings" Target="../printerSettings/printerSettings69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708.bin"/><Relationship Id="rId13" Type="http://schemas.openxmlformats.org/officeDocument/2006/relationships/printerSettings" Target="../printerSettings/printerSettings713.bin"/><Relationship Id="rId18" Type="http://schemas.openxmlformats.org/officeDocument/2006/relationships/printerSettings" Target="../printerSettings/printerSettings718.bin"/><Relationship Id="rId3" Type="http://schemas.openxmlformats.org/officeDocument/2006/relationships/printerSettings" Target="../printerSettings/printerSettings703.bin"/><Relationship Id="rId7" Type="http://schemas.openxmlformats.org/officeDocument/2006/relationships/printerSettings" Target="../printerSettings/printerSettings707.bin"/><Relationship Id="rId12" Type="http://schemas.openxmlformats.org/officeDocument/2006/relationships/printerSettings" Target="../printerSettings/printerSettings712.bin"/><Relationship Id="rId17" Type="http://schemas.openxmlformats.org/officeDocument/2006/relationships/printerSettings" Target="../printerSettings/printerSettings717.bin"/><Relationship Id="rId2" Type="http://schemas.openxmlformats.org/officeDocument/2006/relationships/printerSettings" Target="../printerSettings/printerSettings702.bin"/><Relationship Id="rId16" Type="http://schemas.openxmlformats.org/officeDocument/2006/relationships/printerSettings" Target="../printerSettings/printerSettings716.bin"/><Relationship Id="rId1" Type="http://schemas.openxmlformats.org/officeDocument/2006/relationships/printerSettings" Target="../printerSettings/printerSettings701.bin"/><Relationship Id="rId6" Type="http://schemas.openxmlformats.org/officeDocument/2006/relationships/printerSettings" Target="../printerSettings/printerSettings706.bin"/><Relationship Id="rId11" Type="http://schemas.openxmlformats.org/officeDocument/2006/relationships/printerSettings" Target="../printerSettings/printerSettings711.bin"/><Relationship Id="rId5" Type="http://schemas.openxmlformats.org/officeDocument/2006/relationships/printerSettings" Target="../printerSettings/printerSettings705.bin"/><Relationship Id="rId15" Type="http://schemas.openxmlformats.org/officeDocument/2006/relationships/printerSettings" Target="../printerSettings/printerSettings715.bin"/><Relationship Id="rId10" Type="http://schemas.openxmlformats.org/officeDocument/2006/relationships/printerSettings" Target="../printerSettings/printerSettings710.bin"/><Relationship Id="rId19" Type="http://schemas.openxmlformats.org/officeDocument/2006/relationships/printerSettings" Target="../printerSettings/printerSettings719.bin"/><Relationship Id="rId4" Type="http://schemas.openxmlformats.org/officeDocument/2006/relationships/printerSettings" Target="../printerSettings/printerSettings704.bin"/><Relationship Id="rId9" Type="http://schemas.openxmlformats.org/officeDocument/2006/relationships/printerSettings" Target="../printerSettings/printerSettings709.bin"/><Relationship Id="rId14" Type="http://schemas.openxmlformats.org/officeDocument/2006/relationships/printerSettings" Target="../printerSettings/printerSettings71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727.bin"/><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3" Type="http://schemas.openxmlformats.org/officeDocument/2006/relationships/printerSettings" Target="../printerSettings/printerSettings722.bin"/><Relationship Id="rId7" Type="http://schemas.openxmlformats.org/officeDocument/2006/relationships/printerSettings" Target="../printerSettings/printerSettings726.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746.bin"/><Relationship Id="rId13" Type="http://schemas.openxmlformats.org/officeDocument/2006/relationships/printerSettings" Target="../printerSettings/printerSettings751.bin"/><Relationship Id="rId18" Type="http://schemas.openxmlformats.org/officeDocument/2006/relationships/printerSettings" Target="../printerSettings/printerSettings756.bin"/><Relationship Id="rId3" Type="http://schemas.openxmlformats.org/officeDocument/2006/relationships/printerSettings" Target="../printerSettings/printerSettings741.bin"/><Relationship Id="rId7" Type="http://schemas.openxmlformats.org/officeDocument/2006/relationships/printerSettings" Target="../printerSettings/printerSettings745.bin"/><Relationship Id="rId12" Type="http://schemas.openxmlformats.org/officeDocument/2006/relationships/printerSettings" Target="../printerSettings/printerSettings750.bin"/><Relationship Id="rId17" Type="http://schemas.openxmlformats.org/officeDocument/2006/relationships/printerSettings" Target="../printerSettings/printerSettings755.bin"/><Relationship Id="rId2" Type="http://schemas.openxmlformats.org/officeDocument/2006/relationships/printerSettings" Target="../printerSettings/printerSettings740.bin"/><Relationship Id="rId16" Type="http://schemas.openxmlformats.org/officeDocument/2006/relationships/printerSettings" Target="../printerSettings/printerSettings754.bin"/><Relationship Id="rId1" Type="http://schemas.openxmlformats.org/officeDocument/2006/relationships/printerSettings" Target="../printerSettings/printerSettings739.bin"/><Relationship Id="rId6" Type="http://schemas.openxmlformats.org/officeDocument/2006/relationships/printerSettings" Target="../printerSettings/printerSettings744.bin"/><Relationship Id="rId11" Type="http://schemas.openxmlformats.org/officeDocument/2006/relationships/printerSettings" Target="../printerSettings/printerSettings749.bin"/><Relationship Id="rId5" Type="http://schemas.openxmlformats.org/officeDocument/2006/relationships/printerSettings" Target="../printerSettings/printerSettings743.bin"/><Relationship Id="rId15" Type="http://schemas.openxmlformats.org/officeDocument/2006/relationships/printerSettings" Target="../printerSettings/printerSettings753.bin"/><Relationship Id="rId10" Type="http://schemas.openxmlformats.org/officeDocument/2006/relationships/printerSettings" Target="../printerSettings/printerSettings748.bin"/><Relationship Id="rId19" Type="http://schemas.openxmlformats.org/officeDocument/2006/relationships/printerSettings" Target="../printerSettings/printerSettings757.bin"/><Relationship Id="rId4" Type="http://schemas.openxmlformats.org/officeDocument/2006/relationships/printerSettings" Target="../printerSettings/printerSettings742.bin"/><Relationship Id="rId9" Type="http://schemas.openxmlformats.org/officeDocument/2006/relationships/printerSettings" Target="../printerSettings/printerSettings747.bin"/><Relationship Id="rId14" Type="http://schemas.openxmlformats.org/officeDocument/2006/relationships/printerSettings" Target="../printerSettings/printerSettings752.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765.bin"/><Relationship Id="rId13" Type="http://schemas.openxmlformats.org/officeDocument/2006/relationships/printerSettings" Target="../printerSettings/printerSettings770.bin"/><Relationship Id="rId18" Type="http://schemas.openxmlformats.org/officeDocument/2006/relationships/printerSettings" Target="../printerSettings/printerSettings775.bin"/><Relationship Id="rId3" Type="http://schemas.openxmlformats.org/officeDocument/2006/relationships/printerSettings" Target="../printerSettings/printerSettings760.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17" Type="http://schemas.openxmlformats.org/officeDocument/2006/relationships/printerSettings" Target="../printerSettings/printerSettings774.bin"/><Relationship Id="rId2" Type="http://schemas.openxmlformats.org/officeDocument/2006/relationships/printerSettings" Target="../printerSettings/printerSettings759.bin"/><Relationship Id="rId16" Type="http://schemas.openxmlformats.org/officeDocument/2006/relationships/printerSettings" Target="../printerSettings/printerSettings773.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5" Type="http://schemas.openxmlformats.org/officeDocument/2006/relationships/printerSettings" Target="../printerSettings/printerSettings762.bin"/><Relationship Id="rId15" Type="http://schemas.openxmlformats.org/officeDocument/2006/relationships/printerSettings" Target="../printerSettings/printerSettings772.bin"/><Relationship Id="rId10" Type="http://schemas.openxmlformats.org/officeDocument/2006/relationships/printerSettings" Target="../printerSettings/printerSettings767.bin"/><Relationship Id="rId19" Type="http://schemas.openxmlformats.org/officeDocument/2006/relationships/printerSettings" Target="../printerSettings/printerSettings776.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 Id="rId14" Type="http://schemas.openxmlformats.org/officeDocument/2006/relationships/printerSettings" Target="../printerSettings/printerSettings771.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784.bin"/><Relationship Id="rId13" Type="http://schemas.openxmlformats.org/officeDocument/2006/relationships/printerSettings" Target="../printerSettings/printerSettings789.bin"/><Relationship Id="rId18" Type="http://schemas.openxmlformats.org/officeDocument/2006/relationships/printerSettings" Target="../printerSettings/printerSettings794.bin"/><Relationship Id="rId3" Type="http://schemas.openxmlformats.org/officeDocument/2006/relationships/printerSettings" Target="../printerSettings/printerSettings779.bin"/><Relationship Id="rId7" Type="http://schemas.openxmlformats.org/officeDocument/2006/relationships/printerSettings" Target="../printerSettings/printerSettings783.bin"/><Relationship Id="rId12" Type="http://schemas.openxmlformats.org/officeDocument/2006/relationships/printerSettings" Target="../printerSettings/printerSettings788.bin"/><Relationship Id="rId17" Type="http://schemas.openxmlformats.org/officeDocument/2006/relationships/printerSettings" Target="../printerSettings/printerSettings793.bin"/><Relationship Id="rId2" Type="http://schemas.openxmlformats.org/officeDocument/2006/relationships/printerSettings" Target="../printerSettings/printerSettings778.bin"/><Relationship Id="rId16" Type="http://schemas.openxmlformats.org/officeDocument/2006/relationships/printerSettings" Target="../printerSettings/printerSettings792.bin"/><Relationship Id="rId1" Type="http://schemas.openxmlformats.org/officeDocument/2006/relationships/printerSettings" Target="../printerSettings/printerSettings777.bin"/><Relationship Id="rId6" Type="http://schemas.openxmlformats.org/officeDocument/2006/relationships/printerSettings" Target="../printerSettings/printerSettings782.bin"/><Relationship Id="rId11" Type="http://schemas.openxmlformats.org/officeDocument/2006/relationships/printerSettings" Target="../printerSettings/printerSettings787.bin"/><Relationship Id="rId5" Type="http://schemas.openxmlformats.org/officeDocument/2006/relationships/printerSettings" Target="../printerSettings/printerSettings781.bin"/><Relationship Id="rId15" Type="http://schemas.openxmlformats.org/officeDocument/2006/relationships/printerSettings" Target="../printerSettings/printerSettings791.bin"/><Relationship Id="rId10" Type="http://schemas.openxmlformats.org/officeDocument/2006/relationships/printerSettings" Target="../printerSettings/printerSettings786.bin"/><Relationship Id="rId19" Type="http://schemas.openxmlformats.org/officeDocument/2006/relationships/printerSettings" Target="../printerSettings/printerSettings795.bin"/><Relationship Id="rId4" Type="http://schemas.openxmlformats.org/officeDocument/2006/relationships/printerSettings" Target="../printerSettings/printerSettings780.bin"/><Relationship Id="rId9" Type="http://schemas.openxmlformats.org/officeDocument/2006/relationships/printerSettings" Target="../printerSettings/printerSettings785.bin"/><Relationship Id="rId14" Type="http://schemas.openxmlformats.org/officeDocument/2006/relationships/printerSettings" Target="../printerSettings/printerSettings790.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803.bin"/><Relationship Id="rId13" Type="http://schemas.openxmlformats.org/officeDocument/2006/relationships/printerSettings" Target="../printerSettings/printerSettings808.bin"/><Relationship Id="rId18" Type="http://schemas.openxmlformats.org/officeDocument/2006/relationships/printerSettings" Target="../printerSettings/printerSettings813.bin"/><Relationship Id="rId3" Type="http://schemas.openxmlformats.org/officeDocument/2006/relationships/printerSettings" Target="../printerSettings/printerSettings798.bin"/><Relationship Id="rId7" Type="http://schemas.openxmlformats.org/officeDocument/2006/relationships/printerSettings" Target="../printerSettings/printerSettings802.bin"/><Relationship Id="rId12" Type="http://schemas.openxmlformats.org/officeDocument/2006/relationships/printerSettings" Target="../printerSettings/printerSettings807.bin"/><Relationship Id="rId17" Type="http://schemas.openxmlformats.org/officeDocument/2006/relationships/printerSettings" Target="../printerSettings/printerSettings812.bin"/><Relationship Id="rId2" Type="http://schemas.openxmlformats.org/officeDocument/2006/relationships/printerSettings" Target="../printerSettings/printerSettings797.bin"/><Relationship Id="rId16" Type="http://schemas.openxmlformats.org/officeDocument/2006/relationships/printerSettings" Target="../printerSettings/printerSettings811.bin"/><Relationship Id="rId1" Type="http://schemas.openxmlformats.org/officeDocument/2006/relationships/printerSettings" Target="../printerSettings/printerSettings796.bin"/><Relationship Id="rId6" Type="http://schemas.openxmlformats.org/officeDocument/2006/relationships/printerSettings" Target="../printerSettings/printerSettings801.bin"/><Relationship Id="rId11" Type="http://schemas.openxmlformats.org/officeDocument/2006/relationships/printerSettings" Target="../printerSettings/printerSettings806.bin"/><Relationship Id="rId5" Type="http://schemas.openxmlformats.org/officeDocument/2006/relationships/printerSettings" Target="../printerSettings/printerSettings800.bin"/><Relationship Id="rId15" Type="http://schemas.openxmlformats.org/officeDocument/2006/relationships/printerSettings" Target="../printerSettings/printerSettings810.bin"/><Relationship Id="rId10" Type="http://schemas.openxmlformats.org/officeDocument/2006/relationships/printerSettings" Target="../printerSettings/printerSettings805.bin"/><Relationship Id="rId19" Type="http://schemas.openxmlformats.org/officeDocument/2006/relationships/printerSettings" Target="../printerSettings/printerSettings814.bin"/><Relationship Id="rId4" Type="http://schemas.openxmlformats.org/officeDocument/2006/relationships/printerSettings" Target="../printerSettings/printerSettings799.bin"/><Relationship Id="rId9" Type="http://schemas.openxmlformats.org/officeDocument/2006/relationships/printerSettings" Target="../printerSettings/printerSettings804.bin"/><Relationship Id="rId14" Type="http://schemas.openxmlformats.org/officeDocument/2006/relationships/printerSettings" Target="../printerSettings/printerSettings809.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822.bin"/><Relationship Id="rId13" Type="http://schemas.openxmlformats.org/officeDocument/2006/relationships/printerSettings" Target="../printerSettings/printerSettings827.bin"/><Relationship Id="rId18" Type="http://schemas.openxmlformats.org/officeDocument/2006/relationships/printerSettings" Target="../printerSettings/printerSettings832.bin"/><Relationship Id="rId3" Type="http://schemas.openxmlformats.org/officeDocument/2006/relationships/printerSettings" Target="../printerSettings/printerSettings817.bin"/><Relationship Id="rId21" Type="http://schemas.openxmlformats.org/officeDocument/2006/relationships/vmlDrawing" Target="../drawings/vmlDrawing2.vml"/><Relationship Id="rId7" Type="http://schemas.openxmlformats.org/officeDocument/2006/relationships/printerSettings" Target="../printerSettings/printerSettings821.bin"/><Relationship Id="rId12" Type="http://schemas.openxmlformats.org/officeDocument/2006/relationships/printerSettings" Target="../printerSettings/printerSettings826.bin"/><Relationship Id="rId17" Type="http://schemas.openxmlformats.org/officeDocument/2006/relationships/printerSettings" Target="../printerSettings/printerSettings831.bin"/><Relationship Id="rId2" Type="http://schemas.openxmlformats.org/officeDocument/2006/relationships/printerSettings" Target="../printerSettings/printerSettings816.bin"/><Relationship Id="rId16" Type="http://schemas.openxmlformats.org/officeDocument/2006/relationships/printerSettings" Target="../printerSettings/printerSettings830.bin"/><Relationship Id="rId20" Type="http://schemas.openxmlformats.org/officeDocument/2006/relationships/drawing" Target="../drawings/drawing2.xml"/><Relationship Id="rId1" Type="http://schemas.openxmlformats.org/officeDocument/2006/relationships/printerSettings" Target="../printerSettings/printerSettings815.bin"/><Relationship Id="rId6" Type="http://schemas.openxmlformats.org/officeDocument/2006/relationships/printerSettings" Target="../printerSettings/printerSettings820.bin"/><Relationship Id="rId11" Type="http://schemas.openxmlformats.org/officeDocument/2006/relationships/printerSettings" Target="../printerSettings/printerSettings825.bin"/><Relationship Id="rId5" Type="http://schemas.openxmlformats.org/officeDocument/2006/relationships/printerSettings" Target="../printerSettings/printerSettings819.bin"/><Relationship Id="rId15" Type="http://schemas.openxmlformats.org/officeDocument/2006/relationships/printerSettings" Target="../printerSettings/printerSettings829.bin"/><Relationship Id="rId10" Type="http://schemas.openxmlformats.org/officeDocument/2006/relationships/printerSettings" Target="../printerSettings/printerSettings824.bin"/><Relationship Id="rId19" Type="http://schemas.openxmlformats.org/officeDocument/2006/relationships/printerSettings" Target="../printerSettings/printerSettings833.bin"/><Relationship Id="rId4" Type="http://schemas.openxmlformats.org/officeDocument/2006/relationships/printerSettings" Target="../printerSettings/printerSettings818.bin"/><Relationship Id="rId9" Type="http://schemas.openxmlformats.org/officeDocument/2006/relationships/printerSettings" Target="../printerSettings/printerSettings823.bin"/><Relationship Id="rId14" Type="http://schemas.openxmlformats.org/officeDocument/2006/relationships/printerSettings" Target="../printerSettings/printerSettings828.bin"/><Relationship Id="rId22" Type="http://schemas.openxmlformats.org/officeDocument/2006/relationships/ctrlProp" Target="../ctrlProps/ctrlProp1.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841.bin"/><Relationship Id="rId13" Type="http://schemas.openxmlformats.org/officeDocument/2006/relationships/printerSettings" Target="../printerSettings/printerSettings846.bin"/><Relationship Id="rId18" Type="http://schemas.openxmlformats.org/officeDocument/2006/relationships/printerSettings" Target="../printerSettings/printerSettings851.bin"/><Relationship Id="rId3" Type="http://schemas.openxmlformats.org/officeDocument/2006/relationships/printerSettings" Target="../printerSettings/printerSettings836.bin"/><Relationship Id="rId7" Type="http://schemas.openxmlformats.org/officeDocument/2006/relationships/printerSettings" Target="../printerSettings/printerSettings840.bin"/><Relationship Id="rId12" Type="http://schemas.openxmlformats.org/officeDocument/2006/relationships/printerSettings" Target="../printerSettings/printerSettings845.bin"/><Relationship Id="rId17" Type="http://schemas.openxmlformats.org/officeDocument/2006/relationships/printerSettings" Target="../printerSettings/printerSettings850.bin"/><Relationship Id="rId2" Type="http://schemas.openxmlformats.org/officeDocument/2006/relationships/printerSettings" Target="../printerSettings/printerSettings835.bin"/><Relationship Id="rId16" Type="http://schemas.openxmlformats.org/officeDocument/2006/relationships/printerSettings" Target="../printerSettings/printerSettings849.bin"/><Relationship Id="rId1" Type="http://schemas.openxmlformats.org/officeDocument/2006/relationships/printerSettings" Target="../printerSettings/printerSettings834.bin"/><Relationship Id="rId6" Type="http://schemas.openxmlformats.org/officeDocument/2006/relationships/printerSettings" Target="../printerSettings/printerSettings839.bin"/><Relationship Id="rId11" Type="http://schemas.openxmlformats.org/officeDocument/2006/relationships/printerSettings" Target="../printerSettings/printerSettings844.bin"/><Relationship Id="rId5" Type="http://schemas.openxmlformats.org/officeDocument/2006/relationships/printerSettings" Target="../printerSettings/printerSettings838.bin"/><Relationship Id="rId15" Type="http://schemas.openxmlformats.org/officeDocument/2006/relationships/printerSettings" Target="../printerSettings/printerSettings848.bin"/><Relationship Id="rId10" Type="http://schemas.openxmlformats.org/officeDocument/2006/relationships/printerSettings" Target="../printerSettings/printerSettings843.bin"/><Relationship Id="rId19" Type="http://schemas.openxmlformats.org/officeDocument/2006/relationships/printerSettings" Target="../printerSettings/printerSettings852.bin"/><Relationship Id="rId4" Type="http://schemas.openxmlformats.org/officeDocument/2006/relationships/printerSettings" Target="../printerSettings/printerSettings837.bin"/><Relationship Id="rId9" Type="http://schemas.openxmlformats.org/officeDocument/2006/relationships/printerSettings" Target="../printerSettings/printerSettings842.bin"/><Relationship Id="rId14" Type="http://schemas.openxmlformats.org/officeDocument/2006/relationships/printerSettings" Target="../printerSettings/printerSettings847.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860.bin"/><Relationship Id="rId13" Type="http://schemas.openxmlformats.org/officeDocument/2006/relationships/printerSettings" Target="../printerSettings/printerSettings865.bin"/><Relationship Id="rId18" Type="http://schemas.openxmlformats.org/officeDocument/2006/relationships/printerSettings" Target="../printerSettings/printerSettings870.bin"/><Relationship Id="rId3" Type="http://schemas.openxmlformats.org/officeDocument/2006/relationships/printerSettings" Target="../printerSettings/printerSettings855.bin"/><Relationship Id="rId21" Type="http://schemas.openxmlformats.org/officeDocument/2006/relationships/ctrlProp" Target="../ctrlProps/ctrlProp2.xml"/><Relationship Id="rId7" Type="http://schemas.openxmlformats.org/officeDocument/2006/relationships/printerSettings" Target="../printerSettings/printerSettings859.bin"/><Relationship Id="rId12" Type="http://schemas.openxmlformats.org/officeDocument/2006/relationships/printerSettings" Target="../printerSettings/printerSettings864.bin"/><Relationship Id="rId17" Type="http://schemas.openxmlformats.org/officeDocument/2006/relationships/printerSettings" Target="../printerSettings/printerSettings869.bin"/><Relationship Id="rId2" Type="http://schemas.openxmlformats.org/officeDocument/2006/relationships/printerSettings" Target="../printerSettings/printerSettings854.bin"/><Relationship Id="rId16" Type="http://schemas.openxmlformats.org/officeDocument/2006/relationships/printerSettings" Target="../printerSettings/printerSettings868.bin"/><Relationship Id="rId20" Type="http://schemas.openxmlformats.org/officeDocument/2006/relationships/vmlDrawing" Target="../drawings/vmlDrawing3.vml"/><Relationship Id="rId1" Type="http://schemas.openxmlformats.org/officeDocument/2006/relationships/printerSettings" Target="../printerSettings/printerSettings853.bin"/><Relationship Id="rId6" Type="http://schemas.openxmlformats.org/officeDocument/2006/relationships/printerSettings" Target="../printerSettings/printerSettings858.bin"/><Relationship Id="rId11" Type="http://schemas.openxmlformats.org/officeDocument/2006/relationships/printerSettings" Target="../printerSettings/printerSettings863.bin"/><Relationship Id="rId5" Type="http://schemas.openxmlformats.org/officeDocument/2006/relationships/printerSettings" Target="../printerSettings/printerSettings857.bin"/><Relationship Id="rId15" Type="http://schemas.openxmlformats.org/officeDocument/2006/relationships/printerSettings" Target="../printerSettings/printerSettings867.bin"/><Relationship Id="rId10" Type="http://schemas.openxmlformats.org/officeDocument/2006/relationships/printerSettings" Target="../printerSettings/printerSettings862.bin"/><Relationship Id="rId19" Type="http://schemas.openxmlformats.org/officeDocument/2006/relationships/drawing" Target="../drawings/drawing3.xml"/><Relationship Id="rId4" Type="http://schemas.openxmlformats.org/officeDocument/2006/relationships/printerSettings" Target="../printerSettings/printerSettings856.bin"/><Relationship Id="rId9" Type="http://schemas.openxmlformats.org/officeDocument/2006/relationships/printerSettings" Target="../printerSettings/printerSettings861.bin"/><Relationship Id="rId14" Type="http://schemas.openxmlformats.org/officeDocument/2006/relationships/printerSettings" Target="../printerSettings/printerSettings866.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878.bin"/><Relationship Id="rId13" Type="http://schemas.openxmlformats.org/officeDocument/2006/relationships/printerSettings" Target="../printerSettings/printerSettings883.bin"/><Relationship Id="rId18" Type="http://schemas.openxmlformats.org/officeDocument/2006/relationships/printerSettings" Target="../printerSettings/printerSettings888.bin"/><Relationship Id="rId3" Type="http://schemas.openxmlformats.org/officeDocument/2006/relationships/printerSettings" Target="../printerSettings/printerSettings873.bin"/><Relationship Id="rId7" Type="http://schemas.openxmlformats.org/officeDocument/2006/relationships/printerSettings" Target="../printerSettings/printerSettings877.bin"/><Relationship Id="rId12" Type="http://schemas.openxmlformats.org/officeDocument/2006/relationships/printerSettings" Target="../printerSettings/printerSettings882.bin"/><Relationship Id="rId17" Type="http://schemas.openxmlformats.org/officeDocument/2006/relationships/printerSettings" Target="../printerSettings/printerSettings887.bin"/><Relationship Id="rId2" Type="http://schemas.openxmlformats.org/officeDocument/2006/relationships/printerSettings" Target="../printerSettings/printerSettings872.bin"/><Relationship Id="rId16" Type="http://schemas.openxmlformats.org/officeDocument/2006/relationships/printerSettings" Target="../printerSettings/printerSettings886.bin"/><Relationship Id="rId1" Type="http://schemas.openxmlformats.org/officeDocument/2006/relationships/printerSettings" Target="../printerSettings/printerSettings871.bin"/><Relationship Id="rId6" Type="http://schemas.openxmlformats.org/officeDocument/2006/relationships/printerSettings" Target="../printerSettings/printerSettings876.bin"/><Relationship Id="rId11" Type="http://schemas.openxmlformats.org/officeDocument/2006/relationships/printerSettings" Target="../printerSettings/printerSettings881.bin"/><Relationship Id="rId5" Type="http://schemas.openxmlformats.org/officeDocument/2006/relationships/printerSettings" Target="../printerSettings/printerSettings875.bin"/><Relationship Id="rId15" Type="http://schemas.openxmlformats.org/officeDocument/2006/relationships/printerSettings" Target="../printerSettings/printerSettings885.bin"/><Relationship Id="rId10" Type="http://schemas.openxmlformats.org/officeDocument/2006/relationships/printerSettings" Target="../printerSettings/printerSettings880.bin"/><Relationship Id="rId19" Type="http://schemas.openxmlformats.org/officeDocument/2006/relationships/printerSettings" Target="../printerSettings/printerSettings889.bin"/><Relationship Id="rId4" Type="http://schemas.openxmlformats.org/officeDocument/2006/relationships/printerSettings" Target="../printerSettings/printerSettings874.bin"/><Relationship Id="rId9" Type="http://schemas.openxmlformats.org/officeDocument/2006/relationships/printerSettings" Target="../printerSettings/printerSettings879.bin"/><Relationship Id="rId14" Type="http://schemas.openxmlformats.org/officeDocument/2006/relationships/printerSettings" Target="../printerSettings/printerSettings884.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897.bin"/><Relationship Id="rId13" Type="http://schemas.openxmlformats.org/officeDocument/2006/relationships/printerSettings" Target="../printerSettings/printerSettings902.bin"/><Relationship Id="rId18" Type="http://schemas.openxmlformats.org/officeDocument/2006/relationships/printerSettings" Target="../printerSettings/printerSettings907.bin"/><Relationship Id="rId3" Type="http://schemas.openxmlformats.org/officeDocument/2006/relationships/printerSettings" Target="../printerSettings/printerSettings892.bin"/><Relationship Id="rId7" Type="http://schemas.openxmlformats.org/officeDocument/2006/relationships/printerSettings" Target="../printerSettings/printerSettings896.bin"/><Relationship Id="rId12" Type="http://schemas.openxmlformats.org/officeDocument/2006/relationships/printerSettings" Target="../printerSettings/printerSettings901.bin"/><Relationship Id="rId17" Type="http://schemas.openxmlformats.org/officeDocument/2006/relationships/printerSettings" Target="../printerSettings/printerSettings906.bin"/><Relationship Id="rId2" Type="http://schemas.openxmlformats.org/officeDocument/2006/relationships/printerSettings" Target="../printerSettings/printerSettings891.bin"/><Relationship Id="rId16" Type="http://schemas.openxmlformats.org/officeDocument/2006/relationships/printerSettings" Target="../printerSettings/printerSettings905.bin"/><Relationship Id="rId1" Type="http://schemas.openxmlformats.org/officeDocument/2006/relationships/printerSettings" Target="../printerSettings/printerSettings890.bin"/><Relationship Id="rId6" Type="http://schemas.openxmlformats.org/officeDocument/2006/relationships/printerSettings" Target="../printerSettings/printerSettings895.bin"/><Relationship Id="rId11" Type="http://schemas.openxmlformats.org/officeDocument/2006/relationships/printerSettings" Target="../printerSettings/printerSettings900.bin"/><Relationship Id="rId5" Type="http://schemas.openxmlformats.org/officeDocument/2006/relationships/printerSettings" Target="../printerSettings/printerSettings894.bin"/><Relationship Id="rId15" Type="http://schemas.openxmlformats.org/officeDocument/2006/relationships/printerSettings" Target="../printerSettings/printerSettings904.bin"/><Relationship Id="rId10" Type="http://schemas.openxmlformats.org/officeDocument/2006/relationships/printerSettings" Target="../printerSettings/printerSettings899.bin"/><Relationship Id="rId19" Type="http://schemas.openxmlformats.org/officeDocument/2006/relationships/printerSettings" Target="../printerSettings/printerSettings908.bin"/><Relationship Id="rId4" Type="http://schemas.openxmlformats.org/officeDocument/2006/relationships/printerSettings" Target="../printerSettings/printerSettings893.bin"/><Relationship Id="rId9" Type="http://schemas.openxmlformats.org/officeDocument/2006/relationships/printerSettings" Target="../printerSettings/printerSettings898.bin"/><Relationship Id="rId14" Type="http://schemas.openxmlformats.org/officeDocument/2006/relationships/printerSettings" Target="../printerSettings/printerSettings903.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916.bin"/><Relationship Id="rId13" Type="http://schemas.openxmlformats.org/officeDocument/2006/relationships/printerSettings" Target="../printerSettings/printerSettings921.bin"/><Relationship Id="rId18" Type="http://schemas.openxmlformats.org/officeDocument/2006/relationships/printerSettings" Target="../printerSettings/printerSettings926.bin"/><Relationship Id="rId3" Type="http://schemas.openxmlformats.org/officeDocument/2006/relationships/printerSettings" Target="../printerSettings/printerSettings911.bin"/><Relationship Id="rId7" Type="http://schemas.openxmlformats.org/officeDocument/2006/relationships/printerSettings" Target="../printerSettings/printerSettings915.bin"/><Relationship Id="rId12" Type="http://schemas.openxmlformats.org/officeDocument/2006/relationships/printerSettings" Target="../printerSettings/printerSettings920.bin"/><Relationship Id="rId17" Type="http://schemas.openxmlformats.org/officeDocument/2006/relationships/printerSettings" Target="../printerSettings/printerSettings925.bin"/><Relationship Id="rId2" Type="http://schemas.openxmlformats.org/officeDocument/2006/relationships/printerSettings" Target="../printerSettings/printerSettings910.bin"/><Relationship Id="rId16" Type="http://schemas.openxmlformats.org/officeDocument/2006/relationships/printerSettings" Target="../printerSettings/printerSettings924.bin"/><Relationship Id="rId1" Type="http://schemas.openxmlformats.org/officeDocument/2006/relationships/printerSettings" Target="../printerSettings/printerSettings909.bin"/><Relationship Id="rId6" Type="http://schemas.openxmlformats.org/officeDocument/2006/relationships/printerSettings" Target="../printerSettings/printerSettings914.bin"/><Relationship Id="rId11" Type="http://schemas.openxmlformats.org/officeDocument/2006/relationships/printerSettings" Target="../printerSettings/printerSettings919.bin"/><Relationship Id="rId5" Type="http://schemas.openxmlformats.org/officeDocument/2006/relationships/printerSettings" Target="../printerSettings/printerSettings913.bin"/><Relationship Id="rId15" Type="http://schemas.openxmlformats.org/officeDocument/2006/relationships/printerSettings" Target="../printerSettings/printerSettings923.bin"/><Relationship Id="rId10" Type="http://schemas.openxmlformats.org/officeDocument/2006/relationships/printerSettings" Target="../printerSettings/printerSettings918.bin"/><Relationship Id="rId4" Type="http://schemas.openxmlformats.org/officeDocument/2006/relationships/printerSettings" Target="../printerSettings/printerSettings912.bin"/><Relationship Id="rId9" Type="http://schemas.openxmlformats.org/officeDocument/2006/relationships/printerSettings" Target="../printerSettings/printerSettings917.bin"/><Relationship Id="rId14" Type="http://schemas.openxmlformats.org/officeDocument/2006/relationships/printerSettings" Target="../printerSettings/printerSettings922.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934.bin"/><Relationship Id="rId13" Type="http://schemas.openxmlformats.org/officeDocument/2006/relationships/printerSettings" Target="../printerSettings/printerSettings939.bin"/><Relationship Id="rId18" Type="http://schemas.openxmlformats.org/officeDocument/2006/relationships/printerSettings" Target="../printerSettings/printerSettings944.bin"/><Relationship Id="rId3" Type="http://schemas.openxmlformats.org/officeDocument/2006/relationships/printerSettings" Target="../printerSettings/printerSettings929.bin"/><Relationship Id="rId7" Type="http://schemas.openxmlformats.org/officeDocument/2006/relationships/printerSettings" Target="../printerSettings/printerSettings933.bin"/><Relationship Id="rId12" Type="http://schemas.openxmlformats.org/officeDocument/2006/relationships/printerSettings" Target="../printerSettings/printerSettings938.bin"/><Relationship Id="rId17" Type="http://schemas.openxmlformats.org/officeDocument/2006/relationships/printerSettings" Target="../printerSettings/printerSettings943.bin"/><Relationship Id="rId2" Type="http://schemas.openxmlformats.org/officeDocument/2006/relationships/printerSettings" Target="../printerSettings/printerSettings928.bin"/><Relationship Id="rId16" Type="http://schemas.openxmlformats.org/officeDocument/2006/relationships/printerSettings" Target="../printerSettings/printerSettings942.bin"/><Relationship Id="rId1" Type="http://schemas.openxmlformats.org/officeDocument/2006/relationships/printerSettings" Target="../printerSettings/printerSettings927.bin"/><Relationship Id="rId6" Type="http://schemas.openxmlformats.org/officeDocument/2006/relationships/printerSettings" Target="../printerSettings/printerSettings932.bin"/><Relationship Id="rId11" Type="http://schemas.openxmlformats.org/officeDocument/2006/relationships/printerSettings" Target="../printerSettings/printerSettings937.bin"/><Relationship Id="rId5" Type="http://schemas.openxmlformats.org/officeDocument/2006/relationships/printerSettings" Target="../printerSettings/printerSettings931.bin"/><Relationship Id="rId15" Type="http://schemas.openxmlformats.org/officeDocument/2006/relationships/printerSettings" Target="../printerSettings/printerSettings941.bin"/><Relationship Id="rId10" Type="http://schemas.openxmlformats.org/officeDocument/2006/relationships/printerSettings" Target="../printerSettings/printerSettings936.bin"/><Relationship Id="rId19" Type="http://schemas.openxmlformats.org/officeDocument/2006/relationships/printerSettings" Target="../printerSettings/printerSettings945.bin"/><Relationship Id="rId4" Type="http://schemas.openxmlformats.org/officeDocument/2006/relationships/printerSettings" Target="../printerSettings/printerSettings930.bin"/><Relationship Id="rId9" Type="http://schemas.openxmlformats.org/officeDocument/2006/relationships/printerSettings" Target="../printerSettings/printerSettings935.bin"/><Relationship Id="rId14" Type="http://schemas.openxmlformats.org/officeDocument/2006/relationships/printerSettings" Target="../printerSettings/printerSettings940.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953.bin"/><Relationship Id="rId13" Type="http://schemas.openxmlformats.org/officeDocument/2006/relationships/printerSettings" Target="../printerSettings/printerSettings958.bin"/><Relationship Id="rId18" Type="http://schemas.openxmlformats.org/officeDocument/2006/relationships/printerSettings" Target="../printerSettings/printerSettings963.bin"/><Relationship Id="rId3" Type="http://schemas.openxmlformats.org/officeDocument/2006/relationships/printerSettings" Target="../printerSettings/printerSettings948.bin"/><Relationship Id="rId7" Type="http://schemas.openxmlformats.org/officeDocument/2006/relationships/printerSettings" Target="../printerSettings/printerSettings952.bin"/><Relationship Id="rId12" Type="http://schemas.openxmlformats.org/officeDocument/2006/relationships/printerSettings" Target="../printerSettings/printerSettings957.bin"/><Relationship Id="rId17" Type="http://schemas.openxmlformats.org/officeDocument/2006/relationships/printerSettings" Target="../printerSettings/printerSettings962.bin"/><Relationship Id="rId2" Type="http://schemas.openxmlformats.org/officeDocument/2006/relationships/printerSettings" Target="../printerSettings/printerSettings947.bin"/><Relationship Id="rId16" Type="http://schemas.openxmlformats.org/officeDocument/2006/relationships/printerSettings" Target="../printerSettings/printerSettings961.bin"/><Relationship Id="rId1" Type="http://schemas.openxmlformats.org/officeDocument/2006/relationships/printerSettings" Target="../printerSettings/printerSettings946.bin"/><Relationship Id="rId6" Type="http://schemas.openxmlformats.org/officeDocument/2006/relationships/printerSettings" Target="../printerSettings/printerSettings951.bin"/><Relationship Id="rId11" Type="http://schemas.openxmlformats.org/officeDocument/2006/relationships/printerSettings" Target="../printerSettings/printerSettings956.bin"/><Relationship Id="rId5" Type="http://schemas.openxmlformats.org/officeDocument/2006/relationships/printerSettings" Target="../printerSettings/printerSettings950.bin"/><Relationship Id="rId15" Type="http://schemas.openxmlformats.org/officeDocument/2006/relationships/printerSettings" Target="../printerSettings/printerSettings960.bin"/><Relationship Id="rId10" Type="http://schemas.openxmlformats.org/officeDocument/2006/relationships/printerSettings" Target="../printerSettings/printerSettings955.bin"/><Relationship Id="rId4" Type="http://schemas.openxmlformats.org/officeDocument/2006/relationships/printerSettings" Target="../printerSettings/printerSettings949.bin"/><Relationship Id="rId9" Type="http://schemas.openxmlformats.org/officeDocument/2006/relationships/printerSettings" Target="../printerSettings/printerSettings954.bin"/><Relationship Id="rId14" Type="http://schemas.openxmlformats.org/officeDocument/2006/relationships/printerSettings" Target="../printerSettings/printerSettings959.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971.bin"/><Relationship Id="rId13" Type="http://schemas.openxmlformats.org/officeDocument/2006/relationships/printerSettings" Target="../printerSettings/printerSettings976.bin"/><Relationship Id="rId18" Type="http://schemas.openxmlformats.org/officeDocument/2006/relationships/printerSettings" Target="../printerSettings/printerSettings981.bin"/><Relationship Id="rId3" Type="http://schemas.openxmlformats.org/officeDocument/2006/relationships/printerSettings" Target="../printerSettings/printerSettings966.bin"/><Relationship Id="rId7" Type="http://schemas.openxmlformats.org/officeDocument/2006/relationships/printerSettings" Target="../printerSettings/printerSettings970.bin"/><Relationship Id="rId12" Type="http://schemas.openxmlformats.org/officeDocument/2006/relationships/printerSettings" Target="../printerSettings/printerSettings975.bin"/><Relationship Id="rId17" Type="http://schemas.openxmlformats.org/officeDocument/2006/relationships/printerSettings" Target="../printerSettings/printerSettings980.bin"/><Relationship Id="rId2" Type="http://schemas.openxmlformats.org/officeDocument/2006/relationships/printerSettings" Target="../printerSettings/printerSettings965.bin"/><Relationship Id="rId16" Type="http://schemas.openxmlformats.org/officeDocument/2006/relationships/printerSettings" Target="../printerSettings/printerSettings979.bin"/><Relationship Id="rId1" Type="http://schemas.openxmlformats.org/officeDocument/2006/relationships/printerSettings" Target="../printerSettings/printerSettings964.bin"/><Relationship Id="rId6" Type="http://schemas.openxmlformats.org/officeDocument/2006/relationships/printerSettings" Target="../printerSettings/printerSettings969.bin"/><Relationship Id="rId11" Type="http://schemas.openxmlformats.org/officeDocument/2006/relationships/printerSettings" Target="../printerSettings/printerSettings974.bin"/><Relationship Id="rId5" Type="http://schemas.openxmlformats.org/officeDocument/2006/relationships/printerSettings" Target="../printerSettings/printerSettings968.bin"/><Relationship Id="rId15" Type="http://schemas.openxmlformats.org/officeDocument/2006/relationships/printerSettings" Target="../printerSettings/printerSettings978.bin"/><Relationship Id="rId10" Type="http://schemas.openxmlformats.org/officeDocument/2006/relationships/printerSettings" Target="../printerSettings/printerSettings973.bin"/><Relationship Id="rId4" Type="http://schemas.openxmlformats.org/officeDocument/2006/relationships/printerSettings" Target="../printerSettings/printerSettings967.bin"/><Relationship Id="rId9" Type="http://schemas.openxmlformats.org/officeDocument/2006/relationships/printerSettings" Target="../printerSettings/printerSettings972.bin"/><Relationship Id="rId14" Type="http://schemas.openxmlformats.org/officeDocument/2006/relationships/printerSettings" Target="../printerSettings/printerSettings977.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989.bin"/><Relationship Id="rId13" Type="http://schemas.openxmlformats.org/officeDocument/2006/relationships/printerSettings" Target="../printerSettings/printerSettings994.bin"/><Relationship Id="rId18" Type="http://schemas.openxmlformats.org/officeDocument/2006/relationships/printerSettings" Target="../printerSettings/printerSettings999.bin"/><Relationship Id="rId3" Type="http://schemas.openxmlformats.org/officeDocument/2006/relationships/printerSettings" Target="../printerSettings/printerSettings984.bin"/><Relationship Id="rId21" Type="http://schemas.openxmlformats.org/officeDocument/2006/relationships/ctrlProp" Target="../ctrlProps/ctrlProp3.xml"/><Relationship Id="rId7" Type="http://schemas.openxmlformats.org/officeDocument/2006/relationships/printerSettings" Target="../printerSettings/printerSettings988.bin"/><Relationship Id="rId12" Type="http://schemas.openxmlformats.org/officeDocument/2006/relationships/printerSettings" Target="../printerSettings/printerSettings993.bin"/><Relationship Id="rId17" Type="http://schemas.openxmlformats.org/officeDocument/2006/relationships/printerSettings" Target="../printerSettings/printerSettings998.bin"/><Relationship Id="rId2" Type="http://schemas.openxmlformats.org/officeDocument/2006/relationships/printerSettings" Target="../printerSettings/printerSettings983.bin"/><Relationship Id="rId16" Type="http://schemas.openxmlformats.org/officeDocument/2006/relationships/printerSettings" Target="../printerSettings/printerSettings997.bin"/><Relationship Id="rId20" Type="http://schemas.openxmlformats.org/officeDocument/2006/relationships/vmlDrawing" Target="../drawings/vmlDrawing4.vml"/><Relationship Id="rId1" Type="http://schemas.openxmlformats.org/officeDocument/2006/relationships/printerSettings" Target="../printerSettings/printerSettings982.bin"/><Relationship Id="rId6" Type="http://schemas.openxmlformats.org/officeDocument/2006/relationships/printerSettings" Target="../printerSettings/printerSettings987.bin"/><Relationship Id="rId11" Type="http://schemas.openxmlformats.org/officeDocument/2006/relationships/printerSettings" Target="../printerSettings/printerSettings992.bin"/><Relationship Id="rId5" Type="http://schemas.openxmlformats.org/officeDocument/2006/relationships/printerSettings" Target="../printerSettings/printerSettings986.bin"/><Relationship Id="rId15" Type="http://schemas.openxmlformats.org/officeDocument/2006/relationships/printerSettings" Target="../printerSettings/printerSettings996.bin"/><Relationship Id="rId10" Type="http://schemas.openxmlformats.org/officeDocument/2006/relationships/printerSettings" Target="../printerSettings/printerSettings991.bin"/><Relationship Id="rId19" Type="http://schemas.openxmlformats.org/officeDocument/2006/relationships/drawing" Target="../drawings/drawing4.xml"/><Relationship Id="rId4" Type="http://schemas.openxmlformats.org/officeDocument/2006/relationships/printerSettings" Target="../printerSettings/printerSettings985.bin"/><Relationship Id="rId9" Type="http://schemas.openxmlformats.org/officeDocument/2006/relationships/printerSettings" Target="../printerSettings/printerSettings990.bin"/><Relationship Id="rId14" Type="http://schemas.openxmlformats.org/officeDocument/2006/relationships/printerSettings" Target="../printerSettings/printerSettings995.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007.bin"/><Relationship Id="rId13" Type="http://schemas.openxmlformats.org/officeDocument/2006/relationships/printerSettings" Target="../printerSettings/printerSettings1012.bin"/><Relationship Id="rId18" Type="http://schemas.openxmlformats.org/officeDocument/2006/relationships/printerSettings" Target="../printerSettings/printerSettings1017.bin"/><Relationship Id="rId3" Type="http://schemas.openxmlformats.org/officeDocument/2006/relationships/printerSettings" Target="../printerSettings/printerSettings1002.bin"/><Relationship Id="rId7" Type="http://schemas.openxmlformats.org/officeDocument/2006/relationships/printerSettings" Target="../printerSettings/printerSettings1006.bin"/><Relationship Id="rId12" Type="http://schemas.openxmlformats.org/officeDocument/2006/relationships/printerSettings" Target="../printerSettings/printerSettings1011.bin"/><Relationship Id="rId17" Type="http://schemas.openxmlformats.org/officeDocument/2006/relationships/printerSettings" Target="../printerSettings/printerSettings1016.bin"/><Relationship Id="rId2" Type="http://schemas.openxmlformats.org/officeDocument/2006/relationships/printerSettings" Target="../printerSettings/printerSettings1001.bin"/><Relationship Id="rId16" Type="http://schemas.openxmlformats.org/officeDocument/2006/relationships/printerSettings" Target="../printerSettings/printerSettings1015.bin"/><Relationship Id="rId1" Type="http://schemas.openxmlformats.org/officeDocument/2006/relationships/printerSettings" Target="../printerSettings/printerSettings1000.bin"/><Relationship Id="rId6" Type="http://schemas.openxmlformats.org/officeDocument/2006/relationships/printerSettings" Target="../printerSettings/printerSettings1005.bin"/><Relationship Id="rId11" Type="http://schemas.openxmlformats.org/officeDocument/2006/relationships/printerSettings" Target="../printerSettings/printerSettings1010.bin"/><Relationship Id="rId5" Type="http://schemas.openxmlformats.org/officeDocument/2006/relationships/printerSettings" Target="../printerSettings/printerSettings1004.bin"/><Relationship Id="rId15" Type="http://schemas.openxmlformats.org/officeDocument/2006/relationships/printerSettings" Target="../printerSettings/printerSettings1014.bin"/><Relationship Id="rId10" Type="http://schemas.openxmlformats.org/officeDocument/2006/relationships/printerSettings" Target="../printerSettings/printerSettings1009.bin"/><Relationship Id="rId4" Type="http://schemas.openxmlformats.org/officeDocument/2006/relationships/printerSettings" Target="../printerSettings/printerSettings1003.bin"/><Relationship Id="rId9" Type="http://schemas.openxmlformats.org/officeDocument/2006/relationships/printerSettings" Target="../printerSettings/printerSettings1008.bin"/><Relationship Id="rId14" Type="http://schemas.openxmlformats.org/officeDocument/2006/relationships/printerSettings" Target="../printerSettings/printerSettings1013.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025.bin"/><Relationship Id="rId13" Type="http://schemas.openxmlformats.org/officeDocument/2006/relationships/printerSettings" Target="../printerSettings/printerSettings1030.bin"/><Relationship Id="rId18" Type="http://schemas.openxmlformats.org/officeDocument/2006/relationships/printerSettings" Target="../printerSettings/printerSettings1035.bin"/><Relationship Id="rId3" Type="http://schemas.openxmlformats.org/officeDocument/2006/relationships/printerSettings" Target="../printerSettings/printerSettings1020.bin"/><Relationship Id="rId7" Type="http://schemas.openxmlformats.org/officeDocument/2006/relationships/printerSettings" Target="../printerSettings/printerSettings1024.bin"/><Relationship Id="rId12" Type="http://schemas.openxmlformats.org/officeDocument/2006/relationships/printerSettings" Target="../printerSettings/printerSettings1029.bin"/><Relationship Id="rId17" Type="http://schemas.openxmlformats.org/officeDocument/2006/relationships/printerSettings" Target="../printerSettings/printerSettings1034.bin"/><Relationship Id="rId2" Type="http://schemas.openxmlformats.org/officeDocument/2006/relationships/printerSettings" Target="../printerSettings/printerSettings1019.bin"/><Relationship Id="rId16" Type="http://schemas.openxmlformats.org/officeDocument/2006/relationships/printerSettings" Target="../printerSettings/printerSettings1033.bin"/><Relationship Id="rId1" Type="http://schemas.openxmlformats.org/officeDocument/2006/relationships/printerSettings" Target="../printerSettings/printerSettings1018.bin"/><Relationship Id="rId6" Type="http://schemas.openxmlformats.org/officeDocument/2006/relationships/printerSettings" Target="../printerSettings/printerSettings1023.bin"/><Relationship Id="rId11" Type="http://schemas.openxmlformats.org/officeDocument/2006/relationships/printerSettings" Target="../printerSettings/printerSettings1028.bin"/><Relationship Id="rId5" Type="http://schemas.openxmlformats.org/officeDocument/2006/relationships/printerSettings" Target="../printerSettings/printerSettings1022.bin"/><Relationship Id="rId15" Type="http://schemas.openxmlformats.org/officeDocument/2006/relationships/printerSettings" Target="../printerSettings/printerSettings1032.bin"/><Relationship Id="rId10" Type="http://schemas.openxmlformats.org/officeDocument/2006/relationships/printerSettings" Target="../printerSettings/printerSettings1027.bin"/><Relationship Id="rId4" Type="http://schemas.openxmlformats.org/officeDocument/2006/relationships/printerSettings" Target="../printerSettings/printerSettings1021.bin"/><Relationship Id="rId9" Type="http://schemas.openxmlformats.org/officeDocument/2006/relationships/printerSettings" Target="../printerSettings/printerSettings1026.bin"/><Relationship Id="rId14" Type="http://schemas.openxmlformats.org/officeDocument/2006/relationships/printerSettings" Target="../printerSettings/printerSettings1031.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043.bin"/><Relationship Id="rId13" Type="http://schemas.openxmlformats.org/officeDocument/2006/relationships/printerSettings" Target="../printerSettings/printerSettings1048.bin"/><Relationship Id="rId18" Type="http://schemas.openxmlformats.org/officeDocument/2006/relationships/printerSettings" Target="../printerSettings/printerSettings1053.bin"/><Relationship Id="rId3" Type="http://schemas.openxmlformats.org/officeDocument/2006/relationships/printerSettings" Target="../printerSettings/printerSettings1038.bin"/><Relationship Id="rId7" Type="http://schemas.openxmlformats.org/officeDocument/2006/relationships/printerSettings" Target="../printerSettings/printerSettings1042.bin"/><Relationship Id="rId12" Type="http://schemas.openxmlformats.org/officeDocument/2006/relationships/printerSettings" Target="../printerSettings/printerSettings1047.bin"/><Relationship Id="rId17" Type="http://schemas.openxmlformats.org/officeDocument/2006/relationships/printerSettings" Target="../printerSettings/printerSettings1052.bin"/><Relationship Id="rId2" Type="http://schemas.openxmlformats.org/officeDocument/2006/relationships/printerSettings" Target="../printerSettings/printerSettings1037.bin"/><Relationship Id="rId16" Type="http://schemas.openxmlformats.org/officeDocument/2006/relationships/printerSettings" Target="../printerSettings/printerSettings1051.bin"/><Relationship Id="rId1" Type="http://schemas.openxmlformats.org/officeDocument/2006/relationships/printerSettings" Target="../printerSettings/printerSettings1036.bin"/><Relationship Id="rId6" Type="http://schemas.openxmlformats.org/officeDocument/2006/relationships/printerSettings" Target="../printerSettings/printerSettings1041.bin"/><Relationship Id="rId11" Type="http://schemas.openxmlformats.org/officeDocument/2006/relationships/printerSettings" Target="../printerSettings/printerSettings1046.bin"/><Relationship Id="rId5" Type="http://schemas.openxmlformats.org/officeDocument/2006/relationships/printerSettings" Target="../printerSettings/printerSettings1040.bin"/><Relationship Id="rId15" Type="http://schemas.openxmlformats.org/officeDocument/2006/relationships/printerSettings" Target="../printerSettings/printerSettings1050.bin"/><Relationship Id="rId10" Type="http://schemas.openxmlformats.org/officeDocument/2006/relationships/printerSettings" Target="../printerSettings/printerSettings1045.bin"/><Relationship Id="rId4" Type="http://schemas.openxmlformats.org/officeDocument/2006/relationships/printerSettings" Target="../printerSettings/printerSettings1039.bin"/><Relationship Id="rId9" Type="http://schemas.openxmlformats.org/officeDocument/2006/relationships/printerSettings" Target="../printerSettings/printerSettings1044.bin"/><Relationship Id="rId14" Type="http://schemas.openxmlformats.org/officeDocument/2006/relationships/printerSettings" Target="../printerSettings/printerSettings1049.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1061.bin"/><Relationship Id="rId13" Type="http://schemas.openxmlformats.org/officeDocument/2006/relationships/printerSettings" Target="../printerSettings/printerSettings1066.bin"/><Relationship Id="rId18" Type="http://schemas.openxmlformats.org/officeDocument/2006/relationships/printerSettings" Target="../printerSettings/printerSettings1071.bin"/><Relationship Id="rId3" Type="http://schemas.openxmlformats.org/officeDocument/2006/relationships/printerSettings" Target="../printerSettings/printerSettings1056.bin"/><Relationship Id="rId7" Type="http://schemas.openxmlformats.org/officeDocument/2006/relationships/printerSettings" Target="../printerSettings/printerSettings1060.bin"/><Relationship Id="rId12" Type="http://schemas.openxmlformats.org/officeDocument/2006/relationships/printerSettings" Target="../printerSettings/printerSettings1065.bin"/><Relationship Id="rId17" Type="http://schemas.openxmlformats.org/officeDocument/2006/relationships/printerSettings" Target="../printerSettings/printerSettings1070.bin"/><Relationship Id="rId2" Type="http://schemas.openxmlformats.org/officeDocument/2006/relationships/printerSettings" Target="../printerSettings/printerSettings1055.bin"/><Relationship Id="rId16" Type="http://schemas.openxmlformats.org/officeDocument/2006/relationships/printerSettings" Target="../printerSettings/printerSettings1069.bin"/><Relationship Id="rId1" Type="http://schemas.openxmlformats.org/officeDocument/2006/relationships/printerSettings" Target="../printerSettings/printerSettings1054.bin"/><Relationship Id="rId6" Type="http://schemas.openxmlformats.org/officeDocument/2006/relationships/printerSettings" Target="../printerSettings/printerSettings1059.bin"/><Relationship Id="rId11" Type="http://schemas.openxmlformats.org/officeDocument/2006/relationships/printerSettings" Target="../printerSettings/printerSettings1064.bin"/><Relationship Id="rId5" Type="http://schemas.openxmlformats.org/officeDocument/2006/relationships/printerSettings" Target="../printerSettings/printerSettings1058.bin"/><Relationship Id="rId15" Type="http://schemas.openxmlformats.org/officeDocument/2006/relationships/printerSettings" Target="../printerSettings/printerSettings1068.bin"/><Relationship Id="rId10" Type="http://schemas.openxmlformats.org/officeDocument/2006/relationships/printerSettings" Target="../printerSettings/printerSettings1063.bin"/><Relationship Id="rId4" Type="http://schemas.openxmlformats.org/officeDocument/2006/relationships/printerSettings" Target="../printerSettings/printerSettings1057.bin"/><Relationship Id="rId9" Type="http://schemas.openxmlformats.org/officeDocument/2006/relationships/printerSettings" Target="../printerSettings/printerSettings1062.bin"/><Relationship Id="rId14" Type="http://schemas.openxmlformats.org/officeDocument/2006/relationships/printerSettings" Target="../printerSettings/printerSettings1067.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1079.bin"/><Relationship Id="rId13" Type="http://schemas.openxmlformats.org/officeDocument/2006/relationships/printerSettings" Target="../printerSettings/printerSettings1084.bin"/><Relationship Id="rId18" Type="http://schemas.openxmlformats.org/officeDocument/2006/relationships/printerSettings" Target="../printerSettings/printerSettings1089.bin"/><Relationship Id="rId3" Type="http://schemas.openxmlformats.org/officeDocument/2006/relationships/printerSettings" Target="../printerSettings/printerSettings1074.bin"/><Relationship Id="rId7" Type="http://schemas.openxmlformats.org/officeDocument/2006/relationships/printerSettings" Target="../printerSettings/printerSettings1078.bin"/><Relationship Id="rId12" Type="http://schemas.openxmlformats.org/officeDocument/2006/relationships/printerSettings" Target="../printerSettings/printerSettings1083.bin"/><Relationship Id="rId17" Type="http://schemas.openxmlformats.org/officeDocument/2006/relationships/printerSettings" Target="../printerSettings/printerSettings1088.bin"/><Relationship Id="rId2" Type="http://schemas.openxmlformats.org/officeDocument/2006/relationships/printerSettings" Target="../printerSettings/printerSettings1073.bin"/><Relationship Id="rId16" Type="http://schemas.openxmlformats.org/officeDocument/2006/relationships/printerSettings" Target="../printerSettings/printerSettings1087.bin"/><Relationship Id="rId1" Type="http://schemas.openxmlformats.org/officeDocument/2006/relationships/printerSettings" Target="../printerSettings/printerSettings1072.bin"/><Relationship Id="rId6" Type="http://schemas.openxmlformats.org/officeDocument/2006/relationships/printerSettings" Target="../printerSettings/printerSettings1077.bin"/><Relationship Id="rId11" Type="http://schemas.openxmlformats.org/officeDocument/2006/relationships/printerSettings" Target="../printerSettings/printerSettings1082.bin"/><Relationship Id="rId5" Type="http://schemas.openxmlformats.org/officeDocument/2006/relationships/printerSettings" Target="../printerSettings/printerSettings1076.bin"/><Relationship Id="rId15" Type="http://schemas.openxmlformats.org/officeDocument/2006/relationships/printerSettings" Target="../printerSettings/printerSettings1086.bin"/><Relationship Id="rId10" Type="http://schemas.openxmlformats.org/officeDocument/2006/relationships/printerSettings" Target="../printerSettings/printerSettings1081.bin"/><Relationship Id="rId19" Type="http://schemas.openxmlformats.org/officeDocument/2006/relationships/printerSettings" Target="../printerSettings/printerSettings1090.bin"/><Relationship Id="rId4" Type="http://schemas.openxmlformats.org/officeDocument/2006/relationships/printerSettings" Target="../printerSettings/printerSettings1075.bin"/><Relationship Id="rId9" Type="http://schemas.openxmlformats.org/officeDocument/2006/relationships/printerSettings" Target="../printerSettings/printerSettings1080.bin"/><Relationship Id="rId14" Type="http://schemas.openxmlformats.org/officeDocument/2006/relationships/printerSettings" Target="../printerSettings/printerSettings1085.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1098.bin"/><Relationship Id="rId13" Type="http://schemas.openxmlformats.org/officeDocument/2006/relationships/printerSettings" Target="../printerSettings/printerSettings1103.bin"/><Relationship Id="rId18" Type="http://schemas.openxmlformats.org/officeDocument/2006/relationships/printerSettings" Target="../printerSettings/printerSettings1108.bin"/><Relationship Id="rId3" Type="http://schemas.openxmlformats.org/officeDocument/2006/relationships/printerSettings" Target="../printerSettings/printerSettings1093.bin"/><Relationship Id="rId7" Type="http://schemas.openxmlformats.org/officeDocument/2006/relationships/printerSettings" Target="../printerSettings/printerSettings1097.bin"/><Relationship Id="rId12" Type="http://schemas.openxmlformats.org/officeDocument/2006/relationships/printerSettings" Target="../printerSettings/printerSettings1102.bin"/><Relationship Id="rId17" Type="http://schemas.openxmlformats.org/officeDocument/2006/relationships/printerSettings" Target="../printerSettings/printerSettings1107.bin"/><Relationship Id="rId2" Type="http://schemas.openxmlformats.org/officeDocument/2006/relationships/printerSettings" Target="../printerSettings/printerSettings1092.bin"/><Relationship Id="rId16" Type="http://schemas.openxmlformats.org/officeDocument/2006/relationships/printerSettings" Target="../printerSettings/printerSettings1106.bin"/><Relationship Id="rId1" Type="http://schemas.openxmlformats.org/officeDocument/2006/relationships/printerSettings" Target="../printerSettings/printerSettings1091.bin"/><Relationship Id="rId6" Type="http://schemas.openxmlformats.org/officeDocument/2006/relationships/printerSettings" Target="../printerSettings/printerSettings1096.bin"/><Relationship Id="rId11" Type="http://schemas.openxmlformats.org/officeDocument/2006/relationships/printerSettings" Target="../printerSettings/printerSettings1101.bin"/><Relationship Id="rId5" Type="http://schemas.openxmlformats.org/officeDocument/2006/relationships/printerSettings" Target="../printerSettings/printerSettings1095.bin"/><Relationship Id="rId15" Type="http://schemas.openxmlformats.org/officeDocument/2006/relationships/printerSettings" Target="../printerSettings/printerSettings1105.bin"/><Relationship Id="rId10" Type="http://schemas.openxmlformats.org/officeDocument/2006/relationships/printerSettings" Target="../printerSettings/printerSettings1100.bin"/><Relationship Id="rId4" Type="http://schemas.openxmlformats.org/officeDocument/2006/relationships/printerSettings" Target="../printerSettings/printerSettings1094.bin"/><Relationship Id="rId9" Type="http://schemas.openxmlformats.org/officeDocument/2006/relationships/printerSettings" Target="../printerSettings/printerSettings1099.bin"/><Relationship Id="rId14" Type="http://schemas.openxmlformats.org/officeDocument/2006/relationships/printerSettings" Target="../printerSettings/printerSettings1104.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1116.bin"/><Relationship Id="rId13" Type="http://schemas.openxmlformats.org/officeDocument/2006/relationships/printerSettings" Target="../printerSettings/printerSettings1121.bin"/><Relationship Id="rId18" Type="http://schemas.openxmlformats.org/officeDocument/2006/relationships/printerSettings" Target="../printerSettings/printerSettings1126.bin"/><Relationship Id="rId3" Type="http://schemas.openxmlformats.org/officeDocument/2006/relationships/printerSettings" Target="../printerSettings/printerSettings1111.bin"/><Relationship Id="rId7" Type="http://schemas.openxmlformats.org/officeDocument/2006/relationships/printerSettings" Target="../printerSettings/printerSettings1115.bin"/><Relationship Id="rId12" Type="http://schemas.openxmlformats.org/officeDocument/2006/relationships/printerSettings" Target="../printerSettings/printerSettings1120.bin"/><Relationship Id="rId17" Type="http://schemas.openxmlformats.org/officeDocument/2006/relationships/printerSettings" Target="../printerSettings/printerSettings1125.bin"/><Relationship Id="rId2" Type="http://schemas.openxmlformats.org/officeDocument/2006/relationships/printerSettings" Target="../printerSettings/printerSettings1110.bin"/><Relationship Id="rId16" Type="http://schemas.openxmlformats.org/officeDocument/2006/relationships/printerSettings" Target="../printerSettings/printerSettings1124.bin"/><Relationship Id="rId1" Type="http://schemas.openxmlformats.org/officeDocument/2006/relationships/printerSettings" Target="../printerSettings/printerSettings1109.bin"/><Relationship Id="rId6" Type="http://schemas.openxmlformats.org/officeDocument/2006/relationships/printerSettings" Target="../printerSettings/printerSettings1114.bin"/><Relationship Id="rId11" Type="http://schemas.openxmlformats.org/officeDocument/2006/relationships/printerSettings" Target="../printerSettings/printerSettings1119.bin"/><Relationship Id="rId5" Type="http://schemas.openxmlformats.org/officeDocument/2006/relationships/printerSettings" Target="../printerSettings/printerSettings1113.bin"/><Relationship Id="rId15" Type="http://schemas.openxmlformats.org/officeDocument/2006/relationships/printerSettings" Target="../printerSettings/printerSettings1123.bin"/><Relationship Id="rId10" Type="http://schemas.openxmlformats.org/officeDocument/2006/relationships/printerSettings" Target="../printerSettings/printerSettings1118.bin"/><Relationship Id="rId19" Type="http://schemas.openxmlformats.org/officeDocument/2006/relationships/printerSettings" Target="../printerSettings/printerSettings1127.bin"/><Relationship Id="rId4" Type="http://schemas.openxmlformats.org/officeDocument/2006/relationships/printerSettings" Target="../printerSettings/printerSettings1112.bin"/><Relationship Id="rId9" Type="http://schemas.openxmlformats.org/officeDocument/2006/relationships/printerSettings" Target="../printerSettings/printerSettings1117.bin"/><Relationship Id="rId14" Type="http://schemas.openxmlformats.org/officeDocument/2006/relationships/printerSettings" Target="../printerSettings/printerSettings1122.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1135.bin"/><Relationship Id="rId13" Type="http://schemas.openxmlformats.org/officeDocument/2006/relationships/printerSettings" Target="../printerSettings/printerSettings1140.bin"/><Relationship Id="rId18" Type="http://schemas.openxmlformats.org/officeDocument/2006/relationships/printerSettings" Target="../printerSettings/printerSettings1145.bin"/><Relationship Id="rId3" Type="http://schemas.openxmlformats.org/officeDocument/2006/relationships/printerSettings" Target="../printerSettings/printerSettings1130.bin"/><Relationship Id="rId7" Type="http://schemas.openxmlformats.org/officeDocument/2006/relationships/printerSettings" Target="../printerSettings/printerSettings1134.bin"/><Relationship Id="rId12" Type="http://schemas.openxmlformats.org/officeDocument/2006/relationships/printerSettings" Target="../printerSettings/printerSettings1139.bin"/><Relationship Id="rId17" Type="http://schemas.openxmlformats.org/officeDocument/2006/relationships/printerSettings" Target="../printerSettings/printerSettings1144.bin"/><Relationship Id="rId2" Type="http://schemas.openxmlformats.org/officeDocument/2006/relationships/printerSettings" Target="../printerSettings/printerSettings1129.bin"/><Relationship Id="rId16" Type="http://schemas.openxmlformats.org/officeDocument/2006/relationships/printerSettings" Target="../printerSettings/printerSettings1143.bin"/><Relationship Id="rId1" Type="http://schemas.openxmlformats.org/officeDocument/2006/relationships/printerSettings" Target="../printerSettings/printerSettings1128.bin"/><Relationship Id="rId6" Type="http://schemas.openxmlformats.org/officeDocument/2006/relationships/printerSettings" Target="../printerSettings/printerSettings1133.bin"/><Relationship Id="rId11" Type="http://schemas.openxmlformats.org/officeDocument/2006/relationships/printerSettings" Target="../printerSettings/printerSettings1138.bin"/><Relationship Id="rId5" Type="http://schemas.openxmlformats.org/officeDocument/2006/relationships/printerSettings" Target="../printerSettings/printerSettings1132.bin"/><Relationship Id="rId15" Type="http://schemas.openxmlformats.org/officeDocument/2006/relationships/printerSettings" Target="../printerSettings/printerSettings1142.bin"/><Relationship Id="rId10" Type="http://schemas.openxmlformats.org/officeDocument/2006/relationships/printerSettings" Target="../printerSettings/printerSettings1137.bin"/><Relationship Id="rId4" Type="http://schemas.openxmlformats.org/officeDocument/2006/relationships/printerSettings" Target="../printerSettings/printerSettings1131.bin"/><Relationship Id="rId9" Type="http://schemas.openxmlformats.org/officeDocument/2006/relationships/printerSettings" Target="../printerSettings/printerSettings1136.bin"/><Relationship Id="rId14" Type="http://schemas.openxmlformats.org/officeDocument/2006/relationships/printerSettings" Target="../printerSettings/printerSettings1141.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1153.bin"/><Relationship Id="rId13" Type="http://schemas.openxmlformats.org/officeDocument/2006/relationships/printerSettings" Target="../printerSettings/printerSettings1158.bin"/><Relationship Id="rId18" Type="http://schemas.openxmlformats.org/officeDocument/2006/relationships/printerSettings" Target="../printerSettings/printerSettings1163.bin"/><Relationship Id="rId3" Type="http://schemas.openxmlformats.org/officeDocument/2006/relationships/printerSettings" Target="../printerSettings/printerSettings1148.bin"/><Relationship Id="rId7" Type="http://schemas.openxmlformats.org/officeDocument/2006/relationships/printerSettings" Target="../printerSettings/printerSettings1152.bin"/><Relationship Id="rId12" Type="http://schemas.openxmlformats.org/officeDocument/2006/relationships/printerSettings" Target="../printerSettings/printerSettings1157.bin"/><Relationship Id="rId17" Type="http://schemas.openxmlformats.org/officeDocument/2006/relationships/printerSettings" Target="../printerSettings/printerSettings1162.bin"/><Relationship Id="rId2" Type="http://schemas.openxmlformats.org/officeDocument/2006/relationships/printerSettings" Target="../printerSettings/printerSettings1147.bin"/><Relationship Id="rId16" Type="http://schemas.openxmlformats.org/officeDocument/2006/relationships/printerSettings" Target="../printerSettings/printerSettings1161.bin"/><Relationship Id="rId1" Type="http://schemas.openxmlformats.org/officeDocument/2006/relationships/printerSettings" Target="../printerSettings/printerSettings1146.bin"/><Relationship Id="rId6" Type="http://schemas.openxmlformats.org/officeDocument/2006/relationships/printerSettings" Target="../printerSettings/printerSettings1151.bin"/><Relationship Id="rId11" Type="http://schemas.openxmlformats.org/officeDocument/2006/relationships/printerSettings" Target="../printerSettings/printerSettings1156.bin"/><Relationship Id="rId5" Type="http://schemas.openxmlformats.org/officeDocument/2006/relationships/printerSettings" Target="../printerSettings/printerSettings1150.bin"/><Relationship Id="rId15" Type="http://schemas.openxmlformats.org/officeDocument/2006/relationships/printerSettings" Target="../printerSettings/printerSettings1160.bin"/><Relationship Id="rId10" Type="http://schemas.openxmlformats.org/officeDocument/2006/relationships/printerSettings" Target="../printerSettings/printerSettings1155.bin"/><Relationship Id="rId19" Type="http://schemas.openxmlformats.org/officeDocument/2006/relationships/printerSettings" Target="../printerSettings/printerSettings1164.bin"/><Relationship Id="rId4" Type="http://schemas.openxmlformats.org/officeDocument/2006/relationships/printerSettings" Target="../printerSettings/printerSettings1149.bin"/><Relationship Id="rId9" Type="http://schemas.openxmlformats.org/officeDocument/2006/relationships/printerSettings" Target="../printerSettings/printerSettings1154.bin"/><Relationship Id="rId14" Type="http://schemas.openxmlformats.org/officeDocument/2006/relationships/printerSettings" Target="../printerSettings/printerSettings1159.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1172.bin"/><Relationship Id="rId13" Type="http://schemas.openxmlformats.org/officeDocument/2006/relationships/printerSettings" Target="../printerSettings/printerSettings1177.bin"/><Relationship Id="rId18" Type="http://schemas.openxmlformats.org/officeDocument/2006/relationships/printerSettings" Target="../printerSettings/printerSettings1182.bin"/><Relationship Id="rId3" Type="http://schemas.openxmlformats.org/officeDocument/2006/relationships/printerSettings" Target="../printerSettings/printerSettings1167.bin"/><Relationship Id="rId7" Type="http://schemas.openxmlformats.org/officeDocument/2006/relationships/printerSettings" Target="../printerSettings/printerSettings1171.bin"/><Relationship Id="rId12" Type="http://schemas.openxmlformats.org/officeDocument/2006/relationships/printerSettings" Target="../printerSettings/printerSettings1176.bin"/><Relationship Id="rId17" Type="http://schemas.openxmlformats.org/officeDocument/2006/relationships/printerSettings" Target="../printerSettings/printerSettings1181.bin"/><Relationship Id="rId2" Type="http://schemas.openxmlformats.org/officeDocument/2006/relationships/printerSettings" Target="../printerSettings/printerSettings1166.bin"/><Relationship Id="rId16" Type="http://schemas.openxmlformats.org/officeDocument/2006/relationships/printerSettings" Target="../printerSettings/printerSettings1180.bin"/><Relationship Id="rId1" Type="http://schemas.openxmlformats.org/officeDocument/2006/relationships/printerSettings" Target="../printerSettings/printerSettings1165.bin"/><Relationship Id="rId6" Type="http://schemas.openxmlformats.org/officeDocument/2006/relationships/printerSettings" Target="../printerSettings/printerSettings1170.bin"/><Relationship Id="rId11" Type="http://schemas.openxmlformats.org/officeDocument/2006/relationships/printerSettings" Target="../printerSettings/printerSettings1175.bin"/><Relationship Id="rId5" Type="http://schemas.openxmlformats.org/officeDocument/2006/relationships/printerSettings" Target="../printerSettings/printerSettings1169.bin"/><Relationship Id="rId15" Type="http://schemas.openxmlformats.org/officeDocument/2006/relationships/printerSettings" Target="../printerSettings/printerSettings1179.bin"/><Relationship Id="rId10" Type="http://schemas.openxmlformats.org/officeDocument/2006/relationships/printerSettings" Target="../printerSettings/printerSettings1174.bin"/><Relationship Id="rId19" Type="http://schemas.openxmlformats.org/officeDocument/2006/relationships/printerSettings" Target="../printerSettings/printerSettings1183.bin"/><Relationship Id="rId4" Type="http://schemas.openxmlformats.org/officeDocument/2006/relationships/printerSettings" Target="../printerSettings/printerSettings1168.bin"/><Relationship Id="rId9" Type="http://schemas.openxmlformats.org/officeDocument/2006/relationships/printerSettings" Target="../printerSettings/printerSettings1173.bin"/><Relationship Id="rId14" Type="http://schemas.openxmlformats.org/officeDocument/2006/relationships/printerSettings" Target="../printerSettings/printerSettings1178.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1191.bin"/><Relationship Id="rId13" Type="http://schemas.openxmlformats.org/officeDocument/2006/relationships/printerSettings" Target="../printerSettings/printerSettings1196.bin"/><Relationship Id="rId18" Type="http://schemas.openxmlformats.org/officeDocument/2006/relationships/printerSettings" Target="../printerSettings/printerSettings1201.bin"/><Relationship Id="rId3" Type="http://schemas.openxmlformats.org/officeDocument/2006/relationships/printerSettings" Target="../printerSettings/printerSettings1186.bin"/><Relationship Id="rId7" Type="http://schemas.openxmlformats.org/officeDocument/2006/relationships/printerSettings" Target="../printerSettings/printerSettings1190.bin"/><Relationship Id="rId12" Type="http://schemas.openxmlformats.org/officeDocument/2006/relationships/printerSettings" Target="../printerSettings/printerSettings1195.bin"/><Relationship Id="rId17" Type="http://schemas.openxmlformats.org/officeDocument/2006/relationships/printerSettings" Target="../printerSettings/printerSettings1200.bin"/><Relationship Id="rId2" Type="http://schemas.openxmlformats.org/officeDocument/2006/relationships/printerSettings" Target="../printerSettings/printerSettings1185.bin"/><Relationship Id="rId16" Type="http://schemas.openxmlformats.org/officeDocument/2006/relationships/printerSettings" Target="../printerSettings/printerSettings1199.bin"/><Relationship Id="rId1" Type="http://schemas.openxmlformats.org/officeDocument/2006/relationships/printerSettings" Target="../printerSettings/printerSettings1184.bin"/><Relationship Id="rId6" Type="http://schemas.openxmlformats.org/officeDocument/2006/relationships/printerSettings" Target="../printerSettings/printerSettings1189.bin"/><Relationship Id="rId11" Type="http://schemas.openxmlformats.org/officeDocument/2006/relationships/printerSettings" Target="../printerSettings/printerSettings1194.bin"/><Relationship Id="rId5" Type="http://schemas.openxmlformats.org/officeDocument/2006/relationships/printerSettings" Target="../printerSettings/printerSettings1188.bin"/><Relationship Id="rId15" Type="http://schemas.openxmlformats.org/officeDocument/2006/relationships/printerSettings" Target="../printerSettings/printerSettings1198.bin"/><Relationship Id="rId10" Type="http://schemas.openxmlformats.org/officeDocument/2006/relationships/printerSettings" Target="../printerSettings/printerSettings1193.bin"/><Relationship Id="rId19" Type="http://schemas.openxmlformats.org/officeDocument/2006/relationships/printerSettings" Target="../printerSettings/printerSettings1202.bin"/><Relationship Id="rId4" Type="http://schemas.openxmlformats.org/officeDocument/2006/relationships/printerSettings" Target="../printerSettings/printerSettings1187.bin"/><Relationship Id="rId9" Type="http://schemas.openxmlformats.org/officeDocument/2006/relationships/printerSettings" Target="../printerSettings/printerSettings1192.bin"/><Relationship Id="rId14" Type="http://schemas.openxmlformats.org/officeDocument/2006/relationships/printerSettings" Target="../printerSettings/printerSettings1197.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1210.bin"/><Relationship Id="rId13" Type="http://schemas.openxmlformats.org/officeDocument/2006/relationships/printerSettings" Target="../printerSettings/printerSettings1215.bin"/><Relationship Id="rId18" Type="http://schemas.openxmlformats.org/officeDocument/2006/relationships/printerSettings" Target="../printerSettings/printerSettings1220.bin"/><Relationship Id="rId3" Type="http://schemas.openxmlformats.org/officeDocument/2006/relationships/printerSettings" Target="../printerSettings/printerSettings1205.bin"/><Relationship Id="rId7" Type="http://schemas.openxmlformats.org/officeDocument/2006/relationships/printerSettings" Target="../printerSettings/printerSettings1209.bin"/><Relationship Id="rId12" Type="http://schemas.openxmlformats.org/officeDocument/2006/relationships/printerSettings" Target="../printerSettings/printerSettings1214.bin"/><Relationship Id="rId17" Type="http://schemas.openxmlformats.org/officeDocument/2006/relationships/printerSettings" Target="../printerSettings/printerSettings1219.bin"/><Relationship Id="rId2" Type="http://schemas.openxmlformats.org/officeDocument/2006/relationships/printerSettings" Target="../printerSettings/printerSettings1204.bin"/><Relationship Id="rId16" Type="http://schemas.openxmlformats.org/officeDocument/2006/relationships/printerSettings" Target="../printerSettings/printerSettings1218.bin"/><Relationship Id="rId1" Type="http://schemas.openxmlformats.org/officeDocument/2006/relationships/printerSettings" Target="../printerSettings/printerSettings1203.bin"/><Relationship Id="rId6" Type="http://schemas.openxmlformats.org/officeDocument/2006/relationships/printerSettings" Target="../printerSettings/printerSettings1208.bin"/><Relationship Id="rId11" Type="http://schemas.openxmlformats.org/officeDocument/2006/relationships/printerSettings" Target="../printerSettings/printerSettings1213.bin"/><Relationship Id="rId5" Type="http://schemas.openxmlformats.org/officeDocument/2006/relationships/printerSettings" Target="../printerSettings/printerSettings1207.bin"/><Relationship Id="rId15" Type="http://schemas.openxmlformats.org/officeDocument/2006/relationships/printerSettings" Target="../printerSettings/printerSettings1217.bin"/><Relationship Id="rId10" Type="http://schemas.openxmlformats.org/officeDocument/2006/relationships/printerSettings" Target="../printerSettings/printerSettings1212.bin"/><Relationship Id="rId19" Type="http://schemas.openxmlformats.org/officeDocument/2006/relationships/printerSettings" Target="../printerSettings/printerSettings1221.bin"/><Relationship Id="rId4" Type="http://schemas.openxmlformats.org/officeDocument/2006/relationships/printerSettings" Target="../printerSettings/printerSettings1206.bin"/><Relationship Id="rId9" Type="http://schemas.openxmlformats.org/officeDocument/2006/relationships/printerSettings" Target="../printerSettings/printerSettings1211.bin"/><Relationship Id="rId14" Type="http://schemas.openxmlformats.org/officeDocument/2006/relationships/printerSettings" Target="../printerSettings/printerSettings1216.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1229.bin"/><Relationship Id="rId13" Type="http://schemas.openxmlformats.org/officeDocument/2006/relationships/printerSettings" Target="../printerSettings/printerSettings1234.bin"/><Relationship Id="rId18" Type="http://schemas.openxmlformats.org/officeDocument/2006/relationships/printerSettings" Target="../printerSettings/printerSettings1239.bin"/><Relationship Id="rId3" Type="http://schemas.openxmlformats.org/officeDocument/2006/relationships/printerSettings" Target="../printerSettings/printerSettings1224.bin"/><Relationship Id="rId7" Type="http://schemas.openxmlformats.org/officeDocument/2006/relationships/printerSettings" Target="../printerSettings/printerSettings1228.bin"/><Relationship Id="rId12" Type="http://schemas.openxmlformats.org/officeDocument/2006/relationships/printerSettings" Target="../printerSettings/printerSettings1233.bin"/><Relationship Id="rId17" Type="http://schemas.openxmlformats.org/officeDocument/2006/relationships/printerSettings" Target="../printerSettings/printerSettings1238.bin"/><Relationship Id="rId2" Type="http://schemas.openxmlformats.org/officeDocument/2006/relationships/printerSettings" Target="../printerSettings/printerSettings1223.bin"/><Relationship Id="rId16" Type="http://schemas.openxmlformats.org/officeDocument/2006/relationships/printerSettings" Target="../printerSettings/printerSettings1237.bin"/><Relationship Id="rId1" Type="http://schemas.openxmlformats.org/officeDocument/2006/relationships/printerSettings" Target="../printerSettings/printerSettings1222.bin"/><Relationship Id="rId6" Type="http://schemas.openxmlformats.org/officeDocument/2006/relationships/printerSettings" Target="../printerSettings/printerSettings1227.bin"/><Relationship Id="rId11" Type="http://schemas.openxmlformats.org/officeDocument/2006/relationships/printerSettings" Target="../printerSettings/printerSettings1232.bin"/><Relationship Id="rId5" Type="http://schemas.openxmlformats.org/officeDocument/2006/relationships/printerSettings" Target="../printerSettings/printerSettings1226.bin"/><Relationship Id="rId15" Type="http://schemas.openxmlformats.org/officeDocument/2006/relationships/printerSettings" Target="../printerSettings/printerSettings1236.bin"/><Relationship Id="rId10" Type="http://schemas.openxmlformats.org/officeDocument/2006/relationships/printerSettings" Target="../printerSettings/printerSettings1231.bin"/><Relationship Id="rId19" Type="http://schemas.openxmlformats.org/officeDocument/2006/relationships/printerSettings" Target="../printerSettings/printerSettings1240.bin"/><Relationship Id="rId4" Type="http://schemas.openxmlformats.org/officeDocument/2006/relationships/printerSettings" Target="../printerSettings/printerSettings1225.bin"/><Relationship Id="rId9" Type="http://schemas.openxmlformats.org/officeDocument/2006/relationships/printerSettings" Target="../printerSettings/printerSettings1230.bin"/><Relationship Id="rId14" Type="http://schemas.openxmlformats.org/officeDocument/2006/relationships/printerSettings" Target="../printerSettings/printerSettings1235.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1248.bin"/><Relationship Id="rId13" Type="http://schemas.openxmlformats.org/officeDocument/2006/relationships/printerSettings" Target="../printerSettings/printerSettings1253.bin"/><Relationship Id="rId18" Type="http://schemas.openxmlformats.org/officeDocument/2006/relationships/printerSettings" Target="../printerSettings/printerSettings1258.bin"/><Relationship Id="rId3" Type="http://schemas.openxmlformats.org/officeDocument/2006/relationships/printerSettings" Target="../printerSettings/printerSettings1243.bin"/><Relationship Id="rId7" Type="http://schemas.openxmlformats.org/officeDocument/2006/relationships/printerSettings" Target="../printerSettings/printerSettings1247.bin"/><Relationship Id="rId12" Type="http://schemas.openxmlformats.org/officeDocument/2006/relationships/printerSettings" Target="../printerSettings/printerSettings1252.bin"/><Relationship Id="rId17" Type="http://schemas.openxmlformats.org/officeDocument/2006/relationships/printerSettings" Target="../printerSettings/printerSettings1257.bin"/><Relationship Id="rId2" Type="http://schemas.openxmlformats.org/officeDocument/2006/relationships/printerSettings" Target="../printerSettings/printerSettings1242.bin"/><Relationship Id="rId16" Type="http://schemas.openxmlformats.org/officeDocument/2006/relationships/printerSettings" Target="../printerSettings/printerSettings1256.bin"/><Relationship Id="rId1" Type="http://schemas.openxmlformats.org/officeDocument/2006/relationships/printerSettings" Target="../printerSettings/printerSettings1241.bin"/><Relationship Id="rId6" Type="http://schemas.openxmlformats.org/officeDocument/2006/relationships/printerSettings" Target="../printerSettings/printerSettings1246.bin"/><Relationship Id="rId11" Type="http://schemas.openxmlformats.org/officeDocument/2006/relationships/printerSettings" Target="../printerSettings/printerSettings1251.bin"/><Relationship Id="rId5" Type="http://schemas.openxmlformats.org/officeDocument/2006/relationships/printerSettings" Target="../printerSettings/printerSettings1245.bin"/><Relationship Id="rId15" Type="http://schemas.openxmlformats.org/officeDocument/2006/relationships/printerSettings" Target="../printerSettings/printerSettings1255.bin"/><Relationship Id="rId10" Type="http://schemas.openxmlformats.org/officeDocument/2006/relationships/printerSettings" Target="../printerSettings/printerSettings1250.bin"/><Relationship Id="rId19" Type="http://schemas.openxmlformats.org/officeDocument/2006/relationships/printerSettings" Target="../printerSettings/printerSettings1259.bin"/><Relationship Id="rId4" Type="http://schemas.openxmlformats.org/officeDocument/2006/relationships/printerSettings" Target="../printerSettings/printerSettings1244.bin"/><Relationship Id="rId9" Type="http://schemas.openxmlformats.org/officeDocument/2006/relationships/printerSettings" Target="../printerSettings/printerSettings1249.bin"/><Relationship Id="rId14" Type="http://schemas.openxmlformats.org/officeDocument/2006/relationships/printerSettings" Target="../printerSettings/printerSettings1254.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1267.bin"/><Relationship Id="rId13" Type="http://schemas.openxmlformats.org/officeDocument/2006/relationships/printerSettings" Target="../printerSettings/printerSettings1272.bin"/><Relationship Id="rId18" Type="http://schemas.openxmlformats.org/officeDocument/2006/relationships/printerSettings" Target="../printerSettings/printerSettings1277.bin"/><Relationship Id="rId3" Type="http://schemas.openxmlformats.org/officeDocument/2006/relationships/printerSettings" Target="../printerSettings/printerSettings1262.bin"/><Relationship Id="rId7" Type="http://schemas.openxmlformats.org/officeDocument/2006/relationships/printerSettings" Target="../printerSettings/printerSettings1266.bin"/><Relationship Id="rId12" Type="http://schemas.openxmlformats.org/officeDocument/2006/relationships/printerSettings" Target="../printerSettings/printerSettings1271.bin"/><Relationship Id="rId17" Type="http://schemas.openxmlformats.org/officeDocument/2006/relationships/printerSettings" Target="../printerSettings/printerSettings1276.bin"/><Relationship Id="rId2" Type="http://schemas.openxmlformats.org/officeDocument/2006/relationships/printerSettings" Target="../printerSettings/printerSettings1261.bin"/><Relationship Id="rId16" Type="http://schemas.openxmlformats.org/officeDocument/2006/relationships/printerSettings" Target="../printerSettings/printerSettings1275.bin"/><Relationship Id="rId1" Type="http://schemas.openxmlformats.org/officeDocument/2006/relationships/printerSettings" Target="../printerSettings/printerSettings1260.bin"/><Relationship Id="rId6" Type="http://schemas.openxmlformats.org/officeDocument/2006/relationships/printerSettings" Target="../printerSettings/printerSettings1265.bin"/><Relationship Id="rId11" Type="http://schemas.openxmlformats.org/officeDocument/2006/relationships/printerSettings" Target="../printerSettings/printerSettings1270.bin"/><Relationship Id="rId5" Type="http://schemas.openxmlformats.org/officeDocument/2006/relationships/printerSettings" Target="../printerSettings/printerSettings1264.bin"/><Relationship Id="rId15" Type="http://schemas.openxmlformats.org/officeDocument/2006/relationships/printerSettings" Target="../printerSettings/printerSettings1274.bin"/><Relationship Id="rId10" Type="http://schemas.openxmlformats.org/officeDocument/2006/relationships/printerSettings" Target="../printerSettings/printerSettings1269.bin"/><Relationship Id="rId19" Type="http://schemas.openxmlformats.org/officeDocument/2006/relationships/printerSettings" Target="../printerSettings/printerSettings1278.bin"/><Relationship Id="rId4" Type="http://schemas.openxmlformats.org/officeDocument/2006/relationships/printerSettings" Target="../printerSettings/printerSettings1263.bin"/><Relationship Id="rId9" Type="http://schemas.openxmlformats.org/officeDocument/2006/relationships/printerSettings" Target="../printerSettings/printerSettings1268.bin"/><Relationship Id="rId14" Type="http://schemas.openxmlformats.org/officeDocument/2006/relationships/printerSettings" Target="../printerSettings/printerSettings1273.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1286.bin"/><Relationship Id="rId13" Type="http://schemas.openxmlformats.org/officeDocument/2006/relationships/printerSettings" Target="../printerSettings/printerSettings1291.bin"/><Relationship Id="rId18" Type="http://schemas.openxmlformats.org/officeDocument/2006/relationships/printerSettings" Target="../printerSettings/printerSettings1296.bin"/><Relationship Id="rId3" Type="http://schemas.openxmlformats.org/officeDocument/2006/relationships/printerSettings" Target="../printerSettings/printerSettings1281.bin"/><Relationship Id="rId7" Type="http://schemas.openxmlformats.org/officeDocument/2006/relationships/printerSettings" Target="../printerSettings/printerSettings1285.bin"/><Relationship Id="rId12" Type="http://schemas.openxmlformats.org/officeDocument/2006/relationships/printerSettings" Target="../printerSettings/printerSettings1290.bin"/><Relationship Id="rId17" Type="http://schemas.openxmlformats.org/officeDocument/2006/relationships/printerSettings" Target="../printerSettings/printerSettings1295.bin"/><Relationship Id="rId2" Type="http://schemas.openxmlformats.org/officeDocument/2006/relationships/printerSettings" Target="../printerSettings/printerSettings1280.bin"/><Relationship Id="rId16" Type="http://schemas.openxmlformats.org/officeDocument/2006/relationships/printerSettings" Target="../printerSettings/printerSettings1294.bin"/><Relationship Id="rId1" Type="http://schemas.openxmlformats.org/officeDocument/2006/relationships/printerSettings" Target="../printerSettings/printerSettings1279.bin"/><Relationship Id="rId6" Type="http://schemas.openxmlformats.org/officeDocument/2006/relationships/printerSettings" Target="../printerSettings/printerSettings1284.bin"/><Relationship Id="rId11" Type="http://schemas.openxmlformats.org/officeDocument/2006/relationships/printerSettings" Target="../printerSettings/printerSettings1289.bin"/><Relationship Id="rId5" Type="http://schemas.openxmlformats.org/officeDocument/2006/relationships/printerSettings" Target="../printerSettings/printerSettings1283.bin"/><Relationship Id="rId15" Type="http://schemas.openxmlformats.org/officeDocument/2006/relationships/printerSettings" Target="../printerSettings/printerSettings1293.bin"/><Relationship Id="rId10" Type="http://schemas.openxmlformats.org/officeDocument/2006/relationships/printerSettings" Target="../printerSettings/printerSettings1288.bin"/><Relationship Id="rId19" Type="http://schemas.openxmlformats.org/officeDocument/2006/relationships/printerSettings" Target="../printerSettings/printerSettings1297.bin"/><Relationship Id="rId4" Type="http://schemas.openxmlformats.org/officeDocument/2006/relationships/printerSettings" Target="../printerSettings/printerSettings1282.bin"/><Relationship Id="rId9" Type="http://schemas.openxmlformats.org/officeDocument/2006/relationships/printerSettings" Target="../printerSettings/printerSettings1287.bin"/><Relationship Id="rId14" Type="http://schemas.openxmlformats.org/officeDocument/2006/relationships/printerSettings" Target="../printerSettings/printerSettings1292.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1305.bin"/><Relationship Id="rId13" Type="http://schemas.openxmlformats.org/officeDocument/2006/relationships/printerSettings" Target="../printerSettings/printerSettings1310.bin"/><Relationship Id="rId18" Type="http://schemas.openxmlformats.org/officeDocument/2006/relationships/printerSettings" Target="../printerSettings/printerSettings1315.bin"/><Relationship Id="rId3" Type="http://schemas.openxmlformats.org/officeDocument/2006/relationships/printerSettings" Target="../printerSettings/printerSettings1300.bin"/><Relationship Id="rId7" Type="http://schemas.openxmlformats.org/officeDocument/2006/relationships/printerSettings" Target="../printerSettings/printerSettings1304.bin"/><Relationship Id="rId12" Type="http://schemas.openxmlformats.org/officeDocument/2006/relationships/printerSettings" Target="../printerSettings/printerSettings1309.bin"/><Relationship Id="rId17" Type="http://schemas.openxmlformats.org/officeDocument/2006/relationships/printerSettings" Target="../printerSettings/printerSettings1314.bin"/><Relationship Id="rId2" Type="http://schemas.openxmlformats.org/officeDocument/2006/relationships/printerSettings" Target="../printerSettings/printerSettings1299.bin"/><Relationship Id="rId16" Type="http://schemas.openxmlformats.org/officeDocument/2006/relationships/printerSettings" Target="../printerSettings/printerSettings1313.bin"/><Relationship Id="rId1" Type="http://schemas.openxmlformats.org/officeDocument/2006/relationships/printerSettings" Target="../printerSettings/printerSettings1298.bin"/><Relationship Id="rId6" Type="http://schemas.openxmlformats.org/officeDocument/2006/relationships/printerSettings" Target="../printerSettings/printerSettings1303.bin"/><Relationship Id="rId11" Type="http://schemas.openxmlformats.org/officeDocument/2006/relationships/printerSettings" Target="../printerSettings/printerSettings1308.bin"/><Relationship Id="rId5" Type="http://schemas.openxmlformats.org/officeDocument/2006/relationships/printerSettings" Target="../printerSettings/printerSettings1302.bin"/><Relationship Id="rId15" Type="http://schemas.openxmlformats.org/officeDocument/2006/relationships/printerSettings" Target="../printerSettings/printerSettings1312.bin"/><Relationship Id="rId10" Type="http://schemas.openxmlformats.org/officeDocument/2006/relationships/printerSettings" Target="../printerSettings/printerSettings1307.bin"/><Relationship Id="rId19" Type="http://schemas.openxmlformats.org/officeDocument/2006/relationships/printerSettings" Target="../printerSettings/printerSettings1316.bin"/><Relationship Id="rId4" Type="http://schemas.openxmlformats.org/officeDocument/2006/relationships/printerSettings" Target="../printerSettings/printerSettings1301.bin"/><Relationship Id="rId9" Type="http://schemas.openxmlformats.org/officeDocument/2006/relationships/printerSettings" Target="../printerSettings/printerSettings1306.bin"/><Relationship Id="rId14" Type="http://schemas.openxmlformats.org/officeDocument/2006/relationships/printerSettings" Target="../printerSettings/printerSettings1311.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1324.bin"/><Relationship Id="rId13" Type="http://schemas.openxmlformats.org/officeDocument/2006/relationships/printerSettings" Target="../printerSettings/printerSettings1329.bin"/><Relationship Id="rId18" Type="http://schemas.openxmlformats.org/officeDocument/2006/relationships/printerSettings" Target="../printerSettings/printerSettings1334.bin"/><Relationship Id="rId3" Type="http://schemas.openxmlformats.org/officeDocument/2006/relationships/printerSettings" Target="../printerSettings/printerSettings1319.bin"/><Relationship Id="rId7" Type="http://schemas.openxmlformats.org/officeDocument/2006/relationships/printerSettings" Target="../printerSettings/printerSettings1323.bin"/><Relationship Id="rId12" Type="http://schemas.openxmlformats.org/officeDocument/2006/relationships/printerSettings" Target="../printerSettings/printerSettings1328.bin"/><Relationship Id="rId17" Type="http://schemas.openxmlformats.org/officeDocument/2006/relationships/printerSettings" Target="../printerSettings/printerSettings1333.bin"/><Relationship Id="rId2" Type="http://schemas.openxmlformats.org/officeDocument/2006/relationships/printerSettings" Target="../printerSettings/printerSettings1318.bin"/><Relationship Id="rId16" Type="http://schemas.openxmlformats.org/officeDocument/2006/relationships/printerSettings" Target="../printerSettings/printerSettings1332.bin"/><Relationship Id="rId1" Type="http://schemas.openxmlformats.org/officeDocument/2006/relationships/printerSettings" Target="../printerSettings/printerSettings1317.bin"/><Relationship Id="rId6" Type="http://schemas.openxmlformats.org/officeDocument/2006/relationships/printerSettings" Target="../printerSettings/printerSettings1322.bin"/><Relationship Id="rId11" Type="http://schemas.openxmlformats.org/officeDocument/2006/relationships/printerSettings" Target="../printerSettings/printerSettings1327.bin"/><Relationship Id="rId5" Type="http://schemas.openxmlformats.org/officeDocument/2006/relationships/printerSettings" Target="../printerSettings/printerSettings1321.bin"/><Relationship Id="rId15" Type="http://schemas.openxmlformats.org/officeDocument/2006/relationships/printerSettings" Target="../printerSettings/printerSettings1331.bin"/><Relationship Id="rId10" Type="http://schemas.openxmlformats.org/officeDocument/2006/relationships/printerSettings" Target="../printerSettings/printerSettings1326.bin"/><Relationship Id="rId19" Type="http://schemas.openxmlformats.org/officeDocument/2006/relationships/printerSettings" Target="../printerSettings/printerSettings1335.bin"/><Relationship Id="rId4" Type="http://schemas.openxmlformats.org/officeDocument/2006/relationships/printerSettings" Target="../printerSettings/printerSettings1320.bin"/><Relationship Id="rId9" Type="http://schemas.openxmlformats.org/officeDocument/2006/relationships/printerSettings" Target="../printerSettings/printerSettings1325.bin"/><Relationship Id="rId14" Type="http://schemas.openxmlformats.org/officeDocument/2006/relationships/printerSettings" Target="../printerSettings/printerSettings1330.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1343.bin"/><Relationship Id="rId13" Type="http://schemas.openxmlformats.org/officeDocument/2006/relationships/printerSettings" Target="../printerSettings/printerSettings1348.bin"/><Relationship Id="rId18" Type="http://schemas.openxmlformats.org/officeDocument/2006/relationships/printerSettings" Target="../printerSettings/printerSettings1353.bin"/><Relationship Id="rId3" Type="http://schemas.openxmlformats.org/officeDocument/2006/relationships/printerSettings" Target="../printerSettings/printerSettings1338.bin"/><Relationship Id="rId7" Type="http://schemas.openxmlformats.org/officeDocument/2006/relationships/printerSettings" Target="../printerSettings/printerSettings1342.bin"/><Relationship Id="rId12" Type="http://schemas.openxmlformats.org/officeDocument/2006/relationships/printerSettings" Target="../printerSettings/printerSettings1347.bin"/><Relationship Id="rId17" Type="http://schemas.openxmlformats.org/officeDocument/2006/relationships/printerSettings" Target="../printerSettings/printerSettings1352.bin"/><Relationship Id="rId2" Type="http://schemas.openxmlformats.org/officeDocument/2006/relationships/printerSettings" Target="../printerSettings/printerSettings1337.bin"/><Relationship Id="rId16" Type="http://schemas.openxmlformats.org/officeDocument/2006/relationships/printerSettings" Target="../printerSettings/printerSettings1351.bin"/><Relationship Id="rId1" Type="http://schemas.openxmlformats.org/officeDocument/2006/relationships/printerSettings" Target="../printerSettings/printerSettings1336.bin"/><Relationship Id="rId6" Type="http://schemas.openxmlformats.org/officeDocument/2006/relationships/printerSettings" Target="../printerSettings/printerSettings1341.bin"/><Relationship Id="rId11" Type="http://schemas.openxmlformats.org/officeDocument/2006/relationships/printerSettings" Target="../printerSettings/printerSettings1346.bin"/><Relationship Id="rId5" Type="http://schemas.openxmlformats.org/officeDocument/2006/relationships/printerSettings" Target="../printerSettings/printerSettings1340.bin"/><Relationship Id="rId15" Type="http://schemas.openxmlformats.org/officeDocument/2006/relationships/printerSettings" Target="../printerSettings/printerSettings1350.bin"/><Relationship Id="rId10" Type="http://schemas.openxmlformats.org/officeDocument/2006/relationships/printerSettings" Target="../printerSettings/printerSettings1345.bin"/><Relationship Id="rId19" Type="http://schemas.openxmlformats.org/officeDocument/2006/relationships/printerSettings" Target="../printerSettings/printerSettings1354.bin"/><Relationship Id="rId4" Type="http://schemas.openxmlformats.org/officeDocument/2006/relationships/printerSettings" Target="../printerSettings/printerSettings1339.bin"/><Relationship Id="rId9" Type="http://schemas.openxmlformats.org/officeDocument/2006/relationships/printerSettings" Target="../printerSettings/printerSettings1344.bin"/><Relationship Id="rId14" Type="http://schemas.openxmlformats.org/officeDocument/2006/relationships/printerSettings" Target="../printerSettings/printerSettings1349.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1362.bin"/><Relationship Id="rId13" Type="http://schemas.openxmlformats.org/officeDocument/2006/relationships/printerSettings" Target="../printerSettings/printerSettings1367.bin"/><Relationship Id="rId18" Type="http://schemas.openxmlformats.org/officeDocument/2006/relationships/printerSettings" Target="../printerSettings/printerSettings1372.bin"/><Relationship Id="rId3" Type="http://schemas.openxmlformats.org/officeDocument/2006/relationships/printerSettings" Target="../printerSettings/printerSettings1357.bin"/><Relationship Id="rId21" Type="http://schemas.openxmlformats.org/officeDocument/2006/relationships/vmlDrawing" Target="../drawings/vmlDrawing5.vml"/><Relationship Id="rId7" Type="http://schemas.openxmlformats.org/officeDocument/2006/relationships/printerSettings" Target="../printerSettings/printerSettings1361.bin"/><Relationship Id="rId12" Type="http://schemas.openxmlformats.org/officeDocument/2006/relationships/printerSettings" Target="../printerSettings/printerSettings1366.bin"/><Relationship Id="rId17" Type="http://schemas.openxmlformats.org/officeDocument/2006/relationships/printerSettings" Target="../printerSettings/printerSettings1371.bin"/><Relationship Id="rId2" Type="http://schemas.openxmlformats.org/officeDocument/2006/relationships/printerSettings" Target="../printerSettings/printerSettings1356.bin"/><Relationship Id="rId16" Type="http://schemas.openxmlformats.org/officeDocument/2006/relationships/printerSettings" Target="../printerSettings/printerSettings1370.bin"/><Relationship Id="rId20" Type="http://schemas.openxmlformats.org/officeDocument/2006/relationships/drawing" Target="../drawings/drawing5.xml"/><Relationship Id="rId1" Type="http://schemas.openxmlformats.org/officeDocument/2006/relationships/printerSettings" Target="../printerSettings/printerSettings1355.bin"/><Relationship Id="rId6" Type="http://schemas.openxmlformats.org/officeDocument/2006/relationships/printerSettings" Target="../printerSettings/printerSettings1360.bin"/><Relationship Id="rId11" Type="http://schemas.openxmlformats.org/officeDocument/2006/relationships/printerSettings" Target="../printerSettings/printerSettings1365.bin"/><Relationship Id="rId5" Type="http://schemas.openxmlformats.org/officeDocument/2006/relationships/printerSettings" Target="../printerSettings/printerSettings1359.bin"/><Relationship Id="rId15" Type="http://schemas.openxmlformats.org/officeDocument/2006/relationships/printerSettings" Target="../printerSettings/printerSettings1369.bin"/><Relationship Id="rId10" Type="http://schemas.openxmlformats.org/officeDocument/2006/relationships/printerSettings" Target="../printerSettings/printerSettings1364.bin"/><Relationship Id="rId19" Type="http://schemas.openxmlformats.org/officeDocument/2006/relationships/printerSettings" Target="../printerSettings/printerSettings1373.bin"/><Relationship Id="rId4" Type="http://schemas.openxmlformats.org/officeDocument/2006/relationships/printerSettings" Target="../printerSettings/printerSettings1358.bin"/><Relationship Id="rId9" Type="http://schemas.openxmlformats.org/officeDocument/2006/relationships/printerSettings" Target="../printerSettings/printerSettings1363.bin"/><Relationship Id="rId14" Type="http://schemas.openxmlformats.org/officeDocument/2006/relationships/printerSettings" Target="../printerSettings/printerSettings1368.bin"/><Relationship Id="rId22" Type="http://schemas.openxmlformats.org/officeDocument/2006/relationships/ctrlProp" Target="../ctrlProps/ctrlProp4.xml"/></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1381.bin"/><Relationship Id="rId13" Type="http://schemas.openxmlformats.org/officeDocument/2006/relationships/printerSettings" Target="../printerSettings/printerSettings1386.bin"/><Relationship Id="rId18" Type="http://schemas.openxmlformats.org/officeDocument/2006/relationships/printerSettings" Target="../printerSettings/printerSettings1391.bin"/><Relationship Id="rId3" Type="http://schemas.openxmlformats.org/officeDocument/2006/relationships/printerSettings" Target="../printerSettings/printerSettings1376.bin"/><Relationship Id="rId7" Type="http://schemas.openxmlformats.org/officeDocument/2006/relationships/printerSettings" Target="../printerSettings/printerSettings1380.bin"/><Relationship Id="rId12" Type="http://schemas.openxmlformats.org/officeDocument/2006/relationships/printerSettings" Target="../printerSettings/printerSettings1385.bin"/><Relationship Id="rId17" Type="http://schemas.openxmlformats.org/officeDocument/2006/relationships/printerSettings" Target="../printerSettings/printerSettings1390.bin"/><Relationship Id="rId2" Type="http://schemas.openxmlformats.org/officeDocument/2006/relationships/printerSettings" Target="../printerSettings/printerSettings1375.bin"/><Relationship Id="rId16" Type="http://schemas.openxmlformats.org/officeDocument/2006/relationships/printerSettings" Target="../printerSettings/printerSettings1389.bin"/><Relationship Id="rId1" Type="http://schemas.openxmlformats.org/officeDocument/2006/relationships/printerSettings" Target="../printerSettings/printerSettings1374.bin"/><Relationship Id="rId6" Type="http://schemas.openxmlformats.org/officeDocument/2006/relationships/printerSettings" Target="../printerSettings/printerSettings1379.bin"/><Relationship Id="rId11" Type="http://schemas.openxmlformats.org/officeDocument/2006/relationships/printerSettings" Target="../printerSettings/printerSettings1384.bin"/><Relationship Id="rId5" Type="http://schemas.openxmlformats.org/officeDocument/2006/relationships/printerSettings" Target="../printerSettings/printerSettings1378.bin"/><Relationship Id="rId15" Type="http://schemas.openxmlformats.org/officeDocument/2006/relationships/printerSettings" Target="../printerSettings/printerSettings1388.bin"/><Relationship Id="rId10" Type="http://schemas.openxmlformats.org/officeDocument/2006/relationships/printerSettings" Target="../printerSettings/printerSettings1383.bin"/><Relationship Id="rId4" Type="http://schemas.openxmlformats.org/officeDocument/2006/relationships/printerSettings" Target="../printerSettings/printerSettings1377.bin"/><Relationship Id="rId9" Type="http://schemas.openxmlformats.org/officeDocument/2006/relationships/printerSettings" Target="../printerSettings/printerSettings1382.bin"/><Relationship Id="rId14" Type="http://schemas.openxmlformats.org/officeDocument/2006/relationships/printerSettings" Target="../printerSettings/printerSettings13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defaultGridColor="0" topLeftCell="A22" colorId="22" zoomScale="75" zoomScaleNormal="85" workbookViewId="0">
      <selection activeCell="A4" sqref="A4"/>
    </sheetView>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2079" t="s">
        <v>3351</v>
      </c>
      <c r="B2" s="2079"/>
      <c r="C2" s="2079"/>
      <c r="D2" s="2079"/>
      <c r="E2" s="2079"/>
      <c r="F2" s="2079"/>
      <c r="G2" s="7"/>
      <c r="H2" s="7"/>
    </row>
    <row r="3" spans="1:8" ht="15" customHeight="1">
      <c r="A3" s="2080" t="s">
        <v>3352</v>
      </c>
      <c r="B3" s="2080"/>
      <c r="C3" s="2080"/>
      <c r="D3" s="2080"/>
      <c r="E3" s="2080"/>
      <c r="F3" s="2080"/>
      <c r="G3" s="8"/>
      <c r="H3" s="8"/>
    </row>
    <row r="4" spans="1:8" ht="15" customHeight="1">
      <c r="A4" s="964"/>
      <c r="B4" s="7"/>
      <c r="C4" s="7"/>
      <c r="D4" s="7"/>
      <c r="E4" s="7"/>
      <c r="F4" s="7"/>
      <c r="G4" s="7"/>
      <c r="H4" s="7"/>
    </row>
    <row r="5" spans="1:8">
      <c r="A5" s="13"/>
      <c r="B5" s="7"/>
      <c r="C5" s="7"/>
      <c r="D5" s="7"/>
      <c r="E5" s="7"/>
      <c r="F5" s="7"/>
      <c r="G5" s="7"/>
      <c r="H5" s="7"/>
    </row>
    <row r="6" spans="1:8">
      <c r="A6" s="963"/>
      <c r="B6" s="7"/>
      <c r="C6" s="7"/>
      <c r="D6" s="7"/>
      <c r="E6" s="7"/>
      <c r="F6" s="7"/>
      <c r="G6" s="7"/>
      <c r="H6" s="7"/>
    </row>
    <row r="7" spans="1:8" ht="15.75">
      <c r="A7" s="2077" t="s">
        <v>3353</v>
      </c>
      <c r="B7" s="2077"/>
      <c r="C7" s="2077"/>
      <c r="D7" s="2077"/>
      <c r="E7" s="2077"/>
      <c r="F7" s="2077"/>
      <c r="G7" s="7"/>
      <c r="H7" s="7"/>
    </row>
    <row r="8" spans="1:8" ht="18.600000000000001" customHeight="1">
      <c r="B8" s="7"/>
      <c r="C8" s="7"/>
      <c r="D8" s="7"/>
      <c r="E8" s="7"/>
      <c r="F8" s="7"/>
      <c r="G8" s="7"/>
      <c r="H8" s="7"/>
    </row>
    <row r="9" spans="1:8" ht="57.6" customHeight="1">
      <c r="A9" s="2076" t="s">
        <v>1229</v>
      </c>
      <c r="B9" s="2076"/>
      <c r="C9" s="2076"/>
      <c r="D9" s="2076"/>
      <c r="E9" s="2076"/>
      <c r="F9" s="2076"/>
      <c r="G9" s="7"/>
      <c r="H9" s="7"/>
    </row>
    <row r="10" spans="1:8" ht="16.149999999999999" customHeight="1">
      <c r="A10"/>
      <c r="B10" s="7"/>
      <c r="C10" s="7"/>
      <c r="D10" s="7"/>
      <c r="E10" s="7"/>
      <c r="F10" s="7"/>
      <c r="G10" s="7"/>
      <c r="H10" s="7"/>
    </row>
    <row r="11" spans="1:8" ht="48.6" customHeight="1">
      <c r="A11" s="2076" t="s">
        <v>1230</v>
      </c>
      <c r="B11" s="2076"/>
      <c r="C11" s="2076"/>
      <c r="D11" s="2076"/>
      <c r="E11" s="2076"/>
      <c r="F11" s="2076"/>
      <c r="G11" s="7"/>
      <c r="H11" s="7"/>
    </row>
    <row r="12" spans="1:8">
      <c r="A12" s="7"/>
      <c r="B12" s="7"/>
      <c r="C12" s="7"/>
      <c r="D12" s="7"/>
      <c r="E12" s="7"/>
      <c r="F12" s="7"/>
      <c r="G12" s="7"/>
      <c r="H12" s="7"/>
    </row>
    <row r="13" spans="1:8" ht="46.15" customHeight="1">
      <c r="A13" s="2076" t="s">
        <v>865</v>
      </c>
      <c r="B13" s="2076"/>
      <c r="C13" s="2076"/>
      <c r="D13" s="2076"/>
      <c r="E13" s="2076"/>
      <c r="F13" s="2076"/>
      <c r="G13" s="7"/>
      <c r="H13" s="7"/>
    </row>
    <row r="14" spans="1:8" ht="15.6" customHeight="1">
      <c r="A14" s="7"/>
      <c r="B14" s="7"/>
      <c r="C14" s="7"/>
      <c r="D14" s="7"/>
      <c r="E14" s="7"/>
      <c r="F14" s="7"/>
      <c r="G14" s="7"/>
      <c r="H14" s="7"/>
    </row>
    <row r="15" spans="1:8" ht="75" customHeight="1">
      <c r="A15" s="2076" t="s">
        <v>1231</v>
      </c>
      <c r="B15" s="2076"/>
      <c r="C15" s="2076"/>
      <c r="D15" s="2076"/>
      <c r="E15" s="2076"/>
      <c r="F15" s="2076"/>
      <c r="G15" s="7"/>
      <c r="H15" s="7"/>
    </row>
    <row r="16" spans="1:8" ht="21" customHeight="1">
      <c r="A16" s="7"/>
      <c r="B16" s="7"/>
      <c r="C16" s="7"/>
      <c r="D16" s="7"/>
      <c r="E16" s="7"/>
      <c r="F16" s="7"/>
      <c r="G16" s="7"/>
      <c r="H16" s="7"/>
    </row>
    <row r="17" spans="1:8" ht="47.45" customHeight="1">
      <c r="A17" s="2076" t="s">
        <v>734</v>
      </c>
      <c r="B17" s="2076"/>
      <c r="C17" s="2076"/>
      <c r="D17" s="2076"/>
      <c r="E17" s="2076"/>
      <c r="F17" s="2076"/>
      <c r="G17" s="7"/>
      <c r="H17" s="7"/>
    </row>
    <row r="18" spans="1:8" ht="15.6" customHeight="1">
      <c r="A18" s="7"/>
      <c r="B18" s="7"/>
      <c r="C18" s="7"/>
      <c r="D18" s="7"/>
      <c r="E18" s="7"/>
      <c r="F18" s="7"/>
      <c r="G18" s="7"/>
      <c r="H18" s="7"/>
    </row>
    <row r="19" spans="1:8" ht="21" customHeight="1">
      <c r="A19" s="2077"/>
      <c r="B19" s="2077"/>
      <c r="C19" s="2077"/>
      <c r="D19" s="2077"/>
      <c r="E19" s="2077"/>
      <c r="F19" s="2077"/>
      <c r="G19" s="7"/>
      <c r="H19" s="7"/>
    </row>
    <row r="20" spans="1:8" ht="15" customHeight="1">
      <c r="A20" s="2076"/>
      <c r="B20" s="2076"/>
      <c r="C20" s="2076"/>
      <c r="D20" s="2076"/>
      <c r="E20" s="2076"/>
      <c r="F20" s="2076"/>
      <c r="G20" s="7"/>
      <c r="H20" s="7"/>
    </row>
    <row r="21" spans="1:8">
      <c r="A21" s="7"/>
      <c r="B21" s="7"/>
      <c r="C21" s="7"/>
      <c r="D21" s="7"/>
      <c r="E21" s="7"/>
      <c r="F21" s="7"/>
      <c r="G21" s="7"/>
      <c r="H21" s="7"/>
    </row>
    <row r="22" spans="1:8" ht="15.75">
      <c r="A22" s="2077" t="s">
        <v>3354</v>
      </c>
      <c r="B22" s="2077"/>
      <c r="C22" s="2077"/>
      <c r="D22" s="2077"/>
      <c r="E22" s="2077"/>
      <c r="F22" s="2077"/>
      <c r="G22" s="7"/>
      <c r="H22" s="7"/>
    </row>
    <row r="23" spans="1:8" ht="72.599999999999994" customHeight="1">
      <c r="A23" s="2076" t="s">
        <v>3110</v>
      </c>
      <c r="B23" s="2076"/>
      <c r="C23" s="2076"/>
      <c r="D23" s="2076"/>
      <c r="E23" s="2076"/>
      <c r="F23" s="2076"/>
      <c r="G23" s="7"/>
      <c r="H23" s="7"/>
    </row>
    <row r="24" spans="1:8">
      <c r="A24" s="7"/>
      <c r="B24" s="7"/>
      <c r="C24" s="7"/>
      <c r="D24" s="7"/>
      <c r="E24" s="7"/>
      <c r="F24" s="7"/>
      <c r="G24" s="7"/>
      <c r="H24" s="7"/>
    </row>
    <row r="25" spans="1:8" ht="22.15" customHeight="1">
      <c r="A25" s="2078" t="s">
        <v>3355</v>
      </c>
      <c r="B25" s="2078"/>
      <c r="C25" s="2078"/>
      <c r="D25" s="2078"/>
      <c r="E25" s="2078"/>
      <c r="F25" s="968"/>
      <c r="G25" s="7"/>
      <c r="H25" s="7"/>
    </row>
    <row r="26" spans="1:8" ht="17.25" customHeight="1">
      <c r="A26" s="2076" t="s">
        <v>736</v>
      </c>
      <c r="B26" s="2076"/>
      <c r="C26" s="2076"/>
      <c r="D26" s="2076"/>
      <c r="E26" s="2076"/>
      <c r="F26" s="2076"/>
      <c r="G26" s="7"/>
      <c r="H26" s="7"/>
    </row>
    <row r="27" spans="1:8">
      <c r="A27" s="7"/>
      <c r="B27" s="7"/>
      <c r="C27" s="7"/>
      <c r="D27" s="7"/>
      <c r="E27" s="7"/>
      <c r="F27" s="7"/>
      <c r="G27" s="7"/>
      <c r="H27" s="7"/>
    </row>
    <row r="28" spans="1:8" ht="15.75">
      <c r="A28" s="2077" t="s">
        <v>3356</v>
      </c>
      <c r="B28" s="2077"/>
      <c r="C28" s="2077"/>
      <c r="D28" s="2077"/>
      <c r="E28" s="2077"/>
      <c r="F28" s="2077"/>
      <c r="G28" s="7"/>
      <c r="H28" s="7"/>
    </row>
    <row r="29" spans="1:8" ht="32.450000000000003" customHeight="1">
      <c r="A29" s="2076" t="s">
        <v>1232</v>
      </c>
      <c r="B29" s="2076"/>
      <c r="C29" s="2076"/>
      <c r="D29" s="2076"/>
      <c r="E29" s="2076"/>
      <c r="F29" s="2076"/>
      <c r="G29" s="7"/>
      <c r="H29" s="7"/>
    </row>
    <row r="30" spans="1:8">
      <c r="A30" s="7"/>
      <c r="B30" s="7"/>
      <c r="C30" s="7"/>
      <c r="D30" s="7"/>
      <c r="E30" s="7"/>
      <c r="F30" s="7"/>
      <c r="G30" s="7"/>
      <c r="H30" s="7"/>
    </row>
    <row r="31" spans="1:8" ht="15.75">
      <c r="A31" s="2077" t="s">
        <v>3357</v>
      </c>
      <c r="B31" s="2077"/>
      <c r="C31" s="2077"/>
      <c r="D31" s="2077"/>
      <c r="E31" s="2077"/>
      <c r="F31" s="2077"/>
      <c r="G31" s="7"/>
      <c r="H31" s="7"/>
    </row>
    <row r="32" spans="1:8" ht="34.9" customHeight="1">
      <c r="A32" s="2076" t="s">
        <v>735</v>
      </c>
      <c r="B32" s="2076"/>
      <c r="C32" s="2076"/>
      <c r="D32" s="2076"/>
      <c r="E32" s="2076"/>
      <c r="F32" s="2076"/>
      <c r="G32" s="7"/>
      <c r="H32" s="7"/>
    </row>
    <row r="33" spans="1:8" ht="12.75" customHeight="1">
      <c r="A33" s="7"/>
      <c r="B33" s="7"/>
      <c r="C33" s="7"/>
      <c r="D33" s="7"/>
      <c r="E33" s="7"/>
      <c r="F33" s="7"/>
      <c r="G33" s="7"/>
      <c r="H33" s="7"/>
    </row>
    <row r="34" spans="1:8" ht="19.899999999999999" customHeight="1">
      <c r="A34" s="2077" t="s">
        <v>3358</v>
      </c>
      <c r="B34" s="2077"/>
      <c r="C34" s="2077"/>
      <c r="D34" s="2077"/>
      <c r="E34" s="2077"/>
      <c r="F34" s="2077"/>
      <c r="G34" s="7"/>
      <c r="H34" s="7"/>
    </row>
    <row r="35" spans="1:8" ht="59.45" customHeight="1">
      <c r="A35" s="2076" t="s">
        <v>737</v>
      </c>
      <c r="B35" s="2076"/>
      <c r="C35" s="2076"/>
      <c r="D35" s="2076"/>
      <c r="E35" s="2076"/>
      <c r="F35" s="2076"/>
      <c r="G35" s="7"/>
      <c r="H35" s="7"/>
    </row>
    <row r="36" spans="1:8" ht="12.75" customHeight="1">
      <c r="A36" s="7"/>
      <c r="B36" s="7"/>
      <c r="C36" s="7"/>
      <c r="D36" s="7"/>
      <c r="E36" s="7"/>
      <c r="F36" s="7"/>
      <c r="G36" s="7"/>
      <c r="H36" s="7"/>
    </row>
    <row r="37" spans="1:8" ht="18" customHeight="1">
      <c r="A37" s="2077" t="s">
        <v>3359</v>
      </c>
      <c r="B37" s="2077"/>
      <c r="C37" s="2077"/>
      <c r="D37" s="2077"/>
      <c r="E37" s="2077"/>
      <c r="F37" s="2077"/>
      <c r="G37" s="7"/>
      <c r="H37" s="7"/>
    </row>
    <row r="38" spans="1:8" ht="34.9" customHeight="1">
      <c r="A38" s="2076" t="s">
        <v>3360</v>
      </c>
      <c r="B38" s="2076"/>
      <c r="C38" s="2076"/>
      <c r="D38" s="2076"/>
      <c r="E38" s="2076"/>
      <c r="F38" s="2076"/>
      <c r="G38" s="7"/>
      <c r="H38" s="7"/>
    </row>
    <row r="39" spans="1:8">
      <c r="A39" s="7"/>
      <c r="B39" s="7"/>
      <c r="C39" s="7"/>
      <c r="D39" s="7"/>
      <c r="E39" s="7"/>
      <c r="F39" s="7"/>
      <c r="G39" s="7"/>
      <c r="H39" s="7"/>
    </row>
    <row r="40" spans="1:8" ht="15.75">
      <c r="B40" s="10"/>
      <c r="C40" s="966" t="s">
        <v>1233</v>
      </c>
      <c r="D40" s="11"/>
      <c r="E40" s="966" t="s">
        <v>1234</v>
      </c>
      <c r="F40" s="12"/>
      <c r="G40" s="10"/>
    </row>
    <row r="41" spans="1:8" ht="15.75">
      <c r="A41" s="965" t="s">
        <v>3361</v>
      </c>
      <c r="B41" s="12"/>
      <c r="C41" s="967" t="s">
        <v>3362</v>
      </c>
      <c r="D41" s="11"/>
      <c r="E41" s="967" t="s">
        <v>3362</v>
      </c>
      <c r="F41" s="11"/>
    </row>
    <row r="42" spans="1:8" ht="18">
      <c r="A42" s="606" t="s">
        <v>3363</v>
      </c>
      <c r="C42" s="9" t="s">
        <v>866</v>
      </c>
      <c r="E42" s="9" t="s">
        <v>878</v>
      </c>
    </row>
    <row r="43" spans="1:8" ht="18">
      <c r="A43" s="606" t="s">
        <v>3364</v>
      </c>
      <c r="C43" s="9" t="s">
        <v>867</v>
      </c>
      <c r="E43" s="9" t="s">
        <v>879</v>
      </c>
    </row>
    <row r="44" spans="1:8" ht="18">
      <c r="A44" s="606" t="s">
        <v>3365</v>
      </c>
      <c r="C44" s="9" t="s">
        <v>868</v>
      </c>
      <c r="E44" s="9" t="s">
        <v>880</v>
      </c>
    </row>
    <row r="45" spans="1:8" ht="18">
      <c r="A45" s="606" t="s">
        <v>3366</v>
      </c>
      <c r="C45" s="9" t="s">
        <v>877</v>
      </c>
      <c r="E45" s="9" t="s">
        <v>881</v>
      </c>
    </row>
    <row r="46" spans="1:8" ht="18">
      <c r="A46" s="606" t="s">
        <v>3367</v>
      </c>
      <c r="C46" s="9" t="s">
        <v>869</v>
      </c>
      <c r="E46" s="9" t="s">
        <v>882</v>
      </c>
    </row>
    <row r="47" spans="1:8" ht="18">
      <c r="A47" s="606" t="s">
        <v>3368</v>
      </c>
      <c r="C47" s="9" t="s">
        <v>870</v>
      </c>
      <c r="E47" s="9" t="s">
        <v>883</v>
      </c>
    </row>
    <row r="48" spans="1:8" ht="18">
      <c r="A48" s="606" t="s">
        <v>3369</v>
      </c>
      <c r="C48" s="9" t="s">
        <v>871</v>
      </c>
      <c r="E48" s="9" t="s">
        <v>884</v>
      </c>
    </row>
    <row r="49" spans="1:7" ht="18">
      <c r="A49" s="606" t="s">
        <v>3370</v>
      </c>
      <c r="C49" s="9" t="s">
        <v>872</v>
      </c>
      <c r="E49" s="9" t="s">
        <v>885</v>
      </c>
    </row>
    <row r="50" spans="1:7" ht="18">
      <c r="A50" s="606" t="s">
        <v>3371</v>
      </c>
      <c r="C50" s="9" t="s">
        <v>873</v>
      </c>
      <c r="E50" s="9" t="s">
        <v>886</v>
      </c>
    </row>
    <row r="51" spans="1:7" ht="18">
      <c r="A51" s="606" t="s">
        <v>3372</v>
      </c>
      <c r="C51" s="9" t="s">
        <v>874</v>
      </c>
      <c r="E51" s="9" t="s">
        <v>887</v>
      </c>
    </row>
    <row r="52" spans="1:7" ht="18">
      <c r="A52" s="606" t="s">
        <v>3373</v>
      </c>
      <c r="C52" s="9" t="s">
        <v>875</v>
      </c>
      <c r="E52" s="9" t="s">
        <v>888</v>
      </c>
    </row>
    <row r="53" spans="1:7" ht="18">
      <c r="A53" s="606" t="s">
        <v>3374</v>
      </c>
      <c r="C53" s="9" t="s">
        <v>876</v>
      </c>
      <c r="E53" s="9" t="s">
        <v>889</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customSheetViews>
    <customSheetView guid="{15E51391-F6F3-48E9-B40F-0D0FA5B2E445}" scale="75" colorId="22" fitToPage="1" topLeftCell="A22">
      <selection activeCell="A4" sqref="A4"/>
      <pageMargins left="0.5" right="0.5" top="0.5" bottom="0.5" header="0.5" footer="0.5"/>
      <printOptions horizontalCentered="1" verticalCentered="1"/>
      <pageSetup scale="49" orientation="portrait" horizontalDpi="300" verticalDpi="300" r:id="rId1"/>
      <headerFooter alignWithMargins="0"/>
    </customSheetView>
    <customSheetView guid="{3A144620-83F7-4F5B-821B-3720DAB5A017}" scale="75" colorId="22" fitToPage="1" topLeftCell="A22">
      <selection activeCell="A4" sqref="A4"/>
      <pageMargins left="0.5" right="0.5" top="0.5" bottom="0.5" header="0.5" footer="0.5"/>
      <printOptions horizontalCentered="1" verticalCentered="1"/>
      <pageSetup scale="49" orientation="portrait" horizontalDpi="300" verticalDpi="300" r:id="rId2"/>
      <headerFooter alignWithMargins="0"/>
    </customSheetView>
    <customSheetView guid="{4AE1E835-A004-41CE-8576-E42DEB829644}" scale="75" colorId="22" fitToPage="1" topLeftCell="A22">
      <selection activeCell="A4" sqref="A4"/>
      <pageMargins left="0.5" right="0.5" top="0.5" bottom="0.5" header="0.5" footer="0.5"/>
      <printOptions horizontalCentered="1" verticalCentered="1"/>
      <pageSetup scale="49" orientation="portrait" horizontalDpi="300" verticalDpi="300" r:id="rId3"/>
      <headerFooter alignWithMargins="0"/>
    </customSheetView>
    <customSheetView guid="{F164CA47-D0CA-4087-947A-F5047D94B8B7}" scale="75" colorId="22" fitToPage="1" topLeftCell="A22">
      <selection activeCell="A4" sqref="A4"/>
      <pageMargins left="0.5" right="0.5" top="0.5" bottom="0.5" header="0.5" footer="0.5"/>
      <printOptions horizontalCentered="1" verticalCentered="1"/>
      <pageSetup scale="49" orientation="portrait" horizontalDpi="300" verticalDpi="300" r:id="rId4"/>
      <headerFooter alignWithMargins="0"/>
    </customSheetView>
    <customSheetView guid="{BD2EE8C8-7F57-4FE0-A338-C6EB2215B0F1}" scale="75" colorId="22" showPageBreaks="1" fitToPage="1" printArea="1" topLeftCell="A22">
      <selection activeCell="A4" sqref="A4"/>
      <pageMargins left="0.5" right="0.5" top="0.5" bottom="0.5" header="0.5" footer="0.5"/>
      <printOptions horizontalCentered="1" verticalCentered="1"/>
      <pageSetup scale="56" orientation="portrait" horizontalDpi="300" verticalDpi="300" r:id="rId5"/>
      <headerFooter alignWithMargins="0"/>
    </customSheetView>
    <customSheetView guid="{C7E3EE00-B00F-419E-8611-266863084489}" scale="75" colorId="22" showPageBreaks="1" fitToPage="1" printArea="1" topLeftCell="A22">
      <selection activeCell="A4" sqref="A4"/>
      <pageMargins left="0.5" right="0.5" top="0.5" bottom="0.5" header="0.5" footer="0.5"/>
      <printOptions horizontalCentered="1" verticalCentered="1"/>
      <pageSetup scale="56" orientation="portrait" horizontalDpi="300" verticalDpi="300" r:id="rId6"/>
      <headerFooter alignWithMargins="0"/>
    </customSheetView>
    <customSheetView guid="{3477AA39-47F3-4DEE-B5AC-34FD34A7C506}" scale="75" colorId="22" showPageBreaks="1" fitToPage="1" printArea="1" topLeftCell="A22">
      <selection activeCell="A4" sqref="A4"/>
      <pageMargins left="0.5" right="0.5" top="0.5" bottom="0.5" header="0.5" footer="0.5"/>
      <printOptions horizontalCentered="1" verticalCentered="1"/>
      <pageSetup scale="58" orientation="portrait" horizontalDpi="300" verticalDpi="300" r:id="rId7"/>
      <headerFooter alignWithMargins="0"/>
    </customSheetView>
    <customSheetView guid="{49B64248-30F9-46D2-A9F4-36D89630158D}" scale="75" colorId="22" showPageBreaks="1" fitToPage="1" printArea="1" topLeftCell="A22">
      <selection activeCell="A4" sqref="A4"/>
      <pageMargins left="0.5" right="0.5" top="0.5" bottom="0.5" header="0.5" footer="0.5"/>
      <printOptions horizontalCentered="1" verticalCentered="1"/>
      <pageSetup scale="56" orientation="portrait" horizontalDpi="300" verticalDpi="300" r:id="rId8"/>
      <headerFooter alignWithMargins="0"/>
    </customSheetView>
    <customSheetView guid="{9460FF40-1E23-4EAD-9F2E-3CC0E3823200}" scale="75" colorId="22" showPageBreaks="1" fitToPage="1" printArea="1" topLeftCell="A22">
      <selection activeCell="A4" sqref="A4"/>
      <pageMargins left="0.5" right="0.5" top="0.5" bottom="0.5" header="0.5" footer="0.5"/>
      <printOptions horizontalCentered="1" verticalCentered="1"/>
      <pageSetup scale="12" orientation="portrait" horizontalDpi="300" verticalDpi="300" r:id="rId9"/>
      <headerFooter alignWithMargins="0"/>
    </customSheetView>
    <customSheetView guid="{33F19BEF-14FD-48AD-9437-DC9391C2FB5D}" scale="75" colorId="22" fitToPage="1" topLeftCell="A22">
      <selection activeCell="A4" sqref="A4"/>
      <pageMargins left="0.5" right="0.5" top="0.5" bottom="0.5" header="0.5" footer="0.5"/>
      <printOptions horizontalCentered="1" verticalCentered="1"/>
      <pageSetup scale="10" orientation="portrait" horizontalDpi="300" verticalDpi="300" r:id="rId10"/>
      <headerFooter alignWithMargins="0"/>
    </customSheetView>
    <customSheetView guid="{3572A64A-10E1-48A8-88DB-C6FDE35A45D9}" scale="75" colorId="22" fitToPage="1" topLeftCell="A22">
      <selection activeCell="A4" sqref="A4"/>
      <pageMargins left="0.5" right="0.5" top="0.5" bottom="0.5" header="0.5" footer="0.5"/>
      <printOptions horizontalCentered="1" verticalCentered="1"/>
      <pageSetup scale="49" orientation="portrait" horizontalDpi="300" verticalDpi="300" r:id="rId11"/>
      <headerFooter alignWithMargins="0"/>
    </customSheetView>
    <customSheetView guid="{9A3FFF2B-6404-4DF1-A691-3B3D111BF416}" scale="75" colorId="22" fitToPage="1" topLeftCell="A22">
      <selection activeCell="A4" sqref="A4"/>
      <pageMargins left="0.5" right="0.5" top="0.5" bottom="0.5" header="0.5" footer="0.5"/>
      <printOptions horizontalCentered="1" verticalCentered="1"/>
      <pageSetup scale="49" orientation="portrait" horizontalDpi="300" verticalDpi="300" r:id="rId12"/>
      <headerFooter alignWithMargins="0"/>
    </customSheetView>
    <customSheetView guid="{6972FD2D-1C11-49E2-936D-D053FB86EE49}" scale="75" colorId="22" fitToPage="1" topLeftCell="A22">
      <selection activeCell="A4" sqref="A4"/>
      <pageMargins left="0.5" right="0.5" top="0.5" bottom="0.5" header="0.5" footer="0.5"/>
      <printOptions horizontalCentered="1" verticalCentered="1"/>
      <pageSetup scale="49" orientation="portrait" horizontalDpi="300" verticalDpi="300" r:id="rId13"/>
      <headerFooter alignWithMargins="0"/>
    </customSheetView>
    <customSheetView guid="{909B62D3-37B4-48E7-A28D-FCCB057513A6}" scale="75" colorId="22" fitToPage="1" topLeftCell="A22">
      <selection activeCell="A4" sqref="A4"/>
      <pageMargins left="0.5" right="0.5" top="0.5" bottom="0.5" header="0.5" footer="0.5"/>
      <printOptions horizontalCentered="1" verticalCentered="1"/>
      <pageSetup scale="49" orientation="portrait" horizontalDpi="300" verticalDpi="300" r:id="rId14"/>
      <headerFooter alignWithMargins="0"/>
    </customSheetView>
    <customSheetView guid="{AF5B460E-BE98-4D6A-BC4D-FB7F586FE8C3}" scale="75" colorId="22" showPageBreaks="1" fitToPage="1" topLeftCell="A22">
      <selection activeCell="A4" sqref="A4"/>
      <pageMargins left="0.5" right="0.5" top="0.5" bottom="0.5" header="0.5" footer="0.5"/>
      <printOptions horizontalCentered="1" verticalCentered="1"/>
      <pageSetup scale="49" orientation="portrait" horizontalDpi="300" verticalDpi="300" r:id="rId15"/>
      <headerFooter alignWithMargins="0"/>
    </customSheetView>
    <customSheetView guid="{AD2DEECA-73A1-433A-8496-725ED72ABD3B}" scale="75" colorId="22" fitToPage="1" topLeftCell="A22">
      <selection activeCell="A4" sqref="A4"/>
      <pageMargins left="0.5" right="0.5" top="0.5" bottom="0.5" header="0.5" footer="0.5"/>
      <printOptions horizontalCentered="1" verticalCentered="1"/>
      <pageSetup scale="49" orientation="portrait" horizontalDpi="300" verticalDpi="300" r:id="rId16"/>
      <headerFooter alignWithMargins="0"/>
    </customSheetView>
    <customSheetView guid="{613A73D1-ED13-41BC-B183-6F740B4BAFC9}" scale="75" colorId="22" showPageBreaks="1" fitToPage="1" topLeftCell="A22">
      <selection activeCell="A4" sqref="A4"/>
      <pageMargins left="0.5" right="0.5" top="0.5" bottom="0.5" header="0.5" footer="0.5"/>
      <printOptions horizontalCentered="1" verticalCentered="1"/>
      <pageSetup scale="10" orientation="portrait" horizontalDpi="300" verticalDpi="300" r:id="rId17"/>
      <headerFooter alignWithMargins="0"/>
    </customSheetView>
  </customSheetViews>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10" orientation="portrait" horizontalDpi="300" verticalDpi="300"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topLeftCell="A10" colorId="8" zoomScale="60" zoomScaleNormal="75" workbookViewId="0">
      <selection activeCell="G31" sqref="G31"/>
    </sheetView>
  </sheetViews>
  <sheetFormatPr defaultColWidth="9.6640625" defaultRowHeight="15"/>
  <cols>
    <col min="1" max="1" width="35.6640625" style="9" customWidth="1"/>
    <col min="2" max="2" width="3.6640625" style="9" customWidth="1"/>
    <col min="3" max="3" width="39.66406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943" t="s">
        <v>1887</v>
      </c>
      <c r="B1" s="943"/>
      <c r="C1" s="943"/>
      <c r="D1" s="838"/>
      <c r="F1" s="5"/>
      <c r="G1" s="838"/>
      <c r="H1" s="5"/>
      <c r="I1" s="5"/>
    </row>
    <row r="2" spans="1:9" ht="43.15" customHeight="1">
      <c r="A2" s="943" t="s">
        <v>1888</v>
      </c>
      <c r="B2" s="943"/>
      <c r="C2" s="943"/>
      <c r="D2" s="838"/>
      <c r="F2" s="5"/>
      <c r="G2" s="838"/>
      <c r="H2" s="5"/>
      <c r="I2" s="5"/>
    </row>
    <row r="3" spans="1:9" ht="19.899999999999999" customHeight="1">
      <c r="A3" s="1"/>
      <c r="B3" s="1"/>
      <c r="C3" s="838"/>
      <c r="D3" s="838"/>
      <c r="F3" s="5"/>
      <c r="G3" s="5"/>
      <c r="H3" s="5"/>
      <c r="I3" s="5"/>
    </row>
    <row r="4" spans="1:9" ht="19.899999999999999" customHeight="1">
      <c r="A4" s="839" t="s">
        <v>1889</v>
      </c>
      <c r="B4" s="839"/>
      <c r="C4" s="838"/>
      <c r="D4" s="838"/>
      <c r="F4" s="5"/>
      <c r="G4" s="5"/>
      <c r="H4" s="5"/>
      <c r="I4" s="5"/>
    </row>
    <row r="5" spans="1:9" ht="28.9" customHeight="1">
      <c r="A5" s="839" t="s">
        <v>1890</v>
      </c>
      <c r="B5" s="839"/>
      <c r="C5" s="838"/>
      <c r="D5" s="838"/>
      <c r="F5" s="5"/>
      <c r="G5" s="5"/>
      <c r="H5" s="5"/>
      <c r="I5" s="5"/>
    </row>
    <row r="6" spans="1:9" ht="29.45" customHeight="1">
      <c r="A6" s="840" t="str">
        <f>A46</f>
        <v>Year ended 12/31/13</v>
      </c>
      <c r="B6" s="840"/>
      <c r="C6" s="838"/>
      <c r="D6" s="838"/>
      <c r="F6" s="5"/>
      <c r="G6" s="5"/>
      <c r="H6" s="5"/>
      <c r="I6" s="5"/>
    </row>
    <row r="7" spans="1:9" ht="14.45" customHeight="1">
      <c r="A7" s="5"/>
      <c r="B7" s="5"/>
      <c r="C7" s="5"/>
      <c r="D7" s="5"/>
      <c r="F7" s="5"/>
      <c r="G7" s="5"/>
      <c r="H7" s="5"/>
      <c r="I7" s="5"/>
    </row>
    <row r="8" spans="1:9" ht="22.9" customHeight="1">
      <c r="A8" s="941" t="s">
        <v>1891</v>
      </c>
      <c r="B8" s="944"/>
      <c r="C8" s="5"/>
      <c r="F8" s="5"/>
      <c r="G8" s="2"/>
      <c r="H8" s="5"/>
      <c r="I8" s="5"/>
    </row>
    <row r="9" spans="1:9" ht="18" customHeight="1">
      <c r="B9" s="960">
        <v>1</v>
      </c>
      <c r="C9" s="961" t="s">
        <v>1892</v>
      </c>
      <c r="D9" s="939"/>
      <c r="F9" s="5"/>
      <c r="G9" s="5"/>
      <c r="H9" s="5"/>
      <c r="I9" s="5"/>
    </row>
    <row r="10" spans="1:9" ht="18" customHeight="1">
      <c r="B10" s="960"/>
      <c r="C10" s="962" t="s">
        <v>1893</v>
      </c>
      <c r="D10" s="939"/>
      <c r="F10" s="838"/>
      <c r="G10" s="5"/>
      <c r="H10" s="5"/>
      <c r="I10" s="5"/>
    </row>
    <row r="11" spans="1:9" ht="18" customHeight="1">
      <c r="B11" s="960"/>
      <c r="C11" s="4"/>
      <c r="D11" s="5"/>
      <c r="F11" s="5"/>
      <c r="G11" s="5"/>
      <c r="H11" s="5"/>
      <c r="I11" s="5"/>
    </row>
    <row r="12" spans="1:9" ht="21.6" customHeight="1">
      <c r="B12" s="960">
        <v>2</v>
      </c>
      <c r="C12" s="1593" t="s">
        <v>1235</v>
      </c>
      <c r="D12" s="838"/>
      <c r="F12" s="838"/>
      <c r="G12" s="838"/>
      <c r="H12" s="839"/>
      <c r="I12" s="5"/>
    </row>
    <row r="13" spans="1:9" ht="18" customHeight="1">
      <c r="B13" s="843"/>
      <c r="C13" s="961" t="s">
        <v>3340</v>
      </c>
      <c r="D13" s="5"/>
      <c r="F13" s="5"/>
      <c r="G13" s="5"/>
      <c r="H13" s="839"/>
      <c r="I13" s="5"/>
    </row>
    <row r="14" spans="1:9" ht="18" customHeight="1">
      <c r="B14" s="843"/>
      <c r="C14" s="961" t="s">
        <v>3341</v>
      </c>
      <c r="D14" s="5"/>
      <c r="F14" s="5"/>
      <c r="G14" s="838"/>
      <c r="H14" s="840"/>
      <c r="I14" s="5"/>
    </row>
    <row r="15" spans="1:9" ht="13.15" customHeight="1">
      <c r="A15" s="5"/>
      <c r="B15" s="5"/>
      <c r="C15" s="938"/>
      <c r="D15" s="5"/>
      <c r="F15" s="5"/>
      <c r="G15" s="5"/>
      <c r="H15" s="5"/>
      <c r="I15" s="5"/>
    </row>
    <row r="16" spans="1:9" ht="23.45" customHeight="1">
      <c r="A16" s="5"/>
      <c r="B16" s="5"/>
      <c r="C16" s="942" t="s">
        <v>3342</v>
      </c>
      <c r="D16" s="841"/>
      <c r="F16" s="5"/>
      <c r="G16" s="5"/>
      <c r="H16" s="5"/>
      <c r="I16" s="5"/>
    </row>
    <row r="17" spans="1:249" ht="13.15" customHeight="1">
      <c r="A17" s="3"/>
      <c r="B17" s="3"/>
      <c r="C17" s="940"/>
      <c r="F17" s="5"/>
      <c r="G17" s="5"/>
      <c r="H17" s="5"/>
    </row>
    <row r="18" spans="1:249" ht="13.5" customHeight="1">
      <c r="A18" s="5"/>
      <c r="B18" s="5"/>
      <c r="C18" s="938"/>
      <c r="D18" s="5"/>
      <c r="F18" s="5"/>
      <c r="G18" s="5"/>
      <c r="H18" s="5"/>
      <c r="I18" s="5"/>
    </row>
    <row r="19" spans="1:249" ht="13.5" customHeight="1">
      <c r="A19" s="5"/>
      <c r="B19" s="5"/>
      <c r="C19" s="938"/>
      <c r="D19" s="5"/>
      <c r="F19" s="5"/>
      <c r="G19" s="5"/>
      <c r="H19" s="5"/>
      <c r="I19" s="5"/>
    </row>
    <row r="20" spans="1:249" ht="13.5" customHeight="1">
      <c r="A20" s="5"/>
      <c r="B20" s="5"/>
      <c r="C20" s="938"/>
      <c r="D20" s="5"/>
      <c r="F20" s="5"/>
      <c r="G20" s="5"/>
      <c r="H20" s="5"/>
      <c r="I20" s="5"/>
    </row>
    <row r="21" spans="1:249" ht="13.15" customHeight="1">
      <c r="A21" s="5"/>
      <c r="B21" s="5"/>
      <c r="C21" s="938"/>
      <c r="D21" s="5"/>
      <c r="F21" s="5"/>
      <c r="G21" s="5"/>
      <c r="H21" s="5"/>
      <c r="I21" s="5"/>
    </row>
    <row r="22" spans="1:249" ht="15" customHeight="1">
      <c r="A22" s="959"/>
      <c r="B22" s="959"/>
      <c r="C22" s="842" t="s">
        <v>3343</v>
      </c>
      <c r="D22" s="949"/>
      <c r="F22" s="4"/>
      <c r="G22" s="5"/>
      <c r="H22" s="5"/>
      <c r="I22" s="5"/>
    </row>
    <row r="23" spans="1:249" ht="15" customHeight="1">
      <c r="A23" s="946"/>
      <c r="B23" s="946"/>
      <c r="C23" s="946"/>
      <c r="D23" s="946"/>
      <c r="E23" s="4"/>
      <c r="F23" s="4"/>
      <c r="G23" s="5"/>
      <c r="H23" s="5"/>
      <c r="I23" s="5"/>
    </row>
    <row r="24" spans="1:249" ht="15" customHeight="1">
      <c r="A24" s="946"/>
      <c r="B24" s="946"/>
      <c r="C24" s="946"/>
      <c r="D24" s="946"/>
      <c r="E24" s="4"/>
      <c r="F24" s="4"/>
      <c r="G24" s="4"/>
      <c r="H24" s="4"/>
      <c r="I24" s="4"/>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843"/>
      <c r="CD24" s="843"/>
      <c r="CE24" s="843"/>
      <c r="CF24" s="843"/>
      <c r="CG24" s="843"/>
      <c r="CH24" s="843"/>
      <c r="CI24" s="843"/>
      <c r="CJ24" s="843"/>
      <c r="CK24" s="843"/>
      <c r="CL24" s="843"/>
      <c r="CM24" s="843"/>
      <c r="CN24" s="843"/>
      <c r="CO24" s="843"/>
      <c r="CP24" s="843"/>
      <c r="CQ24" s="843"/>
      <c r="CR24" s="843"/>
      <c r="CS24" s="843"/>
      <c r="CT24" s="843"/>
      <c r="CU24" s="843"/>
      <c r="CV24" s="843"/>
      <c r="CW24" s="843"/>
      <c r="CX24" s="843"/>
      <c r="CY24" s="843"/>
      <c r="CZ24" s="843"/>
      <c r="DA24" s="843"/>
      <c r="DB24" s="843"/>
      <c r="DC24" s="843"/>
      <c r="DD24" s="843"/>
      <c r="DE24" s="843"/>
      <c r="DF24" s="843"/>
      <c r="DG24" s="843"/>
      <c r="DH24" s="843"/>
      <c r="DI24" s="843"/>
      <c r="DJ24" s="843"/>
      <c r="DK24" s="843"/>
      <c r="DL24" s="843"/>
      <c r="DM24" s="843"/>
      <c r="DN24" s="843"/>
      <c r="DO24" s="843"/>
      <c r="DP24" s="843"/>
      <c r="DQ24" s="843"/>
      <c r="DR24" s="843"/>
      <c r="DS24" s="843"/>
      <c r="DT24" s="843"/>
      <c r="DU24" s="843"/>
      <c r="DV24" s="843"/>
      <c r="DW24" s="843"/>
      <c r="DX24" s="843"/>
      <c r="DY24" s="843"/>
      <c r="DZ24" s="843"/>
      <c r="EA24" s="843"/>
      <c r="EB24" s="843"/>
      <c r="EC24" s="843"/>
      <c r="ED24" s="843"/>
      <c r="EE24" s="843"/>
      <c r="EF24" s="843"/>
      <c r="EG24" s="843"/>
      <c r="EH24" s="843"/>
      <c r="EI24" s="843"/>
      <c r="EJ24" s="843"/>
      <c r="EK24" s="843"/>
      <c r="EL24" s="843"/>
      <c r="EM24" s="843"/>
      <c r="EN24" s="843"/>
      <c r="EO24" s="843"/>
      <c r="EP24" s="843"/>
      <c r="EQ24" s="843"/>
      <c r="ER24" s="843"/>
      <c r="ES24" s="843"/>
      <c r="ET24" s="843"/>
      <c r="EU24" s="843"/>
      <c r="EV24" s="843"/>
      <c r="EW24" s="843"/>
      <c r="EX24" s="843"/>
      <c r="EY24" s="843"/>
      <c r="EZ24" s="843"/>
      <c r="FA24" s="843"/>
      <c r="FB24" s="843"/>
      <c r="FC24" s="843"/>
      <c r="FD24" s="843"/>
      <c r="FE24" s="843"/>
      <c r="FF24" s="843"/>
      <c r="FG24" s="843"/>
      <c r="FH24" s="843"/>
      <c r="FI24" s="843"/>
      <c r="FJ24" s="843"/>
      <c r="FK24" s="843"/>
      <c r="FL24" s="843"/>
      <c r="FM24" s="843"/>
      <c r="FN24" s="843"/>
      <c r="FO24" s="843"/>
      <c r="FP24" s="843"/>
      <c r="FQ24" s="843"/>
      <c r="FR24" s="843"/>
      <c r="FS24" s="843"/>
      <c r="FT24" s="843"/>
      <c r="FU24" s="843"/>
      <c r="FV24" s="843"/>
      <c r="FW24" s="843"/>
      <c r="FX24" s="843"/>
      <c r="FY24" s="843"/>
      <c r="FZ24" s="843"/>
      <c r="GA24" s="843"/>
      <c r="GB24" s="843"/>
      <c r="GC24" s="843"/>
      <c r="GD24" s="843"/>
      <c r="GE24" s="843"/>
      <c r="GF24" s="843"/>
      <c r="GG24" s="843"/>
      <c r="GH24" s="843"/>
      <c r="GI24" s="843"/>
      <c r="GJ24" s="843"/>
      <c r="GK24" s="843"/>
      <c r="GL24" s="843"/>
      <c r="GM24" s="843"/>
      <c r="GN24" s="843"/>
      <c r="GO24" s="843"/>
      <c r="GP24" s="843"/>
      <c r="GQ24" s="843"/>
      <c r="GR24" s="843"/>
      <c r="GS24" s="843"/>
      <c r="GT24" s="843"/>
      <c r="GU24" s="843"/>
      <c r="GV24" s="843"/>
      <c r="GW24" s="843"/>
      <c r="GX24" s="843"/>
      <c r="GY24" s="843"/>
      <c r="GZ24" s="843"/>
      <c r="HA24" s="843"/>
      <c r="HB24" s="843"/>
      <c r="HC24" s="843"/>
      <c r="HD24" s="843"/>
      <c r="HE24" s="843"/>
      <c r="HF24" s="843"/>
      <c r="HG24" s="843"/>
      <c r="HH24" s="843"/>
      <c r="HI24" s="843"/>
      <c r="HJ24" s="843"/>
      <c r="HK24" s="843"/>
      <c r="HL24" s="843"/>
      <c r="HM24" s="843"/>
      <c r="HN24" s="843"/>
      <c r="HO24" s="843"/>
      <c r="HP24" s="843"/>
      <c r="HQ24" s="843"/>
      <c r="HR24" s="843"/>
      <c r="HS24" s="843"/>
      <c r="HT24" s="843"/>
      <c r="HU24" s="843"/>
      <c r="HV24" s="843"/>
      <c r="HW24" s="843"/>
      <c r="HX24" s="843"/>
      <c r="HY24" s="843"/>
      <c r="HZ24" s="843"/>
      <c r="IA24" s="843"/>
      <c r="IB24" s="843"/>
      <c r="IC24" s="843"/>
      <c r="ID24" s="843"/>
      <c r="IE24" s="843"/>
      <c r="IF24" s="843"/>
      <c r="IG24" s="843"/>
      <c r="IH24" s="843"/>
      <c r="II24" s="843"/>
      <c r="IJ24" s="843"/>
      <c r="IK24" s="843"/>
      <c r="IL24" s="843"/>
      <c r="IM24" s="843"/>
      <c r="IN24" s="843"/>
      <c r="IO24" s="843"/>
    </row>
    <row r="25" spans="1:249" ht="18" customHeight="1">
      <c r="A25" s="947" t="s">
        <v>3344</v>
      </c>
      <c r="B25" s="948"/>
      <c r="C25" s="949" t="s">
        <v>4430</v>
      </c>
      <c r="D25" s="950"/>
      <c r="E25" s="4"/>
      <c r="F25" s="4"/>
      <c r="G25" s="4"/>
      <c r="H25" s="4"/>
      <c r="I25" s="4"/>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3"/>
      <c r="BU25" s="843"/>
      <c r="BV25" s="843"/>
      <c r="BW25" s="843"/>
      <c r="BX25" s="843"/>
      <c r="BY25" s="843"/>
      <c r="BZ25" s="843"/>
      <c r="CA25" s="843"/>
      <c r="CB25" s="843"/>
      <c r="CC25" s="843"/>
      <c r="CD25" s="843"/>
      <c r="CE25" s="843"/>
      <c r="CF25" s="843"/>
      <c r="CG25" s="843"/>
      <c r="CH25" s="843"/>
      <c r="CI25" s="843"/>
      <c r="CJ25" s="843"/>
      <c r="CK25" s="843"/>
      <c r="CL25" s="843"/>
      <c r="CM25" s="843"/>
      <c r="CN25" s="843"/>
      <c r="CO25" s="843"/>
      <c r="CP25" s="843"/>
      <c r="CQ25" s="843"/>
      <c r="CR25" s="843"/>
      <c r="CS25" s="843"/>
      <c r="CT25" s="843"/>
      <c r="CU25" s="843"/>
      <c r="CV25" s="843"/>
      <c r="CW25" s="843"/>
      <c r="CX25" s="843"/>
      <c r="CY25" s="843"/>
      <c r="CZ25" s="843"/>
      <c r="DA25" s="843"/>
      <c r="DB25" s="843"/>
      <c r="DC25" s="843"/>
      <c r="DD25" s="843"/>
      <c r="DE25" s="843"/>
      <c r="DF25" s="843"/>
      <c r="DG25" s="843"/>
      <c r="DH25" s="843"/>
      <c r="DI25" s="843"/>
      <c r="DJ25" s="843"/>
      <c r="DK25" s="843"/>
      <c r="DL25" s="843"/>
      <c r="DM25" s="843"/>
      <c r="DN25" s="843"/>
      <c r="DO25" s="843"/>
      <c r="DP25" s="843"/>
      <c r="DQ25" s="843"/>
      <c r="DR25" s="843"/>
      <c r="DS25" s="843"/>
      <c r="DT25" s="843"/>
      <c r="DU25" s="843"/>
      <c r="DV25" s="843"/>
      <c r="DW25" s="843"/>
      <c r="DX25" s="843"/>
      <c r="DY25" s="843"/>
      <c r="DZ25" s="843"/>
      <c r="EA25" s="843"/>
      <c r="EB25" s="843"/>
      <c r="EC25" s="843"/>
      <c r="ED25" s="843"/>
      <c r="EE25" s="843"/>
      <c r="EF25" s="843"/>
      <c r="EG25" s="843"/>
      <c r="EH25" s="843"/>
      <c r="EI25" s="843"/>
      <c r="EJ25" s="843"/>
      <c r="EK25" s="843"/>
      <c r="EL25" s="843"/>
      <c r="EM25" s="843"/>
      <c r="EN25" s="843"/>
      <c r="EO25" s="843"/>
      <c r="EP25" s="843"/>
      <c r="EQ25" s="843"/>
      <c r="ER25" s="843"/>
      <c r="ES25" s="843"/>
      <c r="ET25" s="843"/>
      <c r="EU25" s="843"/>
      <c r="EV25" s="843"/>
      <c r="EW25" s="843"/>
      <c r="EX25" s="843"/>
      <c r="EY25" s="843"/>
      <c r="EZ25" s="843"/>
      <c r="FA25" s="843"/>
      <c r="FB25" s="843"/>
      <c r="FC25" s="843"/>
      <c r="FD25" s="843"/>
      <c r="FE25" s="843"/>
      <c r="FF25" s="843"/>
      <c r="FG25" s="843"/>
      <c r="FH25" s="843"/>
      <c r="FI25" s="843"/>
      <c r="FJ25" s="843"/>
      <c r="FK25" s="843"/>
      <c r="FL25" s="843"/>
      <c r="FM25" s="843"/>
      <c r="FN25" s="843"/>
      <c r="FO25" s="843"/>
      <c r="FP25" s="843"/>
      <c r="FQ25" s="843"/>
      <c r="FR25" s="843"/>
      <c r="FS25" s="843"/>
      <c r="FT25" s="843"/>
      <c r="FU25" s="843"/>
      <c r="FV25" s="843"/>
      <c r="FW25" s="843"/>
      <c r="FX25" s="843"/>
      <c r="FY25" s="843"/>
      <c r="FZ25" s="843"/>
      <c r="GA25" s="843"/>
      <c r="GB25" s="843"/>
      <c r="GC25" s="843"/>
      <c r="GD25" s="843"/>
      <c r="GE25" s="843"/>
      <c r="GF25" s="843"/>
      <c r="GG25" s="843"/>
      <c r="GH25" s="843"/>
      <c r="GI25" s="843"/>
      <c r="GJ25" s="843"/>
      <c r="GK25" s="843"/>
      <c r="GL25" s="843"/>
      <c r="GM25" s="843"/>
      <c r="GN25" s="843"/>
      <c r="GO25" s="843"/>
      <c r="GP25" s="843"/>
      <c r="GQ25" s="843"/>
      <c r="GR25" s="843"/>
      <c r="GS25" s="843"/>
      <c r="GT25" s="843"/>
      <c r="GU25" s="843"/>
      <c r="GV25" s="843"/>
      <c r="GW25" s="843"/>
      <c r="GX25" s="843"/>
      <c r="GY25" s="843"/>
      <c r="GZ25" s="843"/>
      <c r="HA25" s="843"/>
      <c r="HB25" s="843"/>
      <c r="HC25" s="843"/>
      <c r="HD25" s="843"/>
      <c r="HE25" s="843"/>
      <c r="HF25" s="843"/>
      <c r="HG25" s="843"/>
      <c r="HH25" s="843"/>
      <c r="HI25" s="843"/>
      <c r="HJ25" s="843"/>
      <c r="HK25" s="843"/>
      <c r="HL25" s="843"/>
      <c r="HM25" s="843"/>
      <c r="HN25" s="843"/>
      <c r="HO25" s="843"/>
      <c r="HP25" s="843"/>
      <c r="HQ25" s="843"/>
      <c r="HR25" s="843"/>
      <c r="HS25" s="843"/>
      <c r="HT25" s="843"/>
      <c r="HU25" s="843"/>
      <c r="HV25" s="843"/>
      <c r="HW25" s="843"/>
      <c r="HX25" s="843"/>
      <c r="HY25" s="843"/>
      <c r="HZ25" s="843"/>
      <c r="IA25" s="843"/>
      <c r="IB25" s="843"/>
      <c r="IC25" s="843"/>
      <c r="ID25" s="843"/>
      <c r="IE25" s="843"/>
      <c r="IF25" s="843"/>
      <c r="IG25" s="843"/>
      <c r="IH25" s="843"/>
      <c r="II25" s="843"/>
      <c r="IJ25" s="843"/>
      <c r="IK25" s="843"/>
      <c r="IL25" s="843"/>
      <c r="IM25" s="843"/>
      <c r="IN25" s="843"/>
      <c r="IO25" s="843"/>
    </row>
    <row r="26" spans="1:249" ht="18" customHeight="1">
      <c r="A26" s="947"/>
      <c r="B26" s="948"/>
      <c r="C26" s="948"/>
      <c r="D26" s="950"/>
      <c r="E26" s="4"/>
      <c r="F26" s="4"/>
      <c r="G26" s="4"/>
      <c r="H26" s="4"/>
      <c r="I26" s="4"/>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843"/>
      <c r="BW26" s="843"/>
      <c r="BX26" s="843"/>
      <c r="BY26" s="843"/>
      <c r="BZ26" s="843"/>
      <c r="CA26" s="843"/>
      <c r="CB26" s="843"/>
      <c r="CC26" s="843"/>
      <c r="CD26" s="843"/>
      <c r="CE26" s="843"/>
      <c r="CF26" s="843"/>
      <c r="CG26" s="843"/>
      <c r="CH26" s="843"/>
      <c r="CI26" s="843"/>
      <c r="CJ26" s="843"/>
      <c r="CK26" s="843"/>
      <c r="CL26" s="843"/>
      <c r="CM26" s="843"/>
      <c r="CN26" s="843"/>
      <c r="CO26" s="843"/>
      <c r="CP26" s="843"/>
      <c r="CQ26" s="843"/>
      <c r="CR26" s="843"/>
      <c r="CS26" s="843"/>
      <c r="CT26" s="843"/>
      <c r="CU26" s="843"/>
      <c r="CV26" s="843"/>
      <c r="CW26" s="843"/>
      <c r="CX26" s="843"/>
      <c r="CY26" s="843"/>
      <c r="CZ26" s="843"/>
      <c r="DA26" s="843"/>
      <c r="DB26" s="843"/>
      <c r="DC26" s="843"/>
      <c r="DD26" s="843"/>
      <c r="DE26" s="843"/>
      <c r="DF26" s="843"/>
      <c r="DG26" s="843"/>
      <c r="DH26" s="843"/>
      <c r="DI26" s="843"/>
      <c r="DJ26" s="843"/>
      <c r="DK26" s="843"/>
      <c r="DL26" s="843"/>
      <c r="DM26" s="843"/>
      <c r="DN26" s="843"/>
      <c r="DO26" s="843"/>
      <c r="DP26" s="843"/>
      <c r="DQ26" s="843"/>
      <c r="DR26" s="843"/>
      <c r="DS26" s="843"/>
      <c r="DT26" s="843"/>
      <c r="DU26" s="843"/>
      <c r="DV26" s="843"/>
      <c r="DW26" s="843"/>
      <c r="DX26" s="843"/>
      <c r="DY26" s="843"/>
      <c r="DZ26" s="843"/>
      <c r="EA26" s="843"/>
      <c r="EB26" s="843"/>
      <c r="EC26" s="843"/>
      <c r="ED26" s="843"/>
      <c r="EE26" s="843"/>
      <c r="EF26" s="843"/>
      <c r="EG26" s="843"/>
      <c r="EH26" s="843"/>
      <c r="EI26" s="843"/>
      <c r="EJ26" s="843"/>
      <c r="EK26" s="843"/>
      <c r="EL26" s="843"/>
      <c r="EM26" s="843"/>
      <c r="EN26" s="843"/>
      <c r="EO26" s="843"/>
      <c r="EP26" s="843"/>
      <c r="EQ26" s="843"/>
      <c r="ER26" s="843"/>
      <c r="ES26" s="843"/>
      <c r="ET26" s="843"/>
      <c r="EU26" s="843"/>
      <c r="EV26" s="843"/>
      <c r="EW26" s="843"/>
      <c r="EX26" s="843"/>
      <c r="EY26" s="843"/>
      <c r="EZ26" s="843"/>
      <c r="FA26" s="843"/>
      <c r="FB26" s="843"/>
      <c r="FC26" s="843"/>
      <c r="FD26" s="843"/>
      <c r="FE26" s="843"/>
      <c r="FF26" s="843"/>
      <c r="FG26" s="843"/>
      <c r="FH26" s="843"/>
      <c r="FI26" s="843"/>
      <c r="FJ26" s="843"/>
      <c r="FK26" s="843"/>
      <c r="FL26" s="843"/>
      <c r="FM26" s="843"/>
      <c r="FN26" s="843"/>
      <c r="FO26" s="843"/>
      <c r="FP26" s="843"/>
      <c r="FQ26" s="843"/>
      <c r="FR26" s="843"/>
      <c r="FS26" s="843"/>
      <c r="FT26" s="843"/>
      <c r="FU26" s="843"/>
      <c r="FV26" s="843"/>
      <c r="FW26" s="843"/>
      <c r="FX26" s="843"/>
      <c r="FY26" s="843"/>
      <c r="FZ26" s="843"/>
      <c r="GA26" s="843"/>
      <c r="GB26" s="843"/>
      <c r="GC26" s="843"/>
      <c r="GD26" s="843"/>
      <c r="GE26" s="843"/>
      <c r="GF26" s="843"/>
      <c r="GG26" s="843"/>
      <c r="GH26" s="843"/>
      <c r="GI26" s="843"/>
      <c r="GJ26" s="843"/>
      <c r="GK26" s="843"/>
      <c r="GL26" s="843"/>
      <c r="GM26" s="843"/>
      <c r="GN26" s="843"/>
      <c r="GO26" s="843"/>
      <c r="GP26" s="843"/>
      <c r="GQ26" s="843"/>
      <c r="GR26" s="843"/>
      <c r="GS26" s="843"/>
      <c r="GT26" s="843"/>
      <c r="GU26" s="843"/>
      <c r="GV26" s="843"/>
      <c r="GW26" s="843"/>
      <c r="GX26" s="843"/>
      <c r="GY26" s="843"/>
      <c r="GZ26" s="843"/>
      <c r="HA26" s="843"/>
      <c r="HB26" s="843"/>
      <c r="HC26" s="843"/>
      <c r="HD26" s="843"/>
      <c r="HE26" s="843"/>
      <c r="HF26" s="843"/>
      <c r="HG26" s="843"/>
      <c r="HH26" s="843"/>
      <c r="HI26" s="843"/>
      <c r="HJ26" s="843"/>
      <c r="HK26" s="843"/>
      <c r="HL26" s="843"/>
      <c r="HM26" s="843"/>
      <c r="HN26" s="843"/>
      <c r="HO26" s="843"/>
      <c r="HP26" s="843"/>
      <c r="HQ26" s="843"/>
      <c r="HR26" s="843"/>
      <c r="HS26" s="843"/>
      <c r="HT26" s="843"/>
      <c r="HU26" s="843"/>
      <c r="HV26" s="843"/>
      <c r="HW26" s="843"/>
      <c r="HX26" s="843"/>
      <c r="HY26" s="843"/>
      <c r="HZ26" s="843"/>
      <c r="IA26" s="843"/>
      <c r="IB26" s="843"/>
      <c r="IC26" s="843"/>
      <c r="ID26" s="843"/>
      <c r="IE26" s="843"/>
      <c r="IF26" s="843"/>
      <c r="IG26" s="843"/>
      <c r="IH26" s="843"/>
      <c r="II26" s="843"/>
      <c r="IJ26" s="843"/>
      <c r="IK26" s="843"/>
      <c r="IL26" s="843"/>
      <c r="IM26" s="843"/>
      <c r="IN26" s="843"/>
      <c r="IO26" s="843"/>
    </row>
    <row r="27" spans="1:249" ht="18" customHeight="1">
      <c r="A27" s="947" t="s">
        <v>3346</v>
      </c>
      <c r="B27" s="948"/>
      <c r="C27" s="949" t="s">
        <v>4431</v>
      </c>
      <c r="D27" s="950"/>
      <c r="E27" s="4"/>
      <c r="F27" s="4"/>
      <c r="G27" s="4"/>
      <c r="H27" s="4"/>
      <c r="I27" s="4"/>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3"/>
      <c r="CJ27" s="843"/>
      <c r="CK27" s="843"/>
      <c r="CL27" s="843"/>
      <c r="CM27" s="843"/>
      <c r="CN27" s="843"/>
      <c r="CO27" s="843"/>
      <c r="CP27" s="843"/>
      <c r="CQ27" s="843"/>
      <c r="CR27" s="843"/>
      <c r="CS27" s="843"/>
      <c r="CT27" s="843"/>
      <c r="CU27" s="843"/>
      <c r="CV27" s="843"/>
      <c r="CW27" s="843"/>
      <c r="CX27" s="843"/>
      <c r="CY27" s="843"/>
      <c r="CZ27" s="843"/>
      <c r="DA27" s="843"/>
      <c r="DB27" s="843"/>
      <c r="DC27" s="843"/>
      <c r="DD27" s="843"/>
      <c r="DE27" s="843"/>
      <c r="DF27" s="843"/>
      <c r="DG27" s="843"/>
      <c r="DH27" s="843"/>
      <c r="DI27" s="843"/>
      <c r="DJ27" s="843"/>
      <c r="DK27" s="843"/>
      <c r="DL27" s="843"/>
      <c r="DM27" s="843"/>
      <c r="DN27" s="843"/>
      <c r="DO27" s="843"/>
      <c r="DP27" s="843"/>
      <c r="DQ27" s="843"/>
      <c r="DR27" s="843"/>
      <c r="DS27" s="843"/>
      <c r="DT27" s="843"/>
      <c r="DU27" s="843"/>
      <c r="DV27" s="843"/>
      <c r="DW27" s="843"/>
      <c r="DX27" s="843"/>
      <c r="DY27" s="843"/>
      <c r="DZ27" s="843"/>
      <c r="EA27" s="843"/>
      <c r="EB27" s="843"/>
      <c r="EC27" s="843"/>
      <c r="ED27" s="843"/>
      <c r="EE27" s="843"/>
      <c r="EF27" s="843"/>
      <c r="EG27" s="843"/>
      <c r="EH27" s="843"/>
      <c r="EI27" s="843"/>
      <c r="EJ27" s="843"/>
      <c r="EK27" s="843"/>
      <c r="EL27" s="843"/>
      <c r="EM27" s="843"/>
      <c r="EN27" s="843"/>
      <c r="EO27" s="843"/>
      <c r="EP27" s="843"/>
      <c r="EQ27" s="843"/>
      <c r="ER27" s="843"/>
      <c r="ES27" s="843"/>
      <c r="ET27" s="843"/>
      <c r="EU27" s="843"/>
      <c r="EV27" s="843"/>
      <c r="EW27" s="843"/>
      <c r="EX27" s="843"/>
      <c r="EY27" s="843"/>
      <c r="EZ27" s="843"/>
      <c r="FA27" s="843"/>
      <c r="FB27" s="843"/>
      <c r="FC27" s="843"/>
      <c r="FD27" s="843"/>
      <c r="FE27" s="843"/>
      <c r="FF27" s="843"/>
      <c r="FG27" s="843"/>
      <c r="FH27" s="843"/>
      <c r="FI27" s="843"/>
      <c r="FJ27" s="843"/>
      <c r="FK27" s="843"/>
      <c r="FL27" s="843"/>
      <c r="FM27" s="843"/>
      <c r="FN27" s="843"/>
      <c r="FO27" s="843"/>
      <c r="FP27" s="843"/>
      <c r="FQ27" s="843"/>
      <c r="FR27" s="843"/>
      <c r="FS27" s="843"/>
      <c r="FT27" s="843"/>
      <c r="FU27" s="843"/>
      <c r="FV27" s="843"/>
      <c r="FW27" s="843"/>
      <c r="FX27" s="843"/>
      <c r="FY27" s="843"/>
      <c r="FZ27" s="843"/>
      <c r="GA27" s="843"/>
      <c r="GB27" s="843"/>
      <c r="GC27" s="843"/>
      <c r="GD27" s="843"/>
      <c r="GE27" s="843"/>
      <c r="GF27" s="843"/>
      <c r="GG27" s="843"/>
      <c r="GH27" s="843"/>
      <c r="GI27" s="843"/>
      <c r="GJ27" s="843"/>
      <c r="GK27" s="843"/>
      <c r="GL27" s="843"/>
      <c r="GM27" s="843"/>
      <c r="GN27" s="843"/>
      <c r="GO27" s="843"/>
      <c r="GP27" s="843"/>
      <c r="GQ27" s="843"/>
      <c r="GR27" s="843"/>
      <c r="GS27" s="843"/>
      <c r="GT27" s="843"/>
      <c r="GU27" s="843"/>
      <c r="GV27" s="843"/>
      <c r="GW27" s="843"/>
      <c r="GX27" s="843"/>
      <c r="GY27" s="843"/>
      <c r="GZ27" s="843"/>
      <c r="HA27" s="843"/>
      <c r="HB27" s="843"/>
      <c r="HC27" s="843"/>
      <c r="HD27" s="843"/>
      <c r="HE27" s="843"/>
      <c r="HF27" s="843"/>
      <c r="HG27" s="843"/>
      <c r="HH27" s="843"/>
      <c r="HI27" s="843"/>
      <c r="HJ27" s="843"/>
      <c r="HK27" s="843"/>
      <c r="HL27" s="843"/>
      <c r="HM27" s="843"/>
      <c r="HN27" s="843"/>
      <c r="HO27" s="843"/>
      <c r="HP27" s="843"/>
      <c r="HQ27" s="843"/>
      <c r="HR27" s="843"/>
      <c r="HS27" s="843"/>
      <c r="HT27" s="843"/>
      <c r="HU27" s="843"/>
      <c r="HV27" s="843"/>
      <c r="HW27" s="843"/>
      <c r="HX27" s="843"/>
      <c r="HY27" s="843"/>
      <c r="HZ27" s="843"/>
      <c r="IA27" s="843"/>
      <c r="IB27" s="843"/>
      <c r="IC27" s="843"/>
      <c r="ID27" s="843"/>
      <c r="IE27" s="843"/>
      <c r="IF27" s="843"/>
      <c r="IG27" s="843"/>
      <c r="IH27" s="843"/>
      <c r="II27" s="843"/>
      <c r="IJ27" s="843"/>
      <c r="IK27" s="843"/>
      <c r="IL27" s="843"/>
      <c r="IM27" s="843"/>
      <c r="IN27" s="843"/>
      <c r="IO27" s="843"/>
    </row>
    <row r="28" spans="1:249" ht="18" customHeight="1">
      <c r="A28" s="947"/>
      <c r="B28" s="948"/>
      <c r="C28" s="948"/>
      <c r="D28" s="950"/>
      <c r="E28" s="4"/>
      <c r="F28" s="4"/>
      <c r="G28" s="4"/>
      <c r="H28" s="4"/>
      <c r="I28" s="4"/>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c r="CH28" s="843"/>
      <c r="CI28" s="843"/>
      <c r="CJ28" s="843"/>
      <c r="CK28" s="843"/>
      <c r="CL28" s="843"/>
      <c r="CM28" s="843"/>
      <c r="CN28" s="843"/>
      <c r="CO28" s="843"/>
      <c r="CP28" s="843"/>
      <c r="CQ28" s="843"/>
      <c r="CR28" s="843"/>
      <c r="CS28" s="843"/>
      <c r="CT28" s="843"/>
      <c r="CU28" s="843"/>
      <c r="CV28" s="843"/>
      <c r="CW28" s="843"/>
      <c r="CX28" s="843"/>
      <c r="CY28" s="843"/>
      <c r="CZ28" s="843"/>
      <c r="DA28" s="843"/>
      <c r="DB28" s="843"/>
      <c r="DC28" s="843"/>
      <c r="DD28" s="843"/>
      <c r="DE28" s="843"/>
      <c r="DF28" s="843"/>
      <c r="DG28" s="843"/>
      <c r="DH28" s="843"/>
      <c r="DI28" s="843"/>
      <c r="DJ28" s="843"/>
      <c r="DK28" s="843"/>
      <c r="DL28" s="843"/>
      <c r="DM28" s="843"/>
      <c r="DN28" s="843"/>
      <c r="DO28" s="843"/>
      <c r="DP28" s="843"/>
      <c r="DQ28" s="843"/>
      <c r="DR28" s="843"/>
      <c r="DS28" s="843"/>
      <c r="DT28" s="843"/>
      <c r="DU28" s="843"/>
      <c r="DV28" s="843"/>
      <c r="DW28" s="843"/>
      <c r="DX28" s="843"/>
      <c r="DY28" s="843"/>
      <c r="DZ28" s="843"/>
      <c r="EA28" s="843"/>
      <c r="EB28" s="843"/>
      <c r="EC28" s="843"/>
      <c r="ED28" s="843"/>
      <c r="EE28" s="843"/>
      <c r="EF28" s="843"/>
      <c r="EG28" s="843"/>
      <c r="EH28" s="843"/>
      <c r="EI28" s="843"/>
      <c r="EJ28" s="843"/>
      <c r="EK28" s="843"/>
      <c r="EL28" s="843"/>
      <c r="EM28" s="843"/>
      <c r="EN28" s="843"/>
      <c r="EO28" s="843"/>
      <c r="EP28" s="843"/>
      <c r="EQ28" s="843"/>
      <c r="ER28" s="843"/>
      <c r="ES28" s="843"/>
      <c r="ET28" s="843"/>
      <c r="EU28" s="843"/>
      <c r="EV28" s="843"/>
      <c r="EW28" s="843"/>
      <c r="EX28" s="843"/>
      <c r="EY28" s="843"/>
      <c r="EZ28" s="843"/>
      <c r="FA28" s="843"/>
      <c r="FB28" s="843"/>
      <c r="FC28" s="843"/>
      <c r="FD28" s="843"/>
      <c r="FE28" s="843"/>
      <c r="FF28" s="843"/>
      <c r="FG28" s="843"/>
      <c r="FH28" s="843"/>
      <c r="FI28" s="843"/>
      <c r="FJ28" s="843"/>
      <c r="FK28" s="843"/>
      <c r="FL28" s="843"/>
      <c r="FM28" s="843"/>
      <c r="FN28" s="843"/>
      <c r="FO28" s="843"/>
      <c r="FP28" s="843"/>
      <c r="FQ28" s="843"/>
      <c r="FR28" s="843"/>
      <c r="FS28" s="843"/>
      <c r="FT28" s="843"/>
      <c r="FU28" s="843"/>
      <c r="FV28" s="843"/>
      <c r="FW28" s="843"/>
      <c r="FX28" s="843"/>
      <c r="FY28" s="843"/>
      <c r="FZ28" s="843"/>
      <c r="GA28" s="843"/>
      <c r="GB28" s="843"/>
      <c r="GC28" s="843"/>
      <c r="GD28" s="843"/>
      <c r="GE28" s="843"/>
      <c r="GF28" s="843"/>
      <c r="GG28" s="843"/>
      <c r="GH28" s="843"/>
      <c r="GI28" s="843"/>
      <c r="GJ28" s="843"/>
      <c r="GK28" s="843"/>
      <c r="GL28" s="843"/>
      <c r="GM28" s="843"/>
      <c r="GN28" s="843"/>
      <c r="GO28" s="843"/>
      <c r="GP28" s="843"/>
      <c r="GQ28" s="843"/>
      <c r="GR28" s="843"/>
      <c r="GS28" s="843"/>
      <c r="GT28" s="843"/>
      <c r="GU28" s="843"/>
      <c r="GV28" s="843"/>
      <c r="GW28" s="843"/>
      <c r="GX28" s="843"/>
      <c r="GY28" s="843"/>
      <c r="GZ28" s="843"/>
      <c r="HA28" s="843"/>
      <c r="HB28" s="843"/>
      <c r="HC28" s="843"/>
      <c r="HD28" s="843"/>
      <c r="HE28" s="843"/>
      <c r="HF28" s="843"/>
      <c r="HG28" s="843"/>
      <c r="HH28" s="843"/>
      <c r="HI28" s="843"/>
      <c r="HJ28" s="843"/>
      <c r="HK28" s="843"/>
      <c r="HL28" s="843"/>
      <c r="HM28" s="843"/>
      <c r="HN28" s="843"/>
      <c r="HO28" s="843"/>
      <c r="HP28" s="843"/>
      <c r="HQ28" s="843"/>
      <c r="HR28" s="843"/>
      <c r="HS28" s="843"/>
      <c r="HT28" s="843"/>
      <c r="HU28" s="843"/>
      <c r="HV28" s="843"/>
      <c r="HW28" s="843"/>
      <c r="HX28" s="843"/>
      <c r="HY28" s="843"/>
      <c r="HZ28" s="843"/>
      <c r="IA28" s="843"/>
      <c r="IB28" s="843"/>
      <c r="IC28" s="843"/>
      <c r="ID28" s="843"/>
      <c r="IE28" s="843"/>
      <c r="IF28" s="843"/>
      <c r="IG28" s="843"/>
      <c r="IH28" s="843"/>
      <c r="II28" s="843"/>
      <c r="IJ28" s="843"/>
      <c r="IK28" s="843"/>
      <c r="IL28" s="843"/>
      <c r="IM28" s="843"/>
      <c r="IN28" s="843"/>
      <c r="IO28" s="843"/>
    </row>
    <row r="29" spans="1:249" ht="18" customHeight="1">
      <c r="A29" s="947" t="s">
        <v>3347</v>
      </c>
      <c r="B29" s="948"/>
      <c r="C29" s="949" t="s">
        <v>4432</v>
      </c>
      <c r="D29" s="950"/>
      <c r="E29" s="4"/>
      <c r="F29" s="4"/>
      <c r="G29" s="4"/>
      <c r="H29" s="4"/>
      <c r="I29" s="4"/>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3"/>
      <c r="CD29" s="843"/>
      <c r="CE29" s="843"/>
      <c r="CF29" s="843"/>
      <c r="CG29" s="843"/>
      <c r="CH29" s="843"/>
      <c r="CI29" s="843"/>
      <c r="CJ29" s="843"/>
      <c r="CK29" s="843"/>
      <c r="CL29" s="843"/>
      <c r="CM29" s="843"/>
      <c r="CN29" s="843"/>
      <c r="CO29" s="843"/>
      <c r="CP29" s="843"/>
      <c r="CQ29" s="843"/>
      <c r="CR29" s="843"/>
      <c r="CS29" s="843"/>
      <c r="CT29" s="843"/>
      <c r="CU29" s="843"/>
      <c r="CV29" s="843"/>
      <c r="CW29" s="843"/>
      <c r="CX29" s="843"/>
      <c r="CY29" s="843"/>
      <c r="CZ29" s="843"/>
      <c r="DA29" s="843"/>
      <c r="DB29" s="843"/>
      <c r="DC29" s="843"/>
      <c r="DD29" s="843"/>
      <c r="DE29" s="843"/>
      <c r="DF29" s="843"/>
      <c r="DG29" s="843"/>
      <c r="DH29" s="843"/>
      <c r="DI29" s="843"/>
      <c r="DJ29" s="843"/>
      <c r="DK29" s="843"/>
      <c r="DL29" s="843"/>
      <c r="DM29" s="843"/>
      <c r="DN29" s="843"/>
      <c r="DO29" s="843"/>
      <c r="DP29" s="843"/>
      <c r="DQ29" s="843"/>
      <c r="DR29" s="843"/>
      <c r="DS29" s="843"/>
      <c r="DT29" s="843"/>
      <c r="DU29" s="843"/>
      <c r="DV29" s="843"/>
      <c r="DW29" s="843"/>
      <c r="DX29" s="843"/>
      <c r="DY29" s="843"/>
      <c r="DZ29" s="843"/>
      <c r="EA29" s="843"/>
      <c r="EB29" s="843"/>
      <c r="EC29" s="843"/>
      <c r="ED29" s="843"/>
      <c r="EE29" s="843"/>
      <c r="EF29" s="843"/>
      <c r="EG29" s="843"/>
      <c r="EH29" s="843"/>
      <c r="EI29" s="843"/>
      <c r="EJ29" s="843"/>
      <c r="EK29" s="843"/>
      <c r="EL29" s="843"/>
      <c r="EM29" s="843"/>
      <c r="EN29" s="843"/>
      <c r="EO29" s="843"/>
      <c r="EP29" s="843"/>
      <c r="EQ29" s="843"/>
      <c r="ER29" s="843"/>
      <c r="ES29" s="843"/>
      <c r="ET29" s="843"/>
      <c r="EU29" s="843"/>
      <c r="EV29" s="843"/>
      <c r="EW29" s="843"/>
      <c r="EX29" s="843"/>
      <c r="EY29" s="843"/>
      <c r="EZ29" s="843"/>
      <c r="FA29" s="843"/>
      <c r="FB29" s="843"/>
      <c r="FC29" s="843"/>
      <c r="FD29" s="843"/>
      <c r="FE29" s="843"/>
      <c r="FF29" s="843"/>
      <c r="FG29" s="843"/>
      <c r="FH29" s="843"/>
      <c r="FI29" s="843"/>
      <c r="FJ29" s="843"/>
      <c r="FK29" s="843"/>
      <c r="FL29" s="843"/>
      <c r="FM29" s="843"/>
      <c r="FN29" s="843"/>
      <c r="FO29" s="843"/>
      <c r="FP29" s="843"/>
      <c r="FQ29" s="843"/>
      <c r="FR29" s="843"/>
      <c r="FS29" s="843"/>
      <c r="FT29" s="843"/>
      <c r="FU29" s="843"/>
      <c r="FV29" s="843"/>
      <c r="FW29" s="843"/>
      <c r="FX29" s="843"/>
      <c r="FY29" s="843"/>
      <c r="FZ29" s="843"/>
      <c r="GA29" s="843"/>
      <c r="GB29" s="843"/>
      <c r="GC29" s="843"/>
      <c r="GD29" s="843"/>
      <c r="GE29" s="843"/>
      <c r="GF29" s="843"/>
      <c r="GG29" s="843"/>
      <c r="GH29" s="843"/>
      <c r="GI29" s="843"/>
      <c r="GJ29" s="843"/>
      <c r="GK29" s="843"/>
      <c r="GL29" s="843"/>
      <c r="GM29" s="843"/>
      <c r="GN29" s="843"/>
      <c r="GO29" s="843"/>
      <c r="GP29" s="843"/>
      <c r="GQ29" s="843"/>
      <c r="GR29" s="843"/>
      <c r="GS29" s="843"/>
      <c r="GT29" s="843"/>
      <c r="GU29" s="843"/>
      <c r="GV29" s="843"/>
      <c r="GW29" s="843"/>
      <c r="GX29" s="843"/>
      <c r="GY29" s="843"/>
      <c r="GZ29" s="843"/>
      <c r="HA29" s="843"/>
      <c r="HB29" s="843"/>
      <c r="HC29" s="843"/>
      <c r="HD29" s="843"/>
      <c r="HE29" s="843"/>
      <c r="HF29" s="843"/>
      <c r="HG29" s="843"/>
      <c r="HH29" s="843"/>
      <c r="HI29" s="843"/>
      <c r="HJ29" s="843"/>
      <c r="HK29" s="843"/>
      <c r="HL29" s="843"/>
      <c r="HM29" s="843"/>
      <c r="HN29" s="843"/>
      <c r="HO29" s="843"/>
      <c r="HP29" s="843"/>
      <c r="HQ29" s="843"/>
      <c r="HR29" s="843"/>
      <c r="HS29" s="843"/>
      <c r="HT29" s="843"/>
      <c r="HU29" s="843"/>
      <c r="HV29" s="843"/>
      <c r="HW29" s="843"/>
      <c r="HX29" s="843"/>
      <c r="HY29" s="843"/>
      <c r="HZ29" s="843"/>
      <c r="IA29" s="843"/>
      <c r="IB29" s="843"/>
      <c r="IC29" s="843"/>
      <c r="ID29" s="843"/>
      <c r="IE29" s="843"/>
      <c r="IF29" s="843"/>
      <c r="IG29" s="843"/>
      <c r="IH29" s="843"/>
      <c r="II29" s="843"/>
      <c r="IJ29" s="843"/>
      <c r="IK29" s="843"/>
      <c r="IL29" s="843"/>
      <c r="IM29" s="843"/>
      <c r="IN29" s="843"/>
      <c r="IO29" s="843"/>
    </row>
    <row r="30" spans="1:249" ht="18" customHeight="1">
      <c r="A30" s="951"/>
      <c r="B30" s="946"/>
      <c r="C30" s="946"/>
      <c r="D30" s="946"/>
      <c r="E30" s="4"/>
      <c r="F30" s="4"/>
      <c r="G30" s="4"/>
      <c r="H30" s="4"/>
      <c r="I30" s="4"/>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843"/>
      <c r="BI30" s="843"/>
      <c r="BJ30" s="843"/>
      <c r="BK30" s="843"/>
      <c r="BL30" s="843"/>
      <c r="BM30" s="843"/>
      <c r="BN30" s="843"/>
      <c r="BO30" s="843"/>
      <c r="BP30" s="843"/>
      <c r="BQ30" s="843"/>
      <c r="BR30" s="843"/>
      <c r="BS30" s="843"/>
      <c r="BT30" s="843"/>
      <c r="BU30" s="843"/>
      <c r="BV30" s="843"/>
      <c r="BW30" s="843"/>
      <c r="BX30" s="843"/>
      <c r="BY30" s="843"/>
      <c r="BZ30" s="843"/>
      <c r="CA30" s="843"/>
      <c r="CB30" s="843"/>
      <c r="CC30" s="843"/>
      <c r="CD30" s="843"/>
      <c r="CE30" s="843"/>
      <c r="CF30" s="843"/>
      <c r="CG30" s="843"/>
      <c r="CH30" s="843"/>
      <c r="CI30" s="843"/>
      <c r="CJ30" s="843"/>
      <c r="CK30" s="843"/>
      <c r="CL30" s="843"/>
      <c r="CM30" s="843"/>
      <c r="CN30" s="843"/>
      <c r="CO30" s="843"/>
      <c r="CP30" s="843"/>
      <c r="CQ30" s="843"/>
      <c r="CR30" s="843"/>
      <c r="CS30" s="843"/>
      <c r="CT30" s="843"/>
      <c r="CU30" s="843"/>
      <c r="CV30" s="843"/>
      <c r="CW30" s="843"/>
      <c r="CX30" s="843"/>
      <c r="CY30" s="843"/>
      <c r="CZ30" s="843"/>
      <c r="DA30" s="843"/>
      <c r="DB30" s="843"/>
      <c r="DC30" s="843"/>
      <c r="DD30" s="843"/>
      <c r="DE30" s="843"/>
      <c r="DF30" s="843"/>
      <c r="DG30" s="843"/>
      <c r="DH30" s="843"/>
      <c r="DI30" s="843"/>
      <c r="DJ30" s="843"/>
      <c r="DK30" s="843"/>
      <c r="DL30" s="843"/>
      <c r="DM30" s="843"/>
      <c r="DN30" s="843"/>
      <c r="DO30" s="843"/>
      <c r="DP30" s="843"/>
      <c r="DQ30" s="843"/>
      <c r="DR30" s="843"/>
      <c r="DS30" s="843"/>
      <c r="DT30" s="843"/>
      <c r="DU30" s="843"/>
      <c r="DV30" s="843"/>
      <c r="DW30" s="843"/>
      <c r="DX30" s="843"/>
      <c r="DY30" s="843"/>
      <c r="DZ30" s="843"/>
      <c r="EA30" s="843"/>
      <c r="EB30" s="843"/>
      <c r="EC30" s="843"/>
      <c r="ED30" s="843"/>
      <c r="EE30" s="843"/>
      <c r="EF30" s="843"/>
      <c r="EG30" s="843"/>
      <c r="EH30" s="843"/>
      <c r="EI30" s="843"/>
      <c r="EJ30" s="843"/>
      <c r="EK30" s="843"/>
      <c r="EL30" s="843"/>
      <c r="EM30" s="843"/>
      <c r="EN30" s="843"/>
      <c r="EO30" s="843"/>
      <c r="EP30" s="843"/>
      <c r="EQ30" s="843"/>
      <c r="ER30" s="843"/>
      <c r="ES30" s="843"/>
      <c r="ET30" s="843"/>
      <c r="EU30" s="843"/>
      <c r="EV30" s="843"/>
      <c r="EW30" s="843"/>
      <c r="EX30" s="843"/>
      <c r="EY30" s="843"/>
      <c r="EZ30" s="843"/>
      <c r="FA30" s="843"/>
      <c r="FB30" s="843"/>
      <c r="FC30" s="843"/>
      <c r="FD30" s="843"/>
      <c r="FE30" s="843"/>
      <c r="FF30" s="843"/>
      <c r="FG30" s="843"/>
      <c r="FH30" s="843"/>
      <c r="FI30" s="843"/>
      <c r="FJ30" s="843"/>
      <c r="FK30" s="843"/>
      <c r="FL30" s="843"/>
      <c r="FM30" s="843"/>
      <c r="FN30" s="843"/>
      <c r="FO30" s="843"/>
      <c r="FP30" s="843"/>
      <c r="FQ30" s="843"/>
      <c r="FR30" s="843"/>
      <c r="FS30" s="843"/>
      <c r="FT30" s="843"/>
      <c r="FU30" s="843"/>
      <c r="FV30" s="843"/>
      <c r="FW30" s="843"/>
      <c r="FX30" s="843"/>
      <c r="FY30" s="843"/>
      <c r="FZ30" s="843"/>
      <c r="GA30" s="843"/>
      <c r="GB30" s="843"/>
      <c r="GC30" s="843"/>
      <c r="GD30" s="843"/>
      <c r="GE30" s="843"/>
      <c r="GF30" s="843"/>
      <c r="GG30" s="843"/>
      <c r="GH30" s="843"/>
      <c r="GI30" s="843"/>
      <c r="GJ30" s="843"/>
      <c r="GK30" s="843"/>
      <c r="GL30" s="843"/>
      <c r="GM30" s="843"/>
      <c r="GN30" s="843"/>
      <c r="GO30" s="843"/>
      <c r="GP30" s="843"/>
      <c r="GQ30" s="843"/>
      <c r="GR30" s="843"/>
      <c r="GS30" s="843"/>
      <c r="GT30" s="843"/>
      <c r="GU30" s="843"/>
      <c r="GV30" s="843"/>
      <c r="GW30" s="843"/>
      <c r="GX30" s="843"/>
      <c r="GY30" s="843"/>
      <c r="GZ30" s="843"/>
      <c r="HA30" s="843"/>
      <c r="HB30" s="843"/>
      <c r="HC30" s="843"/>
      <c r="HD30" s="843"/>
      <c r="HE30" s="843"/>
      <c r="HF30" s="843"/>
      <c r="HG30" s="843"/>
      <c r="HH30" s="843"/>
      <c r="HI30" s="843"/>
      <c r="HJ30" s="843"/>
      <c r="HK30" s="843"/>
      <c r="HL30" s="843"/>
      <c r="HM30" s="843"/>
      <c r="HN30" s="843"/>
      <c r="HO30" s="843"/>
      <c r="HP30" s="843"/>
      <c r="HQ30" s="843"/>
      <c r="HR30" s="843"/>
      <c r="HS30" s="843"/>
      <c r="HT30" s="843"/>
      <c r="HU30" s="843"/>
      <c r="HV30" s="843"/>
      <c r="HW30" s="843"/>
      <c r="HX30" s="843"/>
      <c r="HY30" s="843"/>
      <c r="HZ30" s="843"/>
      <c r="IA30" s="843"/>
      <c r="IB30" s="843"/>
      <c r="IC30" s="843"/>
      <c r="ID30" s="843"/>
      <c r="IE30" s="843"/>
      <c r="IF30" s="843"/>
      <c r="IG30" s="843"/>
      <c r="IH30" s="843"/>
      <c r="II30" s="843"/>
      <c r="IJ30" s="843"/>
      <c r="IK30" s="843"/>
      <c r="IL30" s="843"/>
      <c r="IM30" s="843"/>
      <c r="IN30" s="843"/>
      <c r="IO30" s="843"/>
    </row>
    <row r="31" spans="1:249" ht="18" customHeight="1">
      <c r="A31" s="952"/>
      <c r="B31" s="953"/>
      <c r="C31" s="953"/>
      <c r="D31" s="954"/>
      <c r="E31" s="844"/>
      <c r="F31" s="844"/>
      <c r="G31" s="4"/>
      <c r="H31" s="4"/>
      <c r="I31" s="4"/>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843"/>
      <c r="BS31" s="843"/>
      <c r="BT31" s="843"/>
      <c r="BU31" s="843"/>
      <c r="BV31" s="843"/>
      <c r="BW31" s="843"/>
      <c r="BX31" s="843"/>
      <c r="BY31" s="843"/>
      <c r="BZ31" s="843"/>
      <c r="CA31" s="843"/>
      <c r="CB31" s="843"/>
      <c r="CC31" s="843"/>
      <c r="CD31" s="843"/>
      <c r="CE31" s="843"/>
      <c r="CF31" s="843"/>
      <c r="CG31" s="843"/>
      <c r="CH31" s="843"/>
      <c r="CI31" s="843"/>
      <c r="CJ31" s="843"/>
      <c r="CK31" s="843"/>
      <c r="CL31" s="843"/>
      <c r="CM31" s="843"/>
      <c r="CN31" s="843"/>
      <c r="CO31" s="843"/>
      <c r="CP31" s="843"/>
      <c r="CQ31" s="843"/>
      <c r="CR31" s="843"/>
      <c r="CS31" s="843"/>
      <c r="CT31" s="843"/>
      <c r="CU31" s="843"/>
      <c r="CV31" s="843"/>
      <c r="CW31" s="843"/>
      <c r="CX31" s="843"/>
      <c r="CY31" s="843"/>
      <c r="CZ31" s="843"/>
      <c r="DA31" s="843"/>
      <c r="DB31" s="843"/>
      <c r="DC31" s="843"/>
      <c r="DD31" s="843"/>
      <c r="DE31" s="843"/>
      <c r="DF31" s="843"/>
      <c r="DG31" s="843"/>
      <c r="DH31" s="843"/>
      <c r="DI31" s="843"/>
      <c r="DJ31" s="843"/>
      <c r="DK31" s="843"/>
      <c r="DL31" s="843"/>
      <c r="DM31" s="843"/>
      <c r="DN31" s="843"/>
      <c r="DO31" s="843"/>
      <c r="DP31" s="843"/>
      <c r="DQ31" s="843"/>
      <c r="DR31" s="843"/>
      <c r="DS31" s="843"/>
      <c r="DT31" s="843"/>
      <c r="DU31" s="843"/>
      <c r="DV31" s="843"/>
      <c r="DW31" s="843"/>
      <c r="DX31" s="843"/>
      <c r="DY31" s="843"/>
      <c r="DZ31" s="843"/>
      <c r="EA31" s="843"/>
      <c r="EB31" s="843"/>
      <c r="EC31" s="843"/>
      <c r="ED31" s="843"/>
      <c r="EE31" s="843"/>
      <c r="EF31" s="843"/>
      <c r="EG31" s="843"/>
      <c r="EH31" s="843"/>
      <c r="EI31" s="843"/>
      <c r="EJ31" s="843"/>
      <c r="EK31" s="843"/>
      <c r="EL31" s="843"/>
      <c r="EM31" s="843"/>
      <c r="EN31" s="843"/>
      <c r="EO31" s="843"/>
      <c r="EP31" s="843"/>
      <c r="EQ31" s="843"/>
      <c r="ER31" s="843"/>
      <c r="ES31" s="843"/>
      <c r="ET31" s="843"/>
      <c r="EU31" s="843"/>
      <c r="EV31" s="843"/>
      <c r="EW31" s="843"/>
      <c r="EX31" s="843"/>
      <c r="EY31" s="843"/>
      <c r="EZ31" s="843"/>
      <c r="FA31" s="843"/>
      <c r="FB31" s="843"/>
      <c r="FC31" s="843"/>
      <c r="FD31" s="843"/>
      <c r="FE31" s="843"/>
      <c r="FF31" s="843"/>
      <c r="FG31" s="843"/>
      <c r="FH31" s="843"/>
      <c r="FI31" s="843"/>
      <c r="FJ31" s="843"/>
      <c r="FK31" s="843"/>
      <c r="FL31" s="843"/>
      <c r="FM31" s="843"/>
      <c r="FN31" s="843"/>
      <c r="FO31" s="843"/>
      <c r="FP31" s="843"/>
      <c r="FQ31" s="843"/>
      <c r="FR31" s="843"/>
      <c r="FS31" s="843"/>
      <c r="FT31" s="843"/>
      <c r="FU31" s="843"/>
      <c r="FV31" s="843"/>
      <c r="FW31" s="843"/>
      <c r="FX31" s="843"/>
      <c r="FY31" s="843"/>
      <c r="FZ31" s="843"/>
      <c r="GA31" s="843"/>
      <c r="GB31" s="843"/>
      <c r="GC31" s="843"/>
      <c r="GD31" s="843"/>
      <c r="GE31" s="843"/>
      <c r="GF31" s="843"/>
      <c r="GG31" s="843"/>
      <c r="GH31" s="843"/>
      <c r="GI31" s="843"/>
      <c r="GJ31" s="843"/>
      <c r="GK31" s="843"/>
      <c r="GL31" s="843"/>
      <c r="GM31" s="843"/>
      <c r="GN31" s="843"/>
      <c r="GO31" s="843"/>
      <c r="GP31" s="843"/>
      <c r="GQ31" s="843"/>
      <c r="GR31" s="843"/>
      <c r="GS31" s="843"/>
      <c r="GT31" s="843"/>
      <c r="GU31" s="843"/>
      <c r="GV31" s="843"/>
      <c r="GW31" s="843"/>
      <c r="GX31" s="843"/>
      <c r="GY31" s="843"/>
      <c r="GZ31" s="843"/>
      <c r="HA31" s="843"/>
      <c r="HB31" s="843"/>
      <c r="HC31" s="843"/>
      <c r="HD31" s="843"/>
      <c r="HE31" s="843"/>
      <c r="HF31" s="843"/>
      <c r="HG31" s="843"/>
      <c r="HH31" s="843"/>
      <c r="HI31" s="843"/>
      <c r="HJ31" s="843"/>
      <c r="HK31" s="843"/>
      <c r="HL31" s="843"/>
      <c r="HM31" s="843"/>
      <c r="HN31" s="843"/>
      <c r="HO31" s="843"/>
      <c r="HP31" s="843"/>
      <c r="HQ31" s="843"/>
      <c r="HR31" s="843"/>
      <c r="HS31" s="843"/>
      <c r="HT31" s="843"/>
      <c r="HU31" s="843"/>
      <c r="HV31" s="843"/>
      <c r="HW31" s="843"/>
      <c r="HX31" s="843"/>
      <c r="HY31" s="843"/>
      <c r="HZ31" s="843"/>
      <c r="IA31" s="843"/>
      <c r="IB31" s="843"/>
      <c r="IC31" s="843"/>
      <c r="ID31" s="843"/>
      <c r="IE31" s="843"/>
      <c r="IF31" s="843"/>
      <c r="IG31" s="843"/>
      <c r="IH31" s="843"/>
      <c r="II31" s="843"/>
      <c r="IJ31" s="843"/>
      <c r="IK31" s="843"/>
      <c r="IL31" s="843"/>
      <c r="IM31" s="843"/>
      <c r="IN31" s="843"/>
      <c r="IO31" s="843"/>
    </row>
    <row r="32" spans="1:249" ht="18" customHeight="1">
      <c r="A32" s="952"/>
      <c r="B32" s="953"/>
      <c r="C32" s="953"/>
      <c r="D32" s="954"/>
      <c r="E32" s="844"/>
      <c r="F32" s="844"/>
      <c r="G32" s="4"/>
      <c r="H32" s="4"/>
      <c r="I32" s="4"/>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43"/>
      <c r="BI32" s="843"/>
      <c r="BJ32" s="843"/>
      <c r="BK32" s="843"/>
      <c r="BL32" s="843"/>
      <c r="BM32" s="843"/>
      <c r="BN32" s="843"/>
      <c r="BO32" s="843"/>
      <c r="BP32" s="843"/>
      <c r="BQ32" s="843"/>
      <c r="BR32" s="843"/>
      <c r="BS32" s="843"/>
      <c r="BT32" s="843"/>
      <c r="BU32" s="843"/>
      <c r="BV32" s="843"/>
      <c r="BW32" s="843"/>
      <c r="BX32" s="843"/>
      <c r="BY32" s="843"/>
      <c r="BZ32" s="843"/>
      <c r="CA32" s="843"/>
      <c r="CB32" s="843"/>
      <c r="CC32" s="843"/>
      <c r="CD32" s="843"/>
      <c r="CE32" s="843"/>
      <c r="CF32" s="843"/>
      <c r="CG32" s="843"/>
      <c r="CH32" s="843"/>
      <c r="CI32" s="843"/>
      <c r="CJ32" s="843"/>
      <c r="CK32" s="843"/>
      <c r="CL32" s="843"/>
      <c r="CM32" s="843"/>
      <c r="CN32" s="843"/>
      <c r="CO32" s="843"/>
      <c r="CP32" s="843"/>
      <c r="CQ32" s="843"/>
      <c r="CR32" s="843"/>
      <c r="CS32" s="843"/>
      <c r="CT32" s="843"/>
      <c r="CU32" s="843"/>
      <c r="CV32" s="843"/>
      <c r="CW32" s="843"/>
      <c r="CX32" s="843"/>
      <c r="CY32" s="843"/>
      <c r="CZ32" s="843"/>
      <c r="DA32" s="843"/>
      <c r="DB32" s="843"/>
      <c r="DC32" s="843"/>
      <c r="DD32" s="843"/>
      <c r="DE32" s="843"/>
      <c r="DF32" s="843"/>
      <c r="DG32" s="843"/>
      <c r="DH32" s="843"/>
      <c r="DI32" s="843"/>
      <c r="DJ32" s="843"/>
      <c r="DK32" s="843"/>
      <c r="DL32" s="843"/>
      <c r="DM32" s="843"/>
      <c r="DN32" s="843"/>
      <c r="DO32" s="843"/>
      <c r="DP32" s="843"/>
      <c r="DQ32" s="843"/>
      <c r="DR32" s="843"/>
      <c r="DS32" s="843"/>
      <c r="DT32" s="843"/>
      <c r="DU32" s="843"/>
      <c r="DV32" s="843"/>
      <c r="DW32" s="843"/>
      <c r="DX32" s="843"/>
      <c r="DY32" s="843"/>
      <c r="DZ32" s="843"/>
      <c r="EA32" s="843"/>
      <c r="EB32" s="843"/>
      <c r="EC32" s="843"/>
      <c r="ED32" s="843"/>
      <c r="EE32" s="843"/>
      <c r="EF32" s="843"/>
      <c r="EG32" s="843"/>
      <c r="EH32" s="843"/>
      <c r="EI32" s="843"/>
      <c r="EJ32" s="843"/>
      <c r="EK32" s="843"/>
      <c r="EL32" s="843"/>
      <c r="EM32" s="843"/>
      <c r="EN32" s="843"/>
      <c r="EO32" s="843"/>
      <c r="EP32" s="843"/>
      <c r="EQ32" s="843"/>
      <c r="ER32" s="843"/>
      <c r="ES32" s="843"/>
      <c r="ET32" s="843"/>
      <c r="EU32" s="843"/>
      <c r="EV32" s="843"/>
      <c r="EW32" s="843"/>
      <c r="EX32" s="843"/>
      <c r="EY32" s="843"/>
      <c r="EZ32" s="843"/>
      <c r="FA32" s="843"/>
      <c r="FB32" s="843"/>
      <c r="FC32" s="843"/>
      <c r="FD32" s="843"/>
      <c r="FE32" s="843"/>
      <c r="FF32" s="843"/>
      <c r="FG32" s="843"/>
      <c r="FH32" s="843"/>
      <c r="FI32" s="843"/>
      <c r="FJ32" s="843"/>
      <c r="FK32" s="843"/>
      <c r="FL32" s="843"/>
      <c r="FM32" s="843"/>
      <c r="FN32" s="843"/>
      <c r="FO32" s="843"/>
      <c r="FP32" s="843"/>
      <c r="FQ32" s="843"/>
      <c r="FR32" s="843"/>
      <c r="FS32" s="843"/>
      <c r="FT32" s="843"/>
      <c r="FU32" s="843"/>
      <c r="FV32" s="843"/>
      <c r="FW32" s="843"/>
      <c r="FX32" s="843"/>
      <c r="FY32" s="843"/>
      <c r="FZ32" s="843"/>
      <c r="GA32" s="843"/>
      <c r="GB32" s="843"/>
      <c r="GC32" s="843"/>
      <c r="GD32" s="843"/>
      <c r="GE32" s="843"/>
      <c r="GF32" s="843"/>
      <c r="GG32" s="843"/>
      <c r="GH32" s="843"/>
      <c r="GI32" s="843"/>
      <c r="GJ32" s="843"/>
      <c r="GK32" s="843"/>
      <c r="GL32" s="843"/>
      <c r="GM32" s="843"/>
      <c r="GN32" s="843"/>
      <c r="GO32" s="843"/>
      <c r="GP32" s="843"/>
      <c r="GQ32" s="843"/>
      <c r="GR32" s="843"/>
      <c r="GS32" s="843"/>
      <c r="GT32" s="843"/>
      <c r="GU32" s="843"/>
      <c r="GV32" s="843"/>
      <c r="GW32" s="843"/>
      <c r="GX32" s="843"/>
      <c r="GY32" s="843"/>
      <c r="GZ32" s="843"/>
      <c r="HA32" s="843"/>
      <c r="HB32" s="843"/>
      <c r="HC32" s="843"/>
      <c r="HD32" s="843"/>
      <c r="HE32" s="843"/>
      <c r="HF32" s="843"/>
      <c r="HG32" s="843"/>
      <c r="HH32" s="843"/>
      <c r="HI32" s="843"/>
      <c r="HJ32" s="843"/>
      <c r="HK32" s="843"/>
      <c r="HL32" s="843"/>
      <c r="HM32" s="843"/>
      <c r="HN32" s="843"/>
      <c r="HO32" s="843"/>
      <c r="HP32" s="843"/>
      <c r="HQ32" s="843"/>
      <c r="HR32" s="843"/>
      <c r="HS32" s="843"/>
      <c r="HT32" s="843"/>
      <c r="HU32" s="843"/>
      <c r="HV32" s="843"/>
      <c r="HW32" s="843"/>
      <c r="HX32" s="843"/>
      <c r="HY32" s="843"/>
      <c r="HZ32" s="843"/>
      <c r="IA32" s="843"/>
      <c r="IB32" s="843"/>
      <c r="IC32" s="843"/>
      <c r="ID32" s="843"/>
      <c r="IE32" s="843"/>
      <c r="IF32" s="843"/>
      <c r="IG32" s="843"/>
      <c r="IH32" s="843"/>
      <c r="II32" s="843"/>
      <c r="IJ32" s="843"/>
      <c r="IK32" s="843"/>
      <c r="IL32" s="843"/>
      <c r="IM32" s="843"/>
      <c r="IN32" s="843"/>
      <c r="IO32" s="843"/>
    </row>
    <row r="33" spans="1:249" ht="18" customHeight="1">
      <c r="A33" s="952"/>
      <c r="B33" s="953"/>
      <c r="C33" s="953"/>
      <c r="D33" s="955"/>
      <c r="E33" s="5"/>
      <c r="F33" s="5"/>
      <c r="G33" s="844"/>
      <c r="H33" s="844"/>
      <c r="I33" s="844"/>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5"/>
      <c r="BZ33" s="845"/>
      <c r="CA33" s="845"/>
      <c r="CB33" s="845"/>
      <c r="CC33" s="845"/>
      <c r="CD33" s="845"/>
      <c r="CE33" s="845"/>
      <c r="CF33" s="845"/>
      <c r="CG33" s="845"/>
      <c r="CH33" s="845"/>
      <c r="CI33" s="845"/>
      <c r="CJ33" s="845"/>
      <c r="CK33" s="845"/>
      <c r="CL33" s="845"/>
      <c r="CM33" s="845"/>
      <c r="CN33" s="845"/>
      <c r="CO33" s="845"/>
      <c r="CP33" s="845"/>
      <c r="CQ33" s="845"/>
      <c r="CR33" s="845"/>
      <c r="CS33" s="845"/>
      <c r="CT33" s="845"/>
      <c r="CU33" s="845"/>
      <c r="CV33" s="845"/>
      <c r="CW33" s="845"/>
      <c r="CX33" s="845"/>
      <c r="CY33" s="845"/>
      <c r="CZ33" s="845"/>
      <c r="DA33" s="845"/>
      <c r="DB33" s="845"/>
      <c r="DC33" s="845"/>
      <c r="DD33" s="845"/>
      <c r="DE33" s="845"/>
      <c r="DF33" s="845"/>
      <c r="DG33" s="845"/>
      <c r="DH33" s="845"/>
      <c r="DI33" s="845"/>
      <c r="DJ33" s="845"/>
      <c r="DK33" s="845"/>
      <c r="DL33" s="845"/>
      <c r="DM33" s="845"/>
      <c r="DN33" s="845"/>
      <c r="DO33" s="845"/>
      <c r="DP33" s="845"/>
      <c r="DQ33" s="845"/>
      <c r="DR33" s="845"/>
      <c r="DS33" s="845"/>
      <c r="DT33" s="845"/>
      <c r="DU33" s="845"/>
      <c r="DV33" s="845"/>
      <c r="DW33" s="845"/>
      <c r="DX33" s="845"/>
      <c r="DY33" s="845"/>
      <c r="DZ33" s="845"/>
      <c r="EA33" s="845"/>
      <c r="EB33" s="845"/>
      <c r="EC33" s="845"/>
      <c r="ED33" s="845"/>
      <c r="EE33" s="845"/>
      <c r="EF33" s="845"/>
      <c r="EG33" s="845"/>
      <c r="EH33" s="845"/>
      <c r="EI33" s="845"/>
      <c r="EJ33" s="845"/>
      <c r="EK33" s="845"/>
      <c r="EL33" s="845"/>
      <c r="EM33" s="845"/>
      <c r="EN33" s="845"/>
      <c r="EO33" s="845"/>
      <c r="EP33" s="845"/>
      <c r="EQ33" s="845"/>
      <c r="ER33" s="845"/>
      <c r="ES33" s="845"/>
      <c r="ET33" s="845"/>
      <c r="EU33" s="845"/>
      <c r="EV33" s="845"/>
      <c r="EW33" s="845"/>
      <c r="EX33" s="845"/>
      <c r="EY33" s="845"/>
      <c r="EZ33" s="845"/>
      <c r="FA33" s="845"/>
      <c r="FB33" s="845"/>
      <c r="FC33" s="845"/>
      <c r="FD33" s="845"/>
      <c r="FE33" s="845"/>
      <c r="FF33" s="845"/>
      <c r="FG33" s="845"/>
      <c r="FH33" s="845"/>
      <c r="FI33" s="845"/>
      <c r="FJ33" s="845"/>
      <c r="FK33" s="845"/>
      <c r="FL33" s="845"/>
      <c r="FM33" s="845"/>
      <c r="FN33" s="845"/>
      <c r="FO33" s="845"/>
      <c r="FP33" s="845"/>
      <c r="FQ33" s="845"/>
      <c r="FR33" s="845"/>
      <c r="FS33" s="845"/>
      <c r="FT33" s="845"/>
      <c r="FU33" s="845"/>
      <c r="FV33" s="845"/>
      <c r="FW33" s="845"/>
      <c r="FX33" s="845"/>
      <c r="FY33" s="845"/>
      <c r="FZ33" s="845"/>
      <c r="GA33" s="845"/>
      <c r="GB33" s="845"/>
      <c r="GC33" s="845"/>
      <c r="GD33" s="845"/>
      <c r="GE33" s="845"/>
      <c r="GF33" s="845"/>
      <c r="GG33" s="845"/>
      <c r="GH33" s="845"/>
      <c r="GI33" s="845"/>
      <c r="GJ33" s="845"/>
      <c r="GK33" s="845"/>
      <c r="GL33" s="845"/>
      <c r="GM33" s="845"/>
      <c r="GN33" s="845"/>
      <c r="GO33" s="845"/>
      <c r="GP33" s="845"/>
      <c r="GQ33" s="845"/>
      <c r="GR33" s="845"/>
      <c r="GS33" s="845"/>
      <c r="GT33" s="845"/>
      <c r="GU33" s="845"/>
      <c r="GV33" s="845"/>
      <c r="GW33" s="845"/>
      <c r="GX33" s="845"/>
      <c r="GY33" s="845"/>
      <c r="GZ33" s="845"/>
      <c r="HA33" s="845"/>
      <c r="HB33" s="845"/>
      <c r="HC33" s="845"/>
      <c r="HD33" s="845"/>
      <c r="HE33" s="845"/>
      <c r="HF33" s="845"/>
      <c r="HG33" s="845"/>
      <c r="HH33" s="845"/>
      <c r="HI33" s="845"/>
      <c r="HJ33" s="845"/>
      <c r="HK33" s="845"/>
      <c r="HL33" s="845"/>
      <c r="HM33" s="845"/>
      <c r="HN33" s="845"/>
      <c r="HO33" s="845"/>
      <c r="HP33" s="845"/>
      <c r="HQ33" s="845"/>
      <c r="HR33" s="845"/>
      <c r="HS33" s="845"/>
      <c r="HT33" s="845"/>
      <c r="HU33" s="845"/>
      <c r="HV33" s="845"/>
      <c r="HW33" s="845"/>
      <c r="HX33" s="845"/>
      <c r="HY33" s="845"/>
      <c r="HZ33" s="845"/>
      <c r="IA33" s="845"/>
      <c r="IB33" s="845"/>
      <c r="IC33" s="845"/>
      <c r="ID33" s="845"/>
      <c r="IE33" s="845"/>
      <c r="IF33" s="845"/>
      <c r="IG33" s="845"/>
      <c r="IH33" s="845"/>
      <c r="II33" s="845"/>
      <c r="IJ33" s="845"/>
      <c r="IK33" s="845"/>
      <c r="IL33" s="845"/>
      <c r="IM33" s="845"/>
      <c r="IN33" s="845"/>
      <c r="IO33" s="845"/>
    </row>
    <row r="34" spans="1:249" ht="18" customHeight="1">
      <c r="A34" s="952"/>
      <c r="B34" s="953"/>
      <c r="C34" s="953"/>
      <c r="D34" s="955"/>
      <c r="E34" s="5"/>
      <c r="F34" s="5"/>
      <c r="G34" s="844"/>
      <c r="H34" s="844"/>
      <c r="I34" s="844"/>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5"/>
      <c r="BZ34" s="845"/>
      <c r="CA34" s="845"/>
      <c r="CB34" s="845"/>
      <c r="CC34" s="845"/>
      <c r="CD34" s="845"/>
      <c r="CE34" s="845"/>
      <c r="CF34" s="845"/>
      <c r="CG34" s="845"/>
      <c r="CH34" s="845"/>
      <c r="CI34" s="845"/>
      <c r="CJ34" s="845"/>
      <c r="CK34" s="845"/>
      <c r="CL34" s="845"/>
      <c r="CM34" s="845"/>
      <c r="CN34" s="845"/>
      <c r="CO34" s="845"/>
      <c r="CP34" s="845"/>
      <c r="CQ34" s="845"/>
      <c r="CR34" s="845"/>
      <c r="CS34" s="845"/>
      <c r="CT34" s="845"/>
      <c r="CU34" s="845"/>
      <c r="CV34" s="845"/>
      <c r="CW34" s="845"/>
      <c r="CX34" s="845"/>
      <c r="CY34" s="845"/>
      <c r="CZ34" s="845"/>
      <c r="DA34" s="845"/>
      <c r="DB34" s="845"/>
      <c r="DC34" s="845"/>
      <c r="DD34" s="845"/>
      <c r="DE34" s="845"/>
      <c r="DF34" s="845"/>
      <c r="DG34" s="845"/>
      <c r="DH34" s="845"/>
      <c r="DI34" s="845"/>
      <c r="DJ34" s="845"/>
      <c r="DK34" s="845"/>
      <c r="DL34" s="845"/>
      <c r="DM34" s="845"/>
      <c r="DN34" s="845"/>
      <c r="DO34" s="845"/>
      <c r="DP34" s="845"/>
      <c r="DQ34" s="845"/>
      <c r="DR34" s="845"/>
      <c r="DS34" s="845"/>
      <c r="DT34" s="845"/>
      <c r="DU34" s="845"/>
      <c r="DV34" s="845"/>
      <c r="DW34" s="845"/>
      <c r="DX34" s="845"/>
      <c r="DY34" s="845"/>
      <c r="DZ34" s="845"/>
      <c r="EA34" s="845"/>
      <c r="EB34" s="845"/>
      <c r="EC34" s="845"/>
      <c r="ED34" s="845"/>
      <c r="EE34" s="845"/>
      <c r="EF34" s="845"/>
      <c r="EG34" s="845"/>
      <c r="EH34" s="845"/>
      <c r="EI34" s="845"/>
      <c r="EJ34" s="845"/>
      <c r="EK34" s="845"/>
      <c r="EL34" s="845"/>
      <c r="EM34" s="845"/>
      <c r="EN34" s="845"/>
      <c r="EO34" s="845"/>
      <c r="EP34" s="845"/>
      <c r="EQ34" s="845"/>
      <c r="ER34" s="845"/>
      <c r="ES34" s="845"/>
      <c r="ET34" s="845"/>
      <c r="EU34" s="845"/>
      <c r="EV34" s="845"/>
      <c r="EW34" s="845"/>
      <c r="EX34" s="845"/>
      <c r="EY34" s="845"/>
      <c r="EZ34" s="845"/>
      <c r="FA34" s="845"/>
      <c r="FB34" s="845"/>
      <c r="FC34" s="845"/>
      <c r="FD34" s="845"/>
      <c r="FE34" s="845"/>
      <c r="FF34" s="845"/>
      <c r="FG34" s="845"/>
      <c r="FH34" s="845"/>
      <c r="FI34" s="845"/>
      <c r="FJ34" s="845"/>
      <c r="FK34" s="845"/>
      <c r="FL34" s="845"/>
      <c r="FM34" s="845"/>
      <c r="FN34" s="845"/>
      <c r="FO34" s="845"/>
      <c r="FP34" s="845"/>
      <c r="FQ34" s="845"/>
      <c r="FR34" s="845"/>
      <c r="FS34" s="845"/>
      <c r="FT34" s="845"/>
      <c r="FU34" s="845"/>
      <c r="FV34" s="845"/>
      <c r="FW34" s="845"/>
      <c r="FX34" s="845"/>
      <c r="FY34" s="845"/>
      <c r="FZ34" s="845"/>
      <c r="GA34" s="845"/>
      <c r="GB34" s="845"/>
      <c r="GC34" s="845"/>
      <c r="GD34" s="845"/>
      <c r="GE34" s="845"/>
      <c r="GF34" s="845"/>
      <c r="GG34" s="845"/>
      <c r="GH34" s="845"/>
      <c r="GI34" s="845"/>
      <c r="GJ34" s="845"/>
      <c r="GK34" s="845"/>
      <c r="GL34" s="845"/>
      <c r="GM34" s="845"/>
      <c r="GN34" s="845"/>
      <c r="GO34" s="845"/>
      <c r="GP34" s="845"/>
      <c r="GQ34" s="845"/>
      <c r="GR34" s="845"/>
      <c r="GS34" s="845"/>
      <c r="GT34" s="845"/>
      <c r="GU34" s="845"/>
      <c r="GV34" s="845"/>
      <c r="GW34" s="845"/>
      <c r="GX34" s="845"/>
      <c r="GY34" s="845"/>
      <c r="GZ34" s="845"/>
      <c r="HA34" s="845"/>
      <c r="HB34" s="845"/>
      <c r="HC34" s="845"/>
      <c r="HD34" s="845"/>
      <c r="HE34" s="845"/>
      <c r="HF34" s="845"/>
      <c r="HG34" s="845"/>
      <c r="HH34" s="845"/>
      <c r="HI34" s="845"/>
      <c r="HJ34" s="845"/>
      <c r="HK34" s="845"/>
      <c r="HL34" s="845"/>
      <c r="HM34" s="845"/>
      <c r="HN34" s="845"/>
      <c r="HO34" s="845"/>
      <c r="HP34" s="845"/>
      <c r="HQ34" s="845"/>
      <c r="HR34" s="845"/>
      <c r="HS34" s="845"/>
      <c r="HT34" s="845"/>
      <c r="HU34" s="845"/>
      <c r="HV34" s="845"/>
      <c r="HW34" s="845"/>
      <c r="HX34" s="845"/>
      <c r="HY34" s="845"/>
      <c r="HZ34" s="845"/>
      <c r="IA34" s="845"/>
      <c r="IB34" s="845"/>
      <c r="IC34" s="845"/>
      <c r="ID34" s="845"/>
      <c r="IE34" s="845"/>
      <c r="IF34" s="845"/>
      <c r="IG34" s="845"/>
      <c r="IH34" s="845"/>
      <c r="II34" s="845"/>
      <c r="IJ34" s="845"/>
      <c r="IK34" s="845"/>
      <c r="IL34" s="845"/>
      <c r="IM34" s="845"/>
      <c r="IN34" s="845"/>
      <c r="IO34" s="845"/>
    </row>
    <row r="35" spans="1:249" ht="18" customHeight="1">
      <c r="A35" s="956"/>
      <c r="B35" s="955"/>
      <c r="C35" s="955"/>
      <c r="D35" s="955"/>
      <c r="E35" s="4" t="s">
        <v>3140</v>
      </c>
      <c r="F35" s="5"/>
      <c r="G35" s="5"/>
      <c r="H35" s="5"/>
      <c r="I35" s="5"/>
    </row>
    <row r="36" spans="1:249" ht="18" customHeight="1">
      <c r="A36" s="947" t="s">
        <v>3348</v>
      </c>
      <c r="B36" s="948"/>
      <c r="C36" s="1595" t="s">
        <v>4433</v>
      </c>
      <c r="D36" s="950"/>
      <c r="E36" s="1596" t="s">
        <v>3141</v>
      </c>
      <c r="F36" s="5"/>
      <c r="G36" s="5"/>
      <c r="H36" s="5"/>
      <c r="I36" s="5"/>
    </row>
    <row r="37" spans="1:249" ht="18" customHeight="1">
      <c r="A37" s="957"/>
      <c r="B37" s="958"/>
      <c r="C37" s="958"/>
      <c r="D37" s="950"/>
      <c r="E37" s="1596"/>
      <c r="F37" s="5"/>
      <c r="G37" s="5"/>
      <c r="H37" s="5"/>
      <c r="I37" s="5"/>
    </row>
    <row r="38" spans="1:249" ht="18" customHeight="1">
      <c r="A38" s="947" t="s">
        <v>3349</v>
      </c>
      <c r="B38" s="948"/>
      <c r="C38" s="1595" t="s">
        <v>4434</v>
      </c>
      <c r="D38" s="950"/>
      <c r="E38" s="1596" t="s">
        <v>3142</v>
      </c>
      <c r="F38" s="5"/>
      <c r="G38" s="5"/>
      <c r="H38" s="5"/>
      <c r="I38" s="5"/>
    </row>
    <row r="39" spans="1:249" ht="18" customHeight="1">
      <c r="A39" s="957"/>
      <c r="B39" s="958"/>
      <c r="C39" s="958" t="s">
        <v>2045</v>
      </c>
      <c r="D39" s="950"/>
      <c r="E39" s="1596"/>
      <c r="F39" s="5"/>
      <c r="G39" s="5"/>
      <c r="H39" s="5"/>
      <c r="I39" s="5"/>
    </row>
    <row r="40" spans="1:249" ht="18" customHeight="1">
      <c r="A40" s="947" t="s">
        <v>3350</v>
      </c>
      <c r="B40" s="948"/>
      <c r="C40" s="1595" t="s">
        <v>5616</v>
      </c>
      <c r="D40" s="950"/>
      <c r="E40" s="1596" t="s">
        <v>3143</v>
      </c>
      <c r="F40" s="5"/>
      <c r="G40" s="5"/>
      <c r="H40" s="5"/>
      <c r="I40" s="5"/>
    </row>
    <row r="41" spans="1:249" ht="18" customHeight="1">
      <c r="A41" s="951"/>
      <c r="B41" s="946"/>
      <c r="C41" s="955"/>
      <c r="D41" s="955"/>
      <c r="E41" s="5"/>
      <c r="F41" s="5"/>
      <c r="G41" s="5"/>
      <c r="H41" s="5"/>
      <c r="I41" s="5"/>
    </row>
    <row r="42" spans="1:249" ht="18" customHeight="1">
      <c r="A42" s="951"/>
      <c r="B42" s="946"/>
      <c r="C42" s="955"/>
      <c r="D42" s="955"/>
      <c r="E42" s="5"/>
      <c r="F42" s="5"/>
      <c r="G42" s="5"/>
      <c r="H42" s="5"/>
      <c r="I42" s="5"/>
    </row>
    <row r="43" spans="1:249" ht="18" customHeight="1">
      <c r="A43" s="951"/>
      <c r="B43" s="946"/>
      <c r="C43" s="955"/>
      <c r="D43" s="955"/>
      <c r="E43" s="5"/>
      <c r="F43" s="5"/>
      <c r="G43" s="5"/>
      <c r="H43" s="5"/>
      <c r="I43" s="5"/>
    </row>
    <row r="44" spans="1:249" ht="18" customHeight="1">
      <c r="A44" s="951"/>
      <c r="B44" s="946"/>
      <c r="C44" s="955"/>
      <c r="D44" s="955"/>
      <c r="E44" s="5"/>
      <c r="F44" s="5"/>
      <c r="G44" s="5"/>
      <c r="H44" s="5"/>
      <c r="I44" s="5"/>
    </row>
    <row r="45" spans="1:249" ht="18" customHeight="1">
      <c r="A45" s="951"/>
      <c r="B45" s="946"/>
      <c r="C45" s="955"/>
      <c r="D45" s="955"/>
      <c r="E45" s="5"/>
      <c r="F45" s="5"/>
      <c r="G45" s="5"/>
      <c r="H45" s="5"/>
      <c r="I45" s="5"/>
    </row>
    <row r="46" spans="1:249" ht="18" customHeight="1">
      <c r="A46" s="951" t="str">
        <f>"Year ended "&amp;C38</f>
        <v>Year ended 12/31/13</v>
      </c>
      <c r="B46" s="946"/>
      <c r="C46" s="955"/>
      <c r="D46" s="955"/>
      <c r="E46" s="5"/>
      <c r="F46" s="5"/>
      <c r="G46" s="5"/>
      <c r="H46" s="5"/>
      <c r="I46" s="5"/>
    </row>
    <row r="47" spans="1:249" ht="18" customHeight="1">
      <c r="A47" s="951"/>
      <c r="B47" s="946"/>
      <c r="C47" s="955"/>
      <c r="D47" s="955"/>
      <c r="E47" s="5"/>
      <c r="F47" s="5"/>
      <c r="G47" s="5"/>
      <c r="H47" s="5"/>
      <c r="I47" s="5"/>
    </row>
    <row r="48" spans="1:249" ht="18" customHeight="1">
      <c r="A48" s="951"/>
      <c r="B48" s="946"/>
      <c r="C48" s="955"/>
      <c r="D48" s="955"/>
      <c r="E48" s="5"/>
      <c r="F48" s="5"/>
      <c r="G48" s="5"/>
      <c r="H48" s="5"/>
      <c r="I48" s="5"/>
    </row>
    <row r="49" spans="1:9" ht="13.5" customHeight="1">
      <c r="A49" s="945"/>
      <c r="B49" s="4"/>
      <c r="C49" s="5"/>
      <c r="D49" s="5"/>
      <c r="E49" s="5"/>
      <c r="F49" s="5"/>
      <c r="G49" s="5"/>
      <c r="H49" s="5"/>
      <c r="I49" s="5"/>
    </row>
    <row r="50" spans="1:9" ht="15" customHeight="1">
      <c r="A50" s="945" t="str">
        <f>"Annual Report of "&amp;C25</f>
        <v>Annual Report of Central Hudson Gas &amp; Electric</v>
      </c>
      <c r="B50" s="4"/>
      <c r="C50" s="5"/>
      <c r="D50" s="5"/>
      <c r="E50" s="5"/>
      <c r="F50" s="5"/>
      <c r="G50" s="5"/>
      <c r="H50" s="5"/>
      <c r="I50" s="5"/>
    </row>
    <row r="51" spans="1:9" ht="13.5" customHeight="1">
      <c r="A51" s="945"/>
      <c r="B51" s="4"/>
      <c r="C51" s="5"/>
      <c r="D51" s="5"/>
      <c r="E51" s="5"/>
      <c r="F51" s="5"/>
      <c r="G51" s="5"/>
      <c r="H51" s="5"/>
      <c r="I51" s="5"/>
    </row>
    <row r="52" spans="1:9" ht="15.6" customHeight="1">
      <c r="A52" s="945" t="str">
        <f>"Annual Report of "&amp;C25&amp;"                                                       "&amp;A6</f>
        <v>Annual Report of Central Hudson Gas &amp; Electric                                                       Year ended 12/31/13</v>
      </c>
      <c r="B52" s="4"/>
      <c r="C52" s="5"/>
      <c r="D52" s="5"/>
      <c r="E52" s="5"/>
      <c r="F52" s="5"/>
      <c r="G52" s="5"/>
      <c r="H52" s="5"/>
      <c r="I52" s="5"/>
    </row>
    <row r="53" spans="1:9" ht="13.5" customHeight="1">
      <c r="A53" s="945"/>
      <c r="B53" s="4"/>
      <c r="C53" s="5"/>
      <c r="D53" s="5"/>
      <c r="E53" s="5"/>
      <c r="F53" s="5"/>
      <c r="G53" s="5"/>
      <c r="H53" s="5"/>
      <c r="I53" s="5"/>
    </row>
    <row r="54" spans="1:9" ht="15" customHeight="1">
      <c r="A54" s="945" t="str">
        <f>"Annual Report of "&amp;C25&amp;"                                                                           "&amp;A6</f>
        <v>Annual Report of Central Hudson Gas &amp; Electric                                                                           Year ended 12/31/13</v>
      </c>
      <c r="B54" s="4"/>
      <c r="C54" s="5"/>
      <c r="D54" s="5"/>
      <c r="E54" s="5"/>
      <c r="F54" s="5"/>
      <c r="G54" s="5"/>
      <c r="H54" s="5"/>
      <c r="I54" s="5"/>
    </row>
    <row r="55" spans="1:9" ht="13.5" customHeight="1">
      <c r="A55" s="945"/>
      <c r="B55" s="4"/>
      <c r="C55" s="5"/>
      <c r="D55" s="5"/>
      <c r="E55" s="5"/>
      <c r="F55" s="5"/>
      <c r="G55" s="5"/>
      <c r="H55" s="5"/>
      <c r="I55" s="5"/>
    </row>
    <row r="56" spans="1:9" ht="15" customHeight="1">
      <c r="A56" s="945" t="str">
        <f>"Annual Report of "&amp;C25&amp;"                                                                                     "&amp;A6</f>
        <v>Annual Report of Central Hudson Gas &amp; Electric                                                                                     Year ended 12/31/13</v>
      </c>
      <c r="B56" s="4"/>
      <c r="C56" s="5"/>
      <c r="D56" s="5"/>
      <c r="E56" s="5"/>
      <c r="F56" s="5"/>
      <c r="G56" s="5"/>
      <c r="H56" s="5"/>
      <c r="I56" s="5"/>
    </row>
    <row r="57" spans="1:9" ht="13.5" customHeight="1">
      <c r="A57" s="945"/>
      <c r="B57" s="4"/>
      <c r="C57" s="5"/>
      <c r="D57" s="5"/>
      <c r="E57" s="5"/>
      <c r="F57" s="5"/>
      <c r="G57" s="5"/>
      <c r="H57" s="5"/>
      <c r="I57" s="5"/>
    </row>
    <row r="58" spans="1:9" ht="15" customHeight="1">
      <c r="A58" s="945" t="str">
        <f>"Annual Report of "&amp;C25&amp;"                                                                                                 "&amp;A6</f>
        <v>Annual Report of Central Hudson Gas &amp; Electric                                                                                                 Year ended 12/31/13</v>
      </c>
      <c r="B58" s="4"/>
      <c r="C58" s="5"/>
      <c r="D58" s="5"/>
      <c r="E58" s="5"/>
      <c r="F58" s="5"/>
      <c r="G58" s="5"/>
      <c r="H58" s="5"/>
      <c r="I58" s="5"/>
    </row>
    <row r="59" spans="1:9" ht="13.5" customHeight="1">
      <c r="A59" s="945"/>
      <c r="B59" s="4"/>
      <c r="C59" s="5"/>
      <c r="D59" s="5"/>
      <c r="E59" s="5"/>
      <c r="F59" s="5"/>
      <c r="G59" s="5"/>
      <c r="H59" s="5"/>
      <c r="I59" s="5"/>
    </row>
    <row r="60" spans="1:9" ht="15" customHeight="1">
      <c r="A60" s="945" t="str">
        <f>"Annual Report of "&amp;C25&amp;"                                                                                                              "&amp;A6</f>
        <v>Annual Report of Central Hudson Gas &amp; Electric                                                                                                              Year ended 12/31/13</v>
      </c>
      <c r="B60" s="4"/>
      <c r="C60" s="5"/>
      <c r="D60" s="5"/>
      <c r="E60" s="5"/>
      <c r="F60" s="5"/>
      <c r="G60" s="5"/>
      <c r="H60" s="5"/>
      <c r="I60" s="5"/>
    </row>
    <row r="61" spans="1:9" ht="13.5" customHeight="1">
      <c r="A61" s="945"/>
      <c r="B61" s="4"/>
      <c r="C61" s="5"/>
      <c r="D61" s="5"/>
      <c r="E61" s="5"/>
      <c r="F61" s="5"/>
      <c r="G61" s="5"/>
      <c r="H61" s="5"/>
      <c r="I61" s="5"/>
    </row>
    <row r="62" spans="1:9" ht="15" customHeight="1">
      <c r="A62" s="945" t="str">
        <f>"Annual Report of "&amp;C25&amp;"                                                                                                                            "&amp;A6</f>
        <v>Annual Report of Central Hudson Gas &amp; Electric                                                                                                                            Year ended 12/31/13</v>
      </c>
      <c r="B62" s="4"/>
      <c r="C62" s="5"/>
      <c r="D62" s="5"/>
      <c r="E62" s="5"/>
      <c r="F62" s="5"/>
      <c r="G62" s="5"/>
      <c r="H62" s="5"/>
      <c r="I62" s="5"/>
    </row>
    <row r="63" spans="1:9" ht="13.5" customHeight="1">
      <c r="A63" s="945"/>
      <c r="B63" s="4"/>
      <c r="C63" s="5"/>
      <c r="D63" s="5"/>
      <c r="E63" s="5"/>
      <c r="F63" s="5"/>
      <c r="G63" s="5"/>
      <c r="H63" s="5"/>
      <c r="I63" s="5"/>
    </row>
    <row r="64" spans="1:9" ht="15.6" customHeight="1">
      <c r="A64" s="945" t="str">
        <f>"Annual Report of "&amp;C25&amp;"                                                                                                                                       "&amp;A6</f>
        <v>Annual Report of Central Hudson Gas &amp; Electric                                                                                                                                       Year ended 12/31/13</v>
      </c>
      <c r="B64" s="4"/>
      <c r="C64" s="5"/>
      <c r="D64" s="5"/>
      <c r="E64" s="5"/>
      <c r="F64" s="5"/>
      <c r="G64" s="5"/>
      <c r="H64" s="5"/>
      <c r="I64" s="5"/>
    </row>
    <row r="65" spans="1:9" ht="13.5" customHeight="1">
      <c r="A65" s="945"/>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846"/>
      <c r="B70" s="846"/>
      <c r="C70" s="846"/>
      <c r="D70" s="846"/>
      <c r="E70" s="846"/>
    </row>
  </sheetData>
  <customSheetViews>
    <customSheetView guid="{15E51391-F6F3-48E9-B40F-0D0FA5B2E445}"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
      <headerFooter alignWithMargins="0"/>
    </customSheetView>
    <customSheetView guid="{3A144620-83F7-4F5B-821B-3720DAB5A017}"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2"/>
      <headerFooter alignWithMargins="0"/>
    </customSheetView>
    <customSheetView guid="{4AE1E835-A004-41CE-8576-E42DEB829644}"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3"/>
      <headerFooter alignWithMargins="0"/>
    </customSheetView>
    <customSheetView guid="{F164CA47-D0CA-4087-947A-F5047D94B8B7}"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4"/>
      <headerFooter alignWithMargins="0"/>
    </customSheetView>
    <customSheetView guid="{BD2EE8C8-7F57-4FE0-A338-C6EB2215B0F1}" scale="75" colorId="8" showPageBreaks="1" fitToPage="1" printArea="1" topLeftCell="A22">
      <selection activeCell="F45" sqref="F45"/>
      <colBreaks count="1" manualBreakCount="1">
        <brk id="4" max="1048575" man="1"/>
      </colBreaks>
      <pageMargins left="0.5" right="0.5" top="0.5" bottom="0.5" header="0.5" footer="0.5"/>
      <pageSetup scale="59" orientation="portrait" horizontalDpi="300" verticalDpi="300" r:id="rId5"/>
      <headerFooter alignWithMargins="0"/>
    </customSheetView>
    <customSheetView guid="{C7E3EE00-B00F-419E-8611-266863084489}" scale="75" colorId="8" showPageBreaks="1" fitToPage="1" printArea="1" topLeftCell="A22">
      <selection activeCell="F45" sqref="F45"/>
      <colBreaks count="1" manualBreakCount="1">
        <brk id="4" max="1048575" man="1"/>
      </colBreaks>
      <pageMargins left="0.5" right="0.5" top="0.5" bottom="0.5" header="0.5" footer="0.5"/>
      <pageSetup scale="59" orientation="portrait" horizontalDpi="300" verticalDpi="300" r:id="rId6"/>
      <headerFooter alignWithMargins="0"/>
    </customSheetView>
    <customSheetView guid="{3477AA39-47F3-4DEE-B5AC-34FD34A7C506}" scale="75" colorId="8" showPageBreaks="1" fitToPage="1" printArea="1" topLeftCell="A22">
      <selection activeCell="F45" sqref="F45"/>
      <colBreaks count="1" manualBreakCount="1">
        <brk id="4" max="1048575" man="1"/>
      </colBreaks>
      <pageMargins left="0.5" right="0.5" top="0.5" bottom="0.5" header="0.5" footer="0.5"/>
      <pageSetup scale="60" orientation="portrait" horizontalDpi="300" verticalDpi="300" r:id="rId7"/>
      <headerFooter alignWithMargins="0"/>
    </customSheetView>
    <customSheetView guid="{49B64248-30F9-46D2-A9F4-36D89630158D}" scale="75" colorId="8" showPageBreaks="1" fitToPage="1" printArea="1" topLeftCell="A22">
      <selection activeCell="F45" sqref="F45"/>
      <colBreaks count="1" manualBreakCount="1">
        <brk id="4" max="1048575" man="1"/>
      </colBreaks>
      <pageMargins left="0.5" right="0.5" top="0.5" bottom="0.5" header="0.5" footer="0.5"/>
      <pageSetup scale="59" orientation="portrait" horizontalDpi="300" verticalDpi="300" r:id="rId8"/>
      <headerFooter alignWithMargins="0"/>
    </customSheetView>
    <customSheetView guid="{9460FF40-1E23-4EAD-9F2E-3CC0E3823200}" scale="75" colorId="8" showPageBreaks="1" fitToPage="1" printArea="1" topLeftCell="A22">
      <selection activeCell="F45" sqref="F45"/>
      <colBreaks count="1" manualBreakCount="1">
        <brk id="4" max="1048575" man="1"/>
      </colBreaks>
      <pageMargins left="0.5" right="0.5" top="0.5" bottom="0.5" header="0.5" footer="0.5"/>
      <pageSetup scale="59" orientation="portrait" horizontalDpi="300" verticalDpi="300" r:id="rId9"/>
      <headerFooter alignWithMargins="0"/>
    </customSheetView>
    <customSheetView guid="{33F19BEF-14FD-48AD-9437-DC9391C2FB5D}"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0"/>
      <headerFooter alignWithMargins="0"/>
    </customSheetView>
    <customSheetView guid="{3572A64A-10E1-48A8-88DB-C6FDE35A45D9}"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1"/>
      <headerFooter alignWithMargins="0"/>
    </customSheetView>
    <customSheetView guid="{9A3FFF2B-6404-4DF1-A691-3B3D111BF416}"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2"/>
      <headerFooter alignWithMargins="0"/>
    </customSheetView>
    <customSheetView guid="{6972FD2D-1C11-49E2-936D-D053FB86EE49}"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3"/>
      <headerFooter alignWithMargins="0"/>
    </customSheetView>
    <customSheetView guid="{909B62D3-37B4-48E7-A28D-FCCB057513A6}"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4"/>
      <headerFooter alignWithMargins="0"/>
    </customSheetView>
    <customSheetView guid="{AF5B460E-BE98-4D6A-BC4D-FB7F586FE8C3}" scale="75" colorId="8" showPageBreaks="1"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5"/>
      <headerFooter alignWithMargins="0"/>
    </customSheetView>
    <customSheetView guid="{AD2DEECA-73A1-433A-8496-725ED72ABD3B}" scale="75" colorId="8" fitToPage="1" topLeftCell="A22">
      <selection activeCell="F45" sqref="F45"/>
      <colBreaks count="2" manualBreakCount="2">
        <brk id="4" max="1048575" man="1"/>
        <brk id="9" max="1048575" man="1"/>
      </colBreaks>
      <pageMargins left="0.5" right="0.5" top="0.5" bottom="0.5" header="0.5" footer="0.5"/>
      <pageSetup scale="51" orientation="portrait" horizontalDpi="300" verticalDpi="300" r:id="rId16"/>
      <headerFooter alignWithMargins="0"/>
    </customSheetView>
    <customSheetView guid="{613A73D1-ED13-41BC-B183-6F740B4BAFC9}" scale="60" colorId="8" showPageBreaks="1" fitToPage="1" view="pageBreakPreview" topLeftCell="A22">
      <selection activeCell="I35" sqref="I35"/>
      <colBreaks count="2" manualBreakCount="2">
        <brk id="4" max="1048575" man="1"/>
        <brk id="9" max="1048575" man="1"/>
      </colBreaks>
      <pageMargins left="0.5" right="0.5" top="0.5" bottom="0.5" header="0.5" footer="0.5"/>
      <pageSetup scale="51" orientation="portrait" horizontalDpi="300" verticalDpi="300" r:id="rId17"/>
      <headerFooter alignWithMargins="0"/>
    </customSheetView>
  </customSheetViews>
  <pageMargins left="0.5" right="0.5" top="0.5" bottom="0.5" header="0.5" footer="0.5"/>
  <pageSetup scale="51" orientation="portrait" horizontalDpi="300" verticalDpi="300" r:id="rId18"/>
  <headerFooter alignWithMargins="0"/>
  <colBreaks count="2" manualBreakCount="2">
    <brk id="4" max="1048575" man="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tabSelected="1" defaultGridColor="0" view="pageBreakPreview" colorId="22" zoomScaleNormal="85" zoomScaleSheetLayoutView="100" workbookViewId="0">
      <selection activeCell="K15" sqref="K15"/>
    </sheetView>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900"/>
      <c r="B2" s="901"/>
      <c r="C2" s="901"/>
      <c r="D2" s="901"/>
      <c r="E2" s="901"/>
      <c r="F2" s="901"/>
      <c r="G2" s="902"/>
      <c r="H2" s="903"/>
      <c r="I2" s="901"/>
      <c r="J2" s="904"/>
    </row>
    <row r="3" spans="1:10" ht="15" customHeight="1">
      <c r="A3" s="905"/>
      <c r="B3" s="906"/>
      <c r="C3" s="906"/>
      <c r="D3" s="906"/>
      <c r="E3" s="906"/>
      <c r="F3" s="906"/>
      <c r="G3" s="906"/>
      <c r="H3" s="906"/>
      <c r="I3" s="906"/>
      <c r="J3" s="907"/>
    </row>
    <row r="4" spans="1:10" ht="15" customHeight="1">
      <c r="A4" s="905"/>
      <c r="B4" s="906"/>
      <c r="C4" s="906"/>
      <c r="D4" s="906"/>
      <c r="E4" s="906"/>
      <c r="F4" s="906"/>
      <c r="G4" s="906"/>
      <c r="H4" s="906"/>
      <c r="I4" s="906"/>
      <c r="J4" s="907"/>
    </row>
    <row r="5" spans="1:10" ht="27" customHeight="1">
      <c r="A5" s="908" t="s">
        <v>3375</v>
      </c>
      <c r="B5" s="909"/>
      <c r="C5" s="909"/>
      <c r="D5" s="909"/>
      <c r="E5" s="909"/>
      <c r="F5" s="909"/>
      <c r="G5" s="909"/>
      <c r="H5" s="909"/>
      <c r="I5" s="909"/>
      <c r="J5" s="910"/>
    </row>
    <row r="6" spans="1:10" ht="24" customHeight="1">
      <c r="A6" s="911" t="s">
        <v>3376</v>
      </c>
      <c r="B6" s="909"/>
      <c r="C6" s="909"/>
      <c r="D6" s="909"/>
      <c r="E6" s="909"/>
      <c r="F6" s="909"/>
      <c r="G6" s="909"/>
      <c r="H6" s="909"/>
      <c r="I6" s="909"/>
      <c r="J6" s="910"/>
    </row>
    <row r="7" spans="1:10" ht="13.5" customHeight="1">
      <c r="A7" s="905"/>
      <c r="B7" s="906"/>
      <c r="C7" s="906"/>
      <c r="D7" s="906"/>
      <c r="E7" s="906"/>
      <c r="F7" s="906"/>
      <c r="G7" s="906"/>
      <c r="H7" s="906"/>
      <c r="I7" s="906"/>
      <c r="J7" s="907"/>
    </row>
    <row r="8" spans="1:10" ht="24" customHeight="1">
      <c r="A8" s="912" t="s">
        <v>1889</v>
      </c>
      <c r="B8" s="913"/>
      <c r="C8" s="913"/>
      <c r="D8" s="913"/>
      <c r="E8" s="913"/>
      <c r="F8" s="913"/>
      <c r="G8" s="913"/>
      <c r="H8" s="913"/>
      <c r="I8" s="913"/>
      <c r="J8" s="914"/>
    </row>
    <row r="9" spans="1:10" ht="13.5" customHeight="1">
      <c r="A9" s="905"/>
      <c r="B9" s="906"/>
      <c r="C9" s="906"/>
      <c r="D9" s="906"/>
      <c r="E9" s="906"/>
      <c r="F9" s="906"/>
      <c r="G9" s="906"/>
      <c r="H9" s="906"/>
      <c r="I9" s="906"/>
      <c r="J9" s="907"/>
    </row>
    <row r="10" spans="1:10" ht="13.5" customHeight="1">
      <c r="A10" s="905"/>
      <c r="B10" s="906"/>
      <c r="C10" s="906"/>
      <c r="D10" s="906"/>
      <c r="E10" s="906"/>
      <c r="F10" s="906"/>
      <c r="G10" s="906"/>
      <c r="H10" s="906"/>
      <c r="I10" s="906"/>
      <c r="J10" s="907"/>
    </row>
    <row r="11" spans="1:10" ht="17.45" customHeight="1">
      <c r="A11" s="915" t="s">
        <v>3377</v>
      </c>
      <c r="B11" s="909"/>
      <c r="C11" s="909"/>
      <c r="D11" s="909"/>
      <c r="E11" s="909"/>
      <c r="F11" s="909"/>
      <c r="G11" s="909"/>
      <c r="H11" s="909"/>
      <c r="I11" s="909"/>
      <c r="J11" s="910"/>
    </row>
    <row r="12" spans="1:10" ht="13.5" customHeight="1">
      <c r="A12" s="905"/>
      <c r="B12" s="906"/>
      <c r="C12" s="906"/>
      <c r="D12" s="906"/>
      <c r="E12" s="906"/>
      <c r="F12" s="906"/>
      <c r="G12" s="906"/>
      <c r="H12" s="906"/>
      <c r="I12" s="906"/>
      <c r="J12" s="907"/>
    </row>
    <row r="13" spans="1:10" ht="22.5" customHeight="1" thickBot="1">
      <c r="A13" s="905"/>
      <c r="B13" s="14" t="str">
        <f>'Data Sheet'!$C$25</f>
        <v>Central Hudson Gas &amp; Electric</v>
      </c>
      <c r="C13" s="909"/>
      <c r="D13" s="909"/>
      <c r="E13" s="909"/>
      <c r="F13" s="909"/>
      <c r="G13" s="909"/>
      <c r="H13" s="909"/>
      <c r="I13" s="909"/>
      <c r="J13" s="907"/>
    </row>
    <row r="14" spans="1:10" ht="15.75">
      <c r="A14" s="916"/>
      <c r="B14" s="917" t="s">
        <v>2029</v>
      </c>
      <c r="C14" s="918"/>
      <c r="D14" s="918"/>
      <c r="E14" s="918"/>
      <c r="F14" s="918"/>
      <c r="G14" s="918"/>
      <c r="H14" s="918"/>
      <c r="I14" s="918"/>
      <c r="J14" s="907"/>
    </row>
    <row r="15" spans="1:10">
      <c r="A15" s="919" t="s">
        <v>2030</v>
      </c>
      <c r="B15" s="920"/>
      <c r="C15" s="920"/>
      <c r="D15" s="920"/>
      <c r="E15" s="920"/>
      <c r="F15" s="920"/>
      <c r="G15" s="920"/>
      <c r="H15" s="920"/>
      <c r="I15" s="920"/>
      <c r="J15" s="921"/>
    </row>
    <row r="16" spans="1:10" ht="15.95" customHeight="1">
      <c r="A16" s="905"/>
      <c r="B16" s="906"/>
      <c r="C16" s="906"/>
      <c r="D16" s="906"/>
      <c r="E16" s="906"/>
      <c r="F16" s="906"/>
      <c r="G16" s="906"/>
      <c r="H16" s="906"/>
      <c r="I16" s="906"/>
      <c r="J16" s="907"/>
    </row>
    <row r="17" spans="1:10" ht="15.95" customHeight="1" thickBot="1">
      <c r="A17" s="905"/>
      <c r="B17" s="15" t="str">
        <f>'Data Sheet'!C27</f>
        <v>284 South Avenue</v>
      </c>
      <c r="C17" s="922"/>
      <c r="D17" s="922"/>
      <c r="E17" s="922"/>
      <c r="F17" s="922"/>
      <c r="G17" s="922"/>
      <c r="H17" s="922"/>
      <c r="I17" s="922"/>
      <c r="J17" s="907"/>
    </row>
    <row r="18" spans="1:10" ht="15.95" customHeight="1">
      <c r="A18" s="905"/>
      <c r="B18" s="906"/>
      <c r="C18" s="906"/>
      <c r="D18" s="906"/>
      <c r="E18" s="906"/>
      <c r="F18" s="906"/>
      <c r="G18" s="906"/>
      <c r="H18" s="906"/>
      <c r="I18" s="906"/>
      <c r="J18" s="907"/>
    </row>
    <row r="19" spans="1:10" ht="17.649999999999999" customHeight="1" thickBot="1">
      <c r="A19" s="905"/>
      <c r="B19" s="15" t="str">
        <f>'Data Sheet'!C29</f>
        <v>Poughkeepsie, NY 12601</v>
      </c>
      <c r="C19" s="922"/>
      <c r="D19" s="922"/>
      <c r="E19" s="922"/>
      <c r="F19" s="922"/>
      <c r="G19" s="922"/>
      <c r="H19" s="922"/>
      <c r="I19" s="922"/>
      <c r="J19" s="907"/>
    </row>
    <row r="20" spans="1:10">
      <c r="A20" s="923"/>
      <c r="B20" s="924" t="s">
        <v>2031</v>
      </c>
      <c r="C20" s="909"/>
      <c r="D20" s="909"/>
      <c r="E20" s="909"/>
      <c r="F20" s="909"/>
      <c r="G20" s="909"/>
      <c r="H20" s="909"/>
      <c r="I20" s="909"/>
      <c r="J20" s="907"/>
    </row>
    <row r="21" spans="1:10">
      <c r="A21" s="905"/>
      <c r="B21" s="925"/>
      <c r="C21" s="906"/>
      <c r="D21" s="906"/>
      <c r="E21" s="906"/>
      <c r="F21" s="906"/>
      <c r="G21" s="906"/>
      <c r="H21" s="906"/>
      <c r="I21" s="906"/>
      <c r="J21" s="907"/>
    </row>
    <row r="22" spans="1:10">
      <c r="A22" s="905"/>
      <c r="B22" s="906"/>
      <c r="C22" s="906"/>
      <c r="D22" s="906"/>
      <c r="E22" s="906"/>
      <c r="F22" s="906"/>
      <c r="G22" s="906"/>
      <c r="H22" s="906"/>
      <c r="I22" s="906"/>
      <c r="J22" s="907"/>
    </row>
    <row r="23" spans="1:10" ht="14.45" customHeight="1">
      <c r="A23" s="905"/>
      <c r="B23" s="926" t="s">
        <v>2032</v>
      </c>
      <c r="C23" s="909"/>
      <c r="D23" s="909"/>
      <c r="E23" s="909"/>
      <c r="F23" s="909"/>
      <c r="G23" s="909"/>
      <c r="H23" s="909"/>
      <c r="I23" s="909"/>
      <c r="J23" s="907"/>
    </row>
    <row r="24" spans="1:10">
      <c r="A24" s="905"/>
      <c r="B24" s="906"/>
      <c r="C24" s="906"/>
      <c r="D24" s="906"/>
      <c r="E24" s="906"/>
      <c r="F24" s="906"/>
      <c r="G24" s="906"/>
      <c r="H24" s="906"/>
      <c r="I24" s="906"/>
      <c r="J24" s="907"/>
    </row>
    <row r="25" spans="1:10" ht="22.35" customHeight="1">
      <c r="A25" s="927"/>
      <c r="B25" s="928" t="str">
        <f>'Data Sheet'!A46</f>
        <v>Year ended 12/31/13</v>
      </c>
      <c r="C25" s="909"/>
      <c r="D25" s="909"/>
      <c r="E25" s="909"/>
      <c r="F25" s="909"/>
      <c r="G25" s="909"/>
      <c r="H25" s="909"/>
      <c r="I25" s="909"/>
      <c r="J25" s="907"/>
    </row>
    <row r="26" spans="1:10" ht="14.45" customHeight="1">
      <c r="A26" s="905"/>
      <c r="B26" s="906"/>
      <c r="C26" s="906"/>
      <c r="D26" s="906"/>
      <c r="E26" s="906"/>
      <c r="F26" s="906"/>
      <c r="G26" s="906"/>
      <c r="H26" s="906"/>
      <c r="I26" s="906"/>
      <c r="J26" s="907"/>
    </row>
    <row r="27" spans="1:10" ht="23.45" customHeight="1">
      <c r="A27" s="905"/>
      <c r="B27" s="929" t="s">
        <v>2033</v>
      </c>
      <c r="C27" s="909"/>
      <c r="D27" s="909"/>
      <c r="E27" s="909"/>
      <c r="F27" s="909"/>
      <c r="G27" s="909"/>
      <c r="H27" s="909"/>
      <c r="I27" s="909"/>
      <c r="J27" s="907"/>
    </row>
    <row r="28" spans="1:10">
      <c r="A28" s="905"/>
      <c r="B28" s="906"/>
      <c r="C28" s="906"/>
      <c r="D28" s="906"/>
      <c r="E28" s="906"/>
      <c r="F28" s="906"/>
      <c r="G28" s="906"/>
      <c r="H28" s="906"/>
      <c r="I28" s="906"/>
      <c r="J28" s="907"/>
    </row>
    <row r="29" spans="1:10">
      <c r="A29" s="905"/>
      <c r="B29" s="906"/>
      <c r="C29" s="906"/>
      <c r="D29" s="906"/>
      <c r="E29" s="906"/>
      <c r="F29" s="906"/>
      <c r="G29" s="906"/>
      <c r="H29" s="906"/>
      <c r="I29" s="906"/>
      <c r="J29" s="907"/>
    </row>
    <row r="30" spans="1:10" ht="24" customHeight="1">
      <c r="A30" s="905"/>
      <c r="B30" s="929" t="s">
        <v>1887</v>
      </c>
      <c r="C30" s="909"/>
      <c r="D30" s="909"/>
      <c r="E30" s="909"/>
      <c r="F30" s="909"/>
      <c r="G30" s="909"/>
      <c r="H30" s="909"/>
      <c r="I30" s="909"/>
      <c r="J30" s="907"/>
    </row>
    <row r="31" spans="1:10">
      <c r="A31" s="905"/>
      <c r="B31" s="906"/>
      <c r="C31" s="906"/>
      <c r="D31" s="906"/>
      <c r="E31" s="906"/>
      <c r="F31" s="906"/>
      <c r="G31" s="906"/>
      <c r="H31" s="906"/>
      <c r="I31" s="906"/>
      <c r="J31" s="907"/>
    </row>
    <row r="32" spans="1:10" ht="9.6" customHeight="1">
      <c r="A32" s="905"/>
      <c r="B32" s="906"/>
      <c r="C32" s="906"/>
      <c r="D32" s="906"/>
      <c r="E32" s="906"/>
      <c r="F32" s="906"/>
      <c r="G32" s="906"/>
      <c r="H32" s="906"/>
      <c r="I32" s="906"/>
      <c r="J32" s="907"/>
    </row>
    <row r="33" spans="1:10" ht="21" customHeight="1">
      <c r="A33" s="905"/>
      <c r="B33" s="929" t="s">
        <v>1888</v>
      </c>
      <c r="C33" s="909"/>
      <c r="D33" s="909"/>
      <c r="E33" s="909"/>
      <c r="F33" s="909"/>
      <c r="G33" s="909"/>
      <c r="H33" s="909"/>
      <c r="I33" s="909"/>
      <c r="J33" s="907"/>
    </row>
    <row r="34" spans="1:10" ht="15.95" customHeight="1">
      <c r="A34" s="905"/>
      <c r="B34" s="906"/>
      <c r="C34" s="906"/>
      <c r="D34" s="906"/>
      <c r="E34" s="906"/>
      <c r="F34" s="906"/>
      <c r="G34" s="906"/>
      <c r="H34" s="906"/>
      <c r="I34" s="906"/>
      <c r="J34" s="907"/>
    </row>
    <row r="35" spans="1:10" ht="15.95" customHeight="1" thickBot="1">
      <c r="A35" s="905"/>
      <c r="B35" s="930"/>
      <c r="C35" s="909"/>
      <c r="D35" s="922"/>
      <c r="E35" s="922"/>
      <c r="F35" s="922"/>
      <c r="G35" s="922"/>
      <c r="H35" s="909"/>
      <c r="I35" s="909"/>
      <c r="J35" s="907"/>
    </row>
    <row r="36" spans="1:10" ht="15.95" customHeight="1">
      <c r="A36" s="905"/>
      <c r="B36" s="906"/>
      <c r="C36" s="906"/>
      <c r="D36" s="906"/>
      <c r="E36" s="906"/>
      <c r="F36" s="906"/>
      <c r="G36" s="906"/>
      <c r="H36" s="906"/>
      <c r="I36" s="906"/>
      <c r="J36" s="907"/>
    </row>
    <row r="37" spans="1:10" ht="15.95" customHeight="1">
      <c r="A37" s="905"/>
      <c r="B37" s="906"/>
      <c r="C37" s="906" t="s">
        <v>2034</v>
      </c>
      <c r="D37" s="906"/>
      <c r="E37" s="906"/>
      <c r="F37" s="906"/>
      <c r="G37" s="906"/>
      <c r="H37" s="906"/>
      <c r="I37" s="906"/>
      <c r="J37" s="907"/>
    </row>
    <row r="38" spans="1:10" ht="15.95" customHeight="1">
      <c r="A38" s="905"/>
      <c r="B38" s="906"/>
      <c r="C38" s="906" t="s">
        <v>2035</v>
      </c>
      <c r="D38" s="906"/>
      <c r="E38" s="906"/>
      <c r="F38" s="906"/>
      <c r="G38" s="906"/>
      <c r="H38" s="906"/>
      <c r="I38" s="906"/>
      <c r="J38" s="907"/>
    </row>
    <row r="39" spans="1:10" ht="15.95" customHeight="1">
      <c r="A39" s="905"/>
      <c r="B39" s="931"/>
      <c r="C39" s="932"/>
      <c r="D39" s="932"/>
      <c r="E39" s="932"/>
      <c r="F39" s="932"/>
      <c r="G39" s="932"/>
      <c r="H39" s="932"/>
      <c r="I39" s="932"/>
      <c r="J39" s="907"/>
    </row>
    <row r="40" spans="1:10" ht="15.95" customHeight="1">
      <c r="A40" s="905"/>
      <c r="B40" s="933"/>
      <c r="C40" s="932"/>
      <c r="D40" s="932"/>
      <c r="E40" s="932"/>
      <c r="F40" s="932"/>
      <c r="G40" s="932"/>
      <c r="H40" s="932"/>
      <c r="I40" s="932"/>
      <c r="J40" s="907"/>
    </row>
    <row r="41" spans="1:10" ht="15.95" customHeight="1">
      <c r="A41" s="905"/>
      <c r="B41" s="906"/>
      <c r="C41" s="906"/>
      <c r="D41" s="906"/>
      <c r="E41" s="906"/>
      <c r="F41" s="906"/>
      <c r="G41" s="906"/>
      <c r="H41" s="906"/>
      <c r="I41" s="906"/>
      <c r="J41" s="907"/>
    </row>
    <row r="42" spans="1:10" ht="7.9" customHeight="1" thickBot="1">
      <c r="A42" s="934"/>
      <c r="B42" s="935"/>
      <c r="C42" s="935"/>
      <c r="D42" s="935"/>
      <c r="E42" s="935"/>
      <c r="F42" s="935"/>
      <c r="G42" s="935"/>
      <c r="H42" s="935"/>
      <c r="I42" s="935"/>
      <c r="J42" s="936"/>
    </row>
    <row r="43" spans="1:10">
      <c r="A43" s="500"/>
      <c r="B43" s="500"/>
      <c r="C43" s="500"/>
      <c r="D43" s="500"/>
      <c r="E43" s="500"/>
      <c r="F43" s="500"/>
      <c r="G43" s="500"/>
      <c r="H43" s="500"/>
      <c r="I43" s="937" t="s">
        <v>2036</v>
      </c>
      <c r="J43" s="500"/>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customSheetViews>
    <customSheetView guid="{15E51391-F6F3-48E9-B40F-0D0FA5B2E445}" scale="85" colorId="22" fitToPage="1">
      <selection activeCell="B1" sqref="B1"/>
      <pageMargins left="0.25" right="0.25" top="0" bottom="0" header="0.25" footer="0.25"/>
      <printOptions horizontalCentered="1" verticalCentered="1"/>
      <pageSetup scale="96" orientation="portrait" horizontalDpi="300" verticalDpi="300" r:id="rId1"/>
      <headerFooter alignWithMargins="0"/>
    </customSheetView>
    <customSheetView guid="{3A144620-83F7-4F5B-821B-3720DAB5A017}" scale="85" colorId="22" fitToPage="1">
      <selection activeCell="B1" sqref="B1"/>
      <pageMargins left="0.25" right="0.25" top="0" bottom="0" header="0.25" footer="0.25"/>
      <printOptions horizontalCentered="1" verticalCentered="1"/>
      <pageSetup scale="96" orientation="portrait" horizontalDpi="300" verticalDpi="300" r:id="rId2"/>
      <headerFooter alignWithMargins="0"/>
    </customSheetView>
    <customSheetView guid="{4AE1E835-A004-41CE-8576-E42DEB829644}" scale="85" colorId="22" fitToPage="1">
      <selection activeCell="B1" sqref="B1"/>
      <pageMargins left="0.25" right="0.25" top="0" bottom="0" header="0.25" footer="0.25"/>
      <printOptions horizontalCentered="1" verticalCentered="1"/>
      <pageSetup scale="96" orientation="portrait" horizontalDpi="300" verticalDpi="300" r:id="rId3"/>
      <headerFooter alignWithMargins="0"/>
    </customSheetView>
    <customSheetView guid="{F164CA47-D0CA-4087-947A-F5047D94B8B7}" scale="85" colorId="22" fitToPage="1">
      <selection activeCell="B1" sqref="B1"/>
      <pageMargins left="0.25" right="0.25" top="0" bottom="0" header="0.25" footer="0.25"/>
      <printOptions horizontalCentered="1" verticalCentered="1"/>
      <pageSetup scale="96" orientation="portrait" horizontalDpi="300" verticalDpi="300" r:id="rId4"/>
      <headerFooter alignWithMargins="0"/>
    </customSheetView>
    <customSheetView guid="{BD2EE8C8-7F57-4FE0-A338-C6EB2215B0F1}" scale="85" colorId="22" fitToPage="1">
      <selection activeCell="B1" sqref="B1"/>
      <pageMargins left="0.25" right="0.25" top="0" bottom="0" header="0.25" footer="0.25"/>
      <printOptions horizontalCentered="1" verticalCentered="1"/>
      <pageSetup scale="96" orientation="portrait" horizontalDpi="300" verticalDpi="300" r:id="rId5"/>
      <headerFooter alignWithMargins="0"/>
    </customSheetView>
    <customSheetView guid="{C7E3EE00-B00F-419E-8611-266863084489}" scale="85" colorId="22" fitToPage="1">
      <selection activeCell="B1" sqref="B1"/>
      <pageMargins left="0.25" right="0.25" top="0" bottom="0" header="0.25" footer="0.25"/>
      <printOptions horizontalCentered="1" verticalCentered="1"/>
      <pageSetup scale="96" orientation="portrait" horizontalDpi="300" verticalDpi="300" r:id="rId6"/>
      <headerFooter alignWithMargins="0"/>
    </customSheetView>
    <customSheetView guid="{3477AA39-47F3-4DEE-B5AC-34FD34A7C506}" scale="85" colorId="22" fitToPage="1">
      <selection activeCell="B1" sqref="B1"/>
      <pageMargins left="0.25" right="0.25" top="0" bottom="0" header="0.25" footer="0.25"/>
      <printOptions horizontalCentered="1" verticalCentered="1"/>
      <pageSetup scale="96" orientation="portrait" horizontalDpi="300" verticalDpi="300" r:id="rId7"/>
      <headerFooter alignWithMargins="0"/>
    </customSheetView>
    <customSheetView guid="{49B64248-30F9-46D2-A9F4-36D89630158D}" scale="85" colorId="22" fitToPage="1">
      <selection activeCell="B1" sqref="B1"/>
      <pageMargins left="0.25" right="0.25" top="0" bottom="0" header="0.25" footer="0.25"/>
      <printOptions horizontalCentered="1" verticalCentered="1"/>
      <pageSetup scale="96" orientation="portrait" horizontalDpi="300" verticalDpi="300" r:id="rId8"/>
      <headerFooter alignWithMargins="0"/>
    </customSheetView>
    <customSheetView guid="{9460FF40-1E23-4EAD-9F2E-3CC0E3823200}" scale="85" colorId="22" fitToPage="1">
      <selection activeCell="B1" sqref="B1"/>
      <pageMargins left="0.25" right="0.25" top="0" bottom="0" header="0.25" footer="0.25"/>
      <printOptions horizontalCentered="1" verticalCentered="1"/>
      <pageSetup scale="96" orientation="portrait" horizontalDpi="300" verticalDpi="300" r:id="rId9"/>
      <headerFooter alignWithMargins="0"/>
    </customSheetView>
    <customSheetView guid="{EB23B504-8D38-44C1-A572-0BC0016A4154}" scale="85" colorId="22" fitToPage="1">
      <selection activeCell="B1" sqref="B1"/>
      <pageMargins left="0.25" right="0.25" top="0" bottom="0" header="0.25" footer="0.25"/>
      <printOptions horizontalCentered="1" verticalCentered="1"/>
      <pageSetup scale="96" orientation="portrait" horizontalDpi="300" verticalDpi="300" r:id="rId10"/>
      <headerFooter alignWithMargins="0"/>
    </customSheetView>
    <customSheetView guid="{33F19BEF-14FD-48AD-9437-DC9391C2FB5D}" scale="85" colorId="22" fitToPage="1">
      <selection activeCell="B1" sqref="B1"/>
      <pageMargins left="0.25" right="0.25" top="0" bottom="0" header="0.25" footer="0.25"/>
      <printOptions horizontalCentered="1" verticalCentered="1"/>
      <pageSetup scale="96" orientation="portrait" horizontalDpi="300" verticalDpi="300" r:id="rId11"/>
      <headerFooter alignWithMargins="0"/>
    </customSheetView>
    <customSheetView guid="{3572A64A-10E1-48A8-88DB-C6FDE35A45D9}" scale="85" colorId="22" fitToPage="1">
      <selection activeCell="B1" sqref="B1"/>
      <pageMargins left="0.25" right="0.25" top="0" bottom="0" header="0.25" footer="0.25"/>
      <printOptions horizontalCentered="1" verticalCentered="1"/>
      <pageSetup scale="96" orientation="portrait" horizontalDpi="300" verticalDpi="300" r:id="rId12"/>
      <headerFooter alignWithMargins="0"/>
    </customSheetView>
    <customSheetView guid="{9A3FFF2B-6404-4DF1-A691-3B3D111BF416}" scale="85" colorId="22" fitToPage="1">
      <selection activeCell="B1" sqref="B1"/>
      <pageMargins left="0.25" right="0.25" top="0" bottom="0" header="0.25" footer="0.25"/>
      <printOptions horizontalCentered="1" verticalCentered="1"/>
      <pageSetup scale="96" orientation="portrait" horizontalDpi="300" verticalDpi="300" r:id="rId13"/>
      <headerFooter alignWithMargins="0"/>
    </customSheetView>
    <customSheetView guid="{6972FD2D-1C11-49E2-936D-D053FB86EE49}" scale="85" colorId="22" fitToPage="1">
      <selection activeCell="B1" sqref="B1"/>
      <pageMargins left="0.25" right="0.25" top="0" bottom="0" header="0.25" footer="0.25"/>
      <printOptions horizontalCentered="1" verticalCentered="1"/>
      <pageSetup scale="96" orientation="portrait" horizontalDpi="300" verticalDpi="300" r:id="rId14"/>
      <headerFooter alignWithMargins="0"/>
    </customSheetView>
    <customSheetView guid="{909B62D3-37B4-48E7-A28D-FCCB057513A6}" scale="85" colorId="22" fitToPage="1">
      <selection activeCell="B1" sqref="B1"/>
      <pageMargins left="0.25" right="0.25" top="0" bottom="0" header="0.25" footer="0.25"/>
      <printOptions horizontalCentered="1" verticalCentered="1"/>
      <pageSetup scale="96" orientation="portrait" horizontalDpi="300" verticalDpi="300" r:id="rId15"/>
      <headerFooter alignWithMargins="0"/>
    </customSheetView>
    <customSheetView guid="{AF5B460E-BE98-4D6A-BC4D-FB7F586FE8C3}" scale="85" colorId="22" fitToPage="1">
      <selection activeCell="B1" sqref="B1"/>
      <pageMargins left="0.25" right="0.25" top="0" bottom="0" header="0.25" footer="0.25"/>
      <printOptions horizontalCentered="1" verticalCentered="1"/>
      <pageSetup scale="96" orientation="portrait" horizontalDpi="300" verticalDpi="300" r:id="rId16"/>
      <headerFooter alignWithMargins="0"/>
    </customSheetView>
    <customSheetView guid="{AD2DEECA-73A1-433A-8496-725ED72ABD3B}" scale="85" colorId="22" fitToPage="1">
      <selection activeCell="B1" sqref="B1"/>
      <pageMargins left="0.25" right="0.25" top="0" bottom="0" header="0.25" footer="0.25"/>
      <printOptions horizontalCentered="1" verticalCentered="1"/>
      <pageSetup scale="96" orientation="portrait" horizontalDpi="300" verticalDpi="300" r:id="rId17"/>
      <headerFooter alignWithMargins="0"/>
    </customSheetView>
    <customSheetView guid="{613A73D1-ED13-41BC-B183-6F740B4BAFC9}" colorId="22" showPageBreaks="1" fitToPage="1" view="pageBreakPreview">
      <selection activeCell="B1" sqref="B1"/>
      <pageMargins left="0.25" right="0.25" top="0" bottom="0" header="0.25" footer="0.25"/>
      <printOptions horizontalCentered="1" verticalCentered="1"/>
      <pageSetup scale="96" orientation="portrait" horizontalDpi="300" verticalDpi="300" r:id="rId18"/>
      <headerFooter alignWithMargins="0"/>
    </customSheetView>
  </customSheetViews>
  <printOptions horizontalCentered="1" verticalCentered="1"/>
  <pageMargins left="0.25" right="0.25" top="0" bottom="0" header="0.25" footer="0.25"/>
  <pageSetup scale="96" orientation="portrait" horizontalDpi="300" verticalDpi="300" r:id="rId1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colorId="22" zoomScale="85" zoomScaleNormal="85" workbookViewId="0">
      <selection activeCell="B26" sqref="B26"/>
    </sheetView>
  </sheetViews>
  <sheetFormatPr defaultColWidth="9.6640625" defaultRowHeight="15"/>
  <cols>
    <col min="1" max="1" width="20.6640625" style="9" customWidth="1"/>
    <col min="2" max="2" width="75.6640625" style="9" customWidth="1"/>
    <col min="3" max="3" width="9.6640625" style="9"/>
    <col min="4" max="5" width="16.6640625" style="9" customWidth="1"/>
    <col min="6" max="16384" width="9.6640625" style="9"/>
  </cols>
  <sheetData>
    <row r="1" spans="1:5" ht="18.75" thickBot="1">
      <c r="A1" s="606" t="str">
        <f>'Data Sheet'!A64</f>
        <v>Annual Report of Central Hudson Gas &amp; Electric                                                                                                                                       Year ended 12/31/13</v>
      </c>
      <c r="B1" s="843"/>
      <c r="C1" s="843"/>
      <c r="D1" s="843"/>
      <c r="E1" s="843"/>
    </row>
    <row r="2" spans="1:5" ht="18">
      <c r="A2" s="969"/>
      <c r="B2" s="970"/>
      <c r="C2" s="970"/>
      <c r="D2" s="970"/>
      <c r="E2" s="971"/>
    </row>
    <row r="3" spans="1:5" ht="16.149999999999999" customHeight="1">
      <c r="A3" s="2084" t="s">
        <v>2037</v>
      </c>
      <c r="B3" s="2085"/>
      <c r="C3" s="2085"/>
      <c r="D3" s="2085"/>
      <c r="E3" s="2086"/>
    </row>
    <row r="4" spans="1:5" ht="16.149999999999999" customHeight="1">
      <c r="A4" s="972"/>
      <c r="B4" s="606"/>
      <c r="C4" s="606"/>
      <c r="D4" s="606"/>
      <c r="E4" s="973"/>
    </row>
    <row r="5" spans="1:5" ht="48.6" customHeight="1">
      <c r="A5" s="2081" t="s">
        <v>2038</v>
      </c>
      <c r="B5" s="2082"/>
      <c r="C5" s="2082"/>
      <c r="D5" s="2082"/>
      <c r="E5" s="2083"/>
    </row>
    <row r="6" spans="1:5" ht="15.75" thickBot="1">
      <c r="A6" s="72"/>
      <c r="B6" s="17"/>
      <c r="C6" s="17"/>
      <c r="D6" s="17"/>
      <c r="E6" s="73"/>
    </row>
    <row r="7" spans="1:5" ht="18">
      <c r="A7" s="974"/>
      <c r="B7" s="970"/>
      <c r="C7" s="970"/>
      <c r="D7" s="974"/>
      <c r="E7" s="971"/>
    </row>
    <row r="8" spans="1:5" ht="18">
      <c r="A8" s="975" t="s">
        <v>2039</v>
      </c>
      <c r="B8" s="976" t="s">
        <v>2040</v>
      </c>
      <c r="C8" s="608"/>
      <c r="D8" s="975" t="s">
        <v>2041</v>
      </c>
      <c r="E8" s="977" t="s">
        <v>2042</v>
      </c>
    </row>
    <row r="9" spans="1:5" ht="18">
      <c r="A9" s="978" t="s">
        <v>2043</v>
      </c>
      <c r="B9" s="606"/>
      <c r="C9" s="606"/>
      <c r="D9" s="978" t="s">
        <v>2043</v>
      </c>
      <c r="E9" s="979" t="s">
        <v>2043</v>
      </c>
    </row>
    <row r="10" spans="1:5" ht="18.75" thickBot="1">
      <c r="A10" s="980"/>
      <c r="B10" s="981"/>
      <c r="C10" s="981"/>
      <c r="D10" s="980"/>
      <c r="E10" s="982"/>
    </row>
    <row r="11" spans="1:5">
      <c r="A11" s="868"/>
      <c r="B11" s="5"/>
      <c r="C11" s="5"/>
      <c r="D11" s="897"/>
      <c r="E11" s="865"/>
    </row>
    <row r="12" spans="1:5">
      <c r="A12" s="868"/>
      <c r="B12" s="5"/>
      <c r="C12" s="5"/>
      <c r="D12" s="897"/>
      <c r="E12" s="865"/>
    </row>
    <row r="13" spans="1:5">
      <c r="A13" s="868"/>
      <c r="B13" s="5"/>
      <c r="C13" s="5"/>
      <c r="D13" s="897"/>
      <c r="E13" s="865"/>
    </row>
    <row r="14" spans="1:5">
      <c r="A14" s="868"/>
      <c r="B14" s="5"/>
      <c r="C14" s="5"/>
      <c r="D14" s="897"/>
      <c r="E14" s="865"/>
    </row>
    <row r="15" spans="1:5">
      <c r="A15" s="868"/>
      <c r="B15" s="5"/>
      <c r="C15" s="5"/>
      <c r="D15" s="897"/>
      <c r="E15" s="865"/>
    </row>
    <row r="16" spans="1:5">
      <c r="A16" s="868"/>
      <c r="B16" s="5"/>
      <c r="C16" s="5"/>
      <c r="D16" s="897"/>
      <c r="E16" s="865"/>
    </row>
    <row r="17" spans="1:5">
      <c r="A17" s="868"/>
      <c r="B17" s="5"/>
      <c r="C17" s="5"/>
      <c r="D17" s="897"/>
      <c r="E17" s="865"/>
    </row>
    <row r="18" spans="1:5">
      <c r="A18" s="868"/>
      <c r="B18" s="5"/>
      <c r="C18" s="5"/>
      <c r="D18" s="897"/>
      <c r="E18" s="865"/>
    </row>
    <row r="19" spans="1:5">
      <c r="A19" s="868"/>
      <c r="B19" s="5"/>
      <c r="C19" s="5"/>
      <c r="D19" s="897"/>
      <c r="E19" s="865"/>
    </row>
    <row r="20" spans="1:5">
      <c r="A20" s="868"/>
      <c r="B20" s="5"/>
      <c r="C20" s="5"/>
      <c r="D20" s="897"/>
      <c r="E20" s="865"/>
    </row>
    <row r="21" spans="1:5">
      <c r="A21" s="868"/>
      <c r="B21" s="5"/>
      <c r="C21" s="5"/>
      <c r="D21" s="897"/>
      <c r="E21" s="865"/>
    </row>
    <row r="22" spans="1:5">
      <c r="A22" s="868"/>
      <c r="B22" s="5"/>
      <c r="C22" s="5"/>
      <c r="D22" s="897"/>
      <c r="E22" s="865"/>
    </row>
    <row r="23" spans="1:5">
      <c r="A23" s="868"/>
      <c r="B23" s="5"/>
      <c r="C23" s="5"/>
      <c r="D23" s="897"/>
      <c r="E23" s="865"/>
    </row>
    <row r="24" spans="1:5">
      <c r="A24" s="868"/>
      <c r="B24" s="5"/>
      <c r="C24" s="5"/>
      <c r="D24" s="897"/>
      <c r="E24" s="865"/>
    </row>
    <row r="25" spans="1:5">
      <c r="A25" s="868"/>
      <c r="B25" s="5"/>
      <c r="C25" s="5"/>
      <c r="D25" s="897"/>
      <c r="E25" s="865"/>
    </row>
    <row r="26" spans="1:5">
      <c r="A26" s="868"/>
      <c r="B26" s="5"/>
      <c r="C26" s="5"/>
      <c r="D26" s="897"/>
      <c r="E26" s="865"/>
    </row>
    <row r="27" spans="1:5">
      <c r="A27" s="868"/>
      <c r="B27" s="5"/>
      <c r="C27" s="5"/>
      <c r="D27" s="897"/>
      <c r="E27" s="865"/>
    </row>
    <row r="28" spans="1:5">
      <c r="A28" s="868"/>
      <c r="B28" s="5"/>
      <c r="C28" s="5"/>
      <c r="D28" s="897"/>
      <c r="E28" s="865"/>
    </row>
    <row r="29" spans="1:5">
      <c r="A29" s="868"/>
      <c r="B29" s="5"/>
      <c r="C29" s="5"/>
      <c r="D29" s="897"/>
      <c r="E29" s="865"/>
    </row>
    <row r="30" spans="1:5">
      <c r="A30" s="868"/>
      <c r="B30" s="5"/>
      <c r="C30" s="5"/>
      <c r="D30" s="897"/>
      <c r="E30" s="865"/>
    </row>
    <row r="31" spans="1:5">
      <c r="A31" s="868"/>
      <c r="B31" s="5"/>
      <c r="C31" s="5"/>
      <c r="D31" s="897"/>
      <c r="E31" s="865"/>
    </row>
    <row r="32" spans="1:5">
      <c r="A32" s="868"/>
      <c r="B32" s="5"/>
      <c r="C32" s="5"/>
      <c r="D32" s="897"/>
      <c r="E32" s="865"/>
    </row>
    <row r="33" spans="1:5">
      <c r="A33" s="868"/>
      <c r="B33" s="5"/>
      <c r="C33" s="5"/>
      <c r="D33" s="897"/>
      <c r="E33" s="865"/>
    </row>
    <row r="34" spans="1:5">
      <c r="A34" s="868"/>
      <c r="B34" s="5"/>
      <c r="C34" s="5"/>
      <c r="D34" s="897"/>
      <c r="E34" s="865"/>
    </row>
    <row r="35" spans="1:5">
      <c r="A35" s="868"/>
      <c r="B35" s="5"/>
      <c r="C35" s="5"/>
      <c r="D35" s="897"/>
      <c r="E35" s="865"/>
    </row>
    <row r="36" spans="1:5">
      <c r="A36" s="868"/>
      <c r="B36" s="5"/>
      <c r="C36" s="5"/>
      <c r="D36" s="897"/>
      <c r="E36" s="865"/>
    </row>
    <row r="37" spans="1:5">
      <c r="A37" s="868"/>
      <c r="B37" s="5"/>
      <c r="C37" s="5"/>
      <c r="D37" s="897"/>
      <c r="E37" s="865"/>
    </row>
    <row r="38" spans="1:5">
      <c r="A38" s="868"/>
      <c r="B38" s="5"/>
      <c r="C38" s="5"/>
      <c r="D38" s="897"/>
      <c r="E38" s="865"/>
    </row>
    <row r="39" spans="1:5">
      <c r="A39" s="868"/>
      <c r="B39" s="5"/>
      <c r="C39" s="5"/>
      <c r="D39" s="897"/>
      <c r="E39" s="865"/>
    </row>
    <row r="40" spans="1:5">
      <c r="A40" s="868"/>
      <c r="B40" s="5"/>
      <c r="C40" s="5"/>
      <c r="D40" s="897"/>
      <c r="E40" s="865"/>
    </row>
    <row r="41" spans="1:5">
      <c r="A41" s="868"/>
      <c r="B41" s="5"/>
      <c r="C41" s="5"/>
      <c r="D41" s="897"/>
      <c r="E41" s="865"/>
    </row>
    <row r="42" spans="1:5">
      <c r="A42" s="868"/>
      <c r="B42" s="5"/>
      <c r="C42" s="5"/>
      <c r="D42" s="897"/>
      <c r="E42" s="865"/>
    </row>
    <row r="43" spans="1:5">
      <c r="A43" s="868"/>
      <c r="B43" s="5"/>
      <c r="C43" s="5"/>
      <c r="D43" s="897"/>
      <c r="E43" s="865"/>
    </row>
    <row r="44" spans="1:5">
      <c r="A44" s="868"/>
      <c r="B44" s="5"/>
      <c r="C44" s="5"/>
      <c r="D44" s="897"/>
      <c r="E44" s="865"/>
    </row>
    <row r="45" spans="1:5">
      <c r="A45" s="868"/>
      <c r="B45" s="5"/>
      <c r="C45" s="5"/>
      <c r="D45" s="897"/>
      <c r="E45" s="865"/>
    </row>
    <row r="46" spans="1:5">
      <c r="A46" s="868"/>
      <c r="B46" s="5"/>
      <c r="C46" s="5"/>
      <c r="D46" s="897"/>
      <c r="E46" s="865"/>
    </row>
    <row r="47" spans="1:5">
      <c r="A47" s="868"/>
      <c r="B47" s="5"/>
      <c r="C47" s="5"/>
      <c r="D47" s="897"/>
      <c r="E47" s="865"/>
    </row>
    <row r="48" spans="1:5">
      <c r="A48" s="868"/>
      <c r="B48" s="5"/>
      <c r="C48" s="5"/>
      <c r="D48" s="897"/>
      <c r="E48" s="865"/>
    </row>
    <row r="49" spans="1:5">
      <c r="A49" s="868"/>
      <c r="B49" s="5"/>
      <c r="C49" s="5"/>
      <c r="D49" s="897"/>
      <c r="E49" s="865"/>
    </row>
    <row r="50" spans="1:5">
      <c r="A50" s="868"/>
      <c r="B50" s="5"/>
      <c r="C50" s="5"/>
      <c r="D50" s="897"/>
      <c r="E50" s="865"/>
    </row>
    <row r="51" spans="1:5">
      <c r="A51" s="868"/>
      <c r="B51" s="5"/>
      <c r="C51" s="5"/>
      <c r="D51" s="897"/>
      <c r="E51" s="865"/>
    </row>
    <row r="52" spans="1:5">
      <c r="A52" s="868"/>
      <c r="B52" s="5"/>
      <c r="C52" s="5"/>
      <c r="D52" s="897"/>
      <c r="E52" s="865"/>
    </row>
    <row r="53" spans="1:5">
      <c r="A53" s="868"/>
      <c r="B53" s="5"/>
      <c r="C53" s="5"/>
      <c r="D53" s="897"/>
      <c r="E53" s="865"/>
    </row>
    <row r="54" spans="1:5">
      <c r="A54" s="868"/>
      <c r="B54" s="5"/>
      <c r="C54" s="5"/>
      <c r="D54" s="897"/>
      <c r="E54" s="865"/>
    </row>
    <row r="55" spans="1:5">
      <c r="A55" s="868"/>
      <c r="B55" s="5"/>
      <c r="C55" s="5"/>
      <c r="D55" s="897"/>
      <c r="E55" s="865"/>
    </row>
    <row r="56" spans="1:5">
      <c r="A56" s="868"/>
      <c r="B56" s="5"/>
      <c r="C56" s="5"/>
      <c r="D56" s="897"/>
      <c r="E56" s="865"/>
    </row>
    <row r="57" spans="1:5">
      <c r="A57" s="868"/>
      <c r="B57" s="5"/>
      <c r="C57" s="5"/>
      <c r="D57" s="897"/>
      <c r="E57" s="865"/>
    </row>
    <row r="58" spans="1:5">
      <c r="A58" s="868"/>
      <c r="B58" s="5"/>
      <c r="C58" s="5"/>
      <c r="D58" s="897"/>
      <c r="E58" s="865"/>
    </row>
    <row r="59" spans="1:5">
      <c r="A59" s="868"/>
      <c r="B59" s="5"/>
      <c r="C59" s="5"/>
      <c r="D59" s="897"/>
      <c r="E59" s="865"/>
    </row>
    <row r="60" spans="1:5">
      <c r="A60" s="868"/>
      <c r="B60" s="5"/>
      <c r="C60" s="5"/>
      <c r="D60" s="897"/>
      <c r="E60" s="865"/>
    </row>
    <row r="61" spans="1:5">
      <c r="A61" s="868"/>
      <c r="B61" s="5"/>
      <c r="C61" s="5"/>
      <c r="D61" s="897"/>
      <c r="E61" s="865"/>
    </row>
    <row r="62" spans="1:5">
      <c r="A62" s="868"/>
      <c r="B62" s="5"/>
      <c r="C62" s="5"/>
      <c r="D62" s="897"/>
      <c r="E62" s="865"/>
    </row>
    <row r="63" spans="1:5">
      <c r="A63" s="868"/>
      <c r="B63" s="5"/>
      <c r="C63" s="5"/>
      <c r="D63" s="897"/>
      <c r="E63" s="865"/>
    </row>
    <row r="64" spans="1:5">
      <c r="A64" s="868"/>
      <c r="B64" s="5"/>
      <c r="C64" s="5"/>
      <c r="D64" s="897"/>
      <c r="E64" s="865"/>
    </row>
    <row r="65" spans="1:5">
      <c r="A65" s="868"/>
      <c r="B65" s="5"/>
      <c r="C65" s="5"/>
      <c r="D65" s="897"/>
      <c r="E65" s="865"/>
    </row>
    <row r="66" spans="1:5">
      <c r="A66" s="868"/>
      <c r="B66" s="5"/>
      <c r="C66" s="5"/>
      <c r="D66" s="897"/>
      <c r="E66" s="865"/>
    </row>
    <row r="67" spans="1:5">
      <c r="A67" s="868"/>
      <c r="B67" s="5"/>
      <c r="C67" s="5"/>
      <c r="D67" s="897"/>
      <c r="E67" s="865"/>
    </row>
    <row r="68" spans="1:5">
      <c r="A68" s="868"/>
      <c r="B68" s="5"/>
      <c r="C68" s="5"/>
      <c r="D68" s="897"/>
      <c r="E68" s="865"/>
    </row>
    <row r="69" spans="1:5">
      <c r="A69" s="868"/>
      <c r="B69" s="5"/>
      <c r="C69" s="5"/>
      <c r="D69" s="897"/>
      <c r="E69" s="865"/>
    </row>
    <row r="70" spans="1:5">
      <c r="A70" s="868"/>
      <c r="B70" s="5"/>
      <c r="C70" s="5"/>
      <c r="D70" s="897"/>
      <c r="E70" s="865"/>
    </row>
    <row r="71" spans="1:5">
      <c r="A71" s="868"/>
      <c r="B71" s="5"/>
      <c r="C71" s="5"/>
      <c r="D71" s="897"/>
      <c r="E71" s="865"/>
    </row>
    <row r="72" spans="1:5">
      <c r="A72" s="868"/>
      <c r="B72" s="5"/>
      <c r="C72" s="5"/>
      <c r="D72" s="897"/>
      <c r="E72" s="865"/>
    </row>
    <row r="73" spans="1:5">
      <c r="A73" s="868"/>
      <c r="B73" s="5"/>
      <c r="C73" s="5"/>
      <c r="D73" s="897"/>
      <c r="E73" s="865"/>
    </row>
    <row r="74" spans="1:5" ht="15.75" thickBot="1">
      <c r="A74" s="898"/>
      <c r="B74" s="866"/>
      <c r="C74" s="866"/>
      <c r="D74" s="899"/>
      <c r="E74" s="867"/>
    </row>
    <row r="75" spans="1:5" ht="18">
      <c r="A75" s="69" t="s">
        <v>2044</v>
      </c>
      <c r="B75" s="608"/>
      <c r="C75" s="69"/>
      <c r="D75" s="69"/>
      <c r="E75" s="69"/>
    </row>
    <row r="81" spans="1:2">
      <c r="B81"/>
    </row>
    <row r="82" spans="1:2">
      <c r="A82" s="17"/>
      <c r="B82"/>
    </row>
    <row r="83" spans="1:2">
      <c r="B83"/>
    </row>
    <row r="84" spans="1:2">
      <c r="B84"/>
    </row>
    <row r="85" spans="1:2">
      <c r="B85"/>
    </row>
    <row r="86" spans="1:2">
      <c r="B86"/>
    </row>
    <row r="87" spans="1:2">
      <c r="B87"/>
    </row>
    <row r="88" spans="1:2">
      <c r="B88"/>
    </row>
  </sheetData>
  <customSheetViews>
    <customSheetView guid="{15E51391-F6F3-48E9-B40F-0D0FA5B2E445}" scale="85" colorId="22" fitToPage="1">
      <selection activeCell="B26" sqref="B26"/>
      <pageMargins left="0.5" right="0.5" top="0.5" bottom="0.5" header="0.5" footer="0.5"/>
      <printOptions horizontalCentered="1" verticalCentered="1"/>
      <pageSetup scale="57" orientation="portrait" horizontalDpi="300" verticalDpi="300" r:id="rId1"/>
      <headerFooter alignWithMargins="0"/>
    </customSheetView>
    <customSheetView guid="{3A144620-83F7-4F5B-821B-3720DAB5A017}" scale="85" colorId="22" fitToPage="1">
      <selection activeCell="B26" sqref="B26"/>
      <pageMargins left="0.5" right="0.5" top="0.5" bottom="0.5" header="0.5" footer="0.5"/>
      <printOptions horizontalCentered="1" verticalCentered="1"/>
      <pageSetup scale="57" orientation="portrait" horizontalDpi="300" verticalDpi="300" r:id="rId2"/>
      <headerFooter alignWithMargins="0"/>
    </customSheetView>
    <customSheetView guid="{4AE1E835-A004-41CE-8576-E42DEB829644}" scale="85" colorId="22" fitToPage="1">
      <selection activeCell="B26" sqref="B26"/>
      <pageMargins left="0.5" right="0.5" top="0.5" bottom="0.5" header="0.5" footer="0.5"/>
      <printOptions horizontalCentered="1" verticalCentered="1"/>
      <pageSetup scale="57" orientation="portrait" horizontalDpi="300" verticalDpi="300" r:id="rId3"/>
      <headerFooter alignWithMargins="0"/>
    </customSheetView>
    <customSheetView guid="{F164CA47-D0CA-4087-947A-F5047D94B8B7}" scale="85" colorId="22" fitToPage="1">
      <selection activeCell="B26" sqref="B26"/>
      <pageMargins left="0.5" right="0.5" top="0.5" bottom="0.5" header="0.5" footer="0.5"/>
      <printOptions horizontalCentered="1" verticalCentered="1"/>
      <pageSetup scale="57" orientation="portrait" horizontalDpi="300" verticalDpi="300" r:id="rId4"/>
      <headerFooter alignWithMargins="0"/>
    </customSheetView>
    <customSheetView guid="{BD2EE8C8-7F57-4FE0-A338-C6EB2215B0F1}" scale="85" colorId="22" fitToPage="1">
      <selection activeCell="B26" sqref="B26"/>
      <pageMargins left="0.5" right="0.5" top="0.5" bottom="0.5" header="0.5" footer="0.5"/>
      <printOptions horizontalCentered="1" verticalCentered="1"/>
      <pageSetup scale="57" orientation="portrait" horizontalDpi="300" verticalDpi="300" r:id="rId5"/>
      <headerFooter alignWithMargins="0"/>
    </customSheetView>
    <customSheetView guid="{C7E3EE00-B00F-419E-8611-266863084489}" scale="85" colorId="22" fitToPage="1">
      <selection activeCell="B14" sqref="B14"/>
      <pageMargins left="0.5" right="0.5" top="0.5" bottom="0.5" header="0.5" footer="0.5"/>
      <printOptions horizontalCentered="1" verticalCentered="1"/>
      <pageSetup scale="57" orientation="portrait" horizontalDpi="300" verticalDpi="300" r:id="rId6"/>
      <headerFooter alignWithMargins="0"/>
    </customSheetView>
    <customSheetView guid="{3477AA39-47F3-4DEE-B5AC-34FD34A7C506}" scale="85" colorId="22" fitToPage="1">
      <selection activeCell="B26" sqref="B26"/>
      <pageMargins left="0.5" right="0.5" top="0.5" bottom="0.5" header="0.5" footer="0.5"/>
      <printOptions horizontalCentered="1" verticalCentered="1"/>
      <pageSetup scale="57" orientation="portrait" horizontalDpi="300" verticalDpi="300" r:id="rId7"/>
      <headerFooter alignWithMargins="0"/>
    </customSheetView>
    <customSheetView guid="{49B64248-30F9-46D2-A9F4-36D89630158D}" scale="85" colorId="22" fitToPage="1">
      <selection activeCell="B32" sqref="B32"/>
      <pageMargins left="0.5" right="0.5" top="0.5" bottom="0.5" header="0.5" footer="0.5"/>
      <printOptions horizontalCentered="1" verticalCentered="1"/>
      <pageSetup scale="57" orientation="portrait" horizontalDpi="300" verticalDpi="300" r:id="rId8"/>
      <headerFooter alignWithMargins="0"/>
    </customSheetView>
    <customSheetView guid="{9460FF40-1E23-4EAD-9F2E-3CC0E3823200}" scale="85" colorId="22" fitToPage="1">
      <selection activeCell="B26" sqref="B26"/>
      <pageMargins left="0.5" right="0.5" top="0.5" bottom="0.5" header="0.5" footer="0.5"/>
      <printOptions horizontalCentered="1" verticalCentered="1"/>
      <pageSetup scale="57" orientation="portrait" horizontalDpi="300" verticalDpi="300" r:id="rId9"/>
      <headerFooter alignWithMargins="0"/>
    </customSheetView>
    <customSheetView guid="{EB23B504-8D38-44C1-A572-0BC0016A4154}" scale="85" colorId="22" fitToPage="1">
      <selection activeCell="B26" sqref="B26"/>
      <pageMargins left="0.5" right="0.5" top="0.5" bottom="0.5" header="0.5" footer="0.5"/>
      <printOptions horizontalCentered="1" verticalCentered="1"/>
      <pageSetup scale="57" orientation="portrait" horizontalDpi="300" verticalDpi="300" r:id="rId10"/>
      <headerFooter alignWithMargins="0"/>
    </customSheetView>
    <customSheetView guid="{33F19BEF-14FD-48AD-9437-DC9391C2FB5D}" scale="85" colorId="22" fitToPage="1">
      <selection activeCell="B26" sqref="B26"/>
      <pageMargins left="0.5" right="0.5" top="0.5" bottom="0.5" header="0.5" footer="0.5"/>
      <printOptions horizontalCentered="1" verticalCentered="1"/>
      <pageSetup scale="57" orientation="portrait" horizontalDpi="300" verticalDpi="300" r:id="rId11"/>
      <headerFooter alignWithMargins="0"/>
    </customSheetView>
    <customSheetView guid="{3572A64A-10E1-48A8-88DB-C6FDE35A45D9}" scale="85" colorId="22" fitToPage="1">
      <selection activeCell="B26" sqref="B26"/>
      <pageMargins left="0.5" right="0.5" top="0.5" bottom="0.5" header="0.5" footer="0.5"/>
      <printOptions horizontalCentered="1" verticalCentered="1"/>
      <pageSetup scale="57" orientation="portrait" horizontalDpi="300" verticalDpi="300" r:id="rId12"/>
      <headerFooter alignWithMargins="0"/>
    </customSheetView>
    <customSheetView guid="{9A3FFF2B-6404-4DF1-A691-3B3D111BF416}" scale="85" colorId="22" fitToPage="1">
      <selection activeCell="B26" sqref="B26"/>
      <pageMargins left="0.5" right="0.5" top="0.5" bottom="0.5" header="0.5" footer="0.5"/>
      <printOptions horizontalCentered="1" verticalCentered="1"/>
      <pageSetup scale="57" orientation="portrait" horizontalDpi="300" verticalDpi="300" r:id="rId13"/>
      <headerFooter alignWithMargins="0"/>
    </customSheetView>
    <customSheetView guid="{6972FD2D-1C11-49E2-936D-D053FB86EE49}" scale="85" colorId="22" fitToPage="1">
      <selection activeCell="B26" sqref="B26"/>
      <pageMargins left="0.5" right="0.5" top="0.5" bottom="0.5" header="0.5" footer="0.5"/>
      <printOptions horizontalCentered="1" verticalCentered="1"/>
      <pageSetup scale="57" orientation="portrait" horizontalDpi="300" verticalDpi="300" r:id="rId14"/>
      <headerFooter alignWithMargins="0"/>
    </customSheetView>
    <customSheetView guid="{909B62D3-37B4-48E7-A28D-FCCB057513A6}" scale="85" colorId="22" fitToPage="1">
      <selection activeCell="B26" sqref="B26"/>
      <pageMargins left="0.5" right="0.5" top="0.5" bottom="0.5" header="0.5" footer="0.5"/>
      <printOptions horizontalCentered="1" verticalCentered="1"/>
      <pageSetup scale="57" orientation="portrait" horizontalDpi="300" verticalDpi="300" r:id="rId15"/>
      <headerFooter alignWithMargins="0"/>
    </customSheetView>
    <customSheetView guid="{AF5B460E-BE98-4D6A-BC4D-FB7F586FE8C3}" scale="85" colorId="22" fitToPage="1">
      <selection activeCell="B26" sqref="B26"/>
      <pageMargins left="0.5" right="0.5" top="0.5" bottom="0.5" header="0.5" footer="0.5"/>
      <printOptions horizontalCentered="1" verticalCentered="1"/>
      <pageSetup scale="57" orientation="portrait" horizontalDpi="300" verticalDpi="300" r:id="rId16"/>
      <headerFooter alignWithMargins="0"/>
    </customSheetView>
    <customSheetView guid="{AD2DEECA-73A1-433A-8496-725ED72ABD3B}" scale="85" colorId="22" fitToPage="1">
      <selection activeCell="B26" sqref="B26"/>
      <pageMargins left="0.5" right="0.5" top="0.5" bottom="0.5" header="0.5" footer="0.5"/>
      <printOptions horizontalCentered="1" verticalCentered="1"/>
      <pageSetup scale="57" orientation="portrait" horizontalDpi="300" verticalDpi="300" r:id="rId17"/>
      <headerFooter alignWithMargins="0"/>
    </customSheetView>
    <customSheetView guid="{613A73D1-ED13-41BC-B183-6F740B4BAFC9}" scale="85" colorId="22" showPageBreaks="1" fitToPage="1" topLeftCell="A10">
      <selection activeCell="B26" sqref="B26"/>
      <pageMargins left="0.5" right="0.5" top="0.5" bottom="0.5" header="0.5" footer="0.5"/>
      <printOptions horizontalCentered="1" verticalCentered="1"/>
      <pageSetup scale="53" orientation="portrait" horizontalDpi="300" verticalDpi="300" r:id="rId18"/>
      <headerFooter alignWithMargins="0"/>
    </customSheetView>
  </customSheetViews>
  <mergeCells count="2">
    <mergeCell ref="A5:E5"/>
    <mergeCell ref="A3:E3"/>
  </mergeCells>
  <printOptions horizontalCentered="1" verticalCentered="1"/>
  <pageMargins left="0.5" right="0.5" top="0.5" bottom="0.5" header="0.5" footer="0.5"/>
  <pageSetup scale="53" orientation="portrait" horizontalDpi="300" verticalDpi="300" r:id="rId1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topLeftCell="A28" colorId="22" zoomScale="85" zoomScaleNormal="85" workbookViewId="0">
      <selection activeCell="C6" sqref="C6"/>
    </sheetView>
  </sheetViews>
  <sheetFormatPr defaultColWidth="9.6640625" defaultRowHeight="15"/>
  <cols>
    <col min="1" max="1" width="4.6640625" style="9" customWidth="1"/>
    <col min="2" max="2" width="7" style="9" customWidth="1"/>
    <col min="3" max="3" width="64.33203125" style="9" customWidth="1"/>
    <col min="4" max="4" width="6.6640625" style="9" customWidth="1"/>
    <col min="5" max="16384" width="9.6640625" style="9"/>
  </cols>
  <sheetData>
    <row r="1" spans="1:4" ht="22.15" customHeight="1" thickBot="1">
      <c r="A1" s="2089" t="str">
        <f>'Data Sheet'!A56</f>
        <v>Annual Report of Central Hudson Gas &amp; Electric                                                                                     Year ended 12/31/13</v>
      </c>
      <c r="B1" s="2089"/>
      <c r="C1" s="2089"/>
      <c r="D1" s="2089"/>
    </row>
    <row r="2" spans="1:4">
      <c r="A2" s="985"/>
      <c r="B2" s="20"/>
      <c r="C2" s="20"/>
      <c r="D2" s="21"/>
    </row>
    <row r="3" spans="1:4" ht="15" customHeight="1">
      <c r="A3" s="22" t="s">
        <v>2045</v>
      </c>
      <c r="B3" s="19" t="s">
        <v>2045</v>
      </c>
      <c r="C3" s="19" t="s">
        <v>2045</v>
      </c>
      <c r="D3" s="23"/>
    </row>
    <row r="4" spans="1:4" ht="15" customHeight="1">
      <c r="A4" s="24" t="s">
        <v>2046</v>
      </c>
      <c r="B4" s="18"/>
      <c r="C4" s="18"/>
      <c r="D4" s="25"/>
    </row>
    <row r="5" spans="1:4">
      <c r="A5" s="22"/>
      <c r="B5" s="19"/>
      <c r="C5" s="19"/>
      <c r="D5" s="23"/>
    </row>
    <row r="6" spans="1:4">
      <c r="A6" s="22"/>
      <c r="B6" s="19"/>
      <c r="C6" s="19"/>
      <c r="D6" s="23"/>
    </row>
    <row r="7" spans="1:4">
      <c r="A7" s="22"/>
      <c r="B7" s="19"/>
      <c r="C7" s="19"/>
      <c r="D7" s="23"/>
    </row>
    <row r="8" spans="1:4">
      <c r="A8" s="984" t="s">
        <v>4058</v>
      </c>
      <c r="B8" s="2090" t="s">
        <v>1563</v>
      </c>
      <c r="C8" s="2090"/>
      <c r="D8" s="2091"/>
    </row>
    <row r="9" spans="1:4">
      <c r="A9" s="22"/>
      <c r="B9" s="2087" t="s">
        <v>3112</v>
      </c>
      <c r="C9" s="2087"/>
      <c r="D9" s="2088"/>
    </row>
    <row r="10" spans="1:4">
      <c r="A10" s="22"/>
      <c r="B10" s="2087" t="s">
        <v>3111</v>
      </c>
      <c r="C10" s="2087"/>
      <c r="D10" s="2088"/>
    </row>
    <row r="11" spans="1:4">
      <c r="A11" s="22"/>
      <c r="B11"/>
      <c r="C11"/>
      <c r="D11" s="986"/>
    </row>
    <row r="12" spans="1:4">
      <c r="A12" s="984" t="s">
        <v>4059</v>
      </c>
      <c r="B12" s="983" t="s">
        <v>1564</v>
      </c>
      <c r="C12" s="18"/>
      <c r="D12" s="23"/>
    </row>
    <row r="13" spans="1:4">
      <c r="A13" s="22"/>
      <c r="B13" s="2087" t="s">
        <v>3113</v>
      </c>
      <c r="C13" s="2087"/>
      <c r="D13" s="2088"/>
    </row>
    <row r="14" spans="1:4">
      <c r="A14" s="22"/>
      <c r="B14" s="2087" t="s">
        <v>3114</v>
      </c>
      <c r="C14" s="2087"/>
      <c r="D14" s="2088"/>
    </row>
    <row r="15" spans="1:4">
      <c r="A15" s="22"/>
      <c r="B15" s="2087" t="s">
        <v>3115</v>
      </c>
      <c r="C15" s="2087"/>
      <c r="D15" s="2088"/>
    </row>
    <row r="16" spans="1:4">
      <c r="A16" s="22"/>
      <c r="B16" s="18"/>
      <c r="C16" s="18"/>
      <c r="D16" s="23"/>
    </row>
    <row r="17" spans="1:4">
      <c r="A17" s="984" t="s">
        <v>4060</v>
      </c>
      <c r="B17" s="2087" t="s">
        <v>1562</v>
      </c>
      <c r="C17" s="2087"/>
      <c r="D17" s="2088"/>
    </row>
    <row r="18" spans="1:4">
      <c r="A18" s="22"/>
      <c r="B18" s="2087" t="s">
        <v>2047</v>
      </c>
      <c r="C18" s="2087"/>
      <c r="D18" s="2088"/>
    </row>
    <row r="19" spans="1:4">
      <c r="A19" s="22"/>
      <c r="B19" s="2087" t="s">
        <v>2048</v>
      </c>
      <c r="C19" s="2087"/>
      <c r="D19" s="2088"/>
    </row>
    <row r="20" spans="1:4">
      <c r="A20" s="22"/>
      <c r="B20" s="18"/>
      <c r="C20" s="18"/>
      <c r="D20" s="23"/>
    </row>
    <row r="21" spans="1:4">
      <c r="A21" s="984" t="s">
        <v>4061</v>
      </c>
      <c r="B21" s="2087" t="s">
        <v>1565</v>
      </c>
      <c r="C21" s="2087"/>
      <c r="D21" s="2088"/>
    </row>
    <row r="22" spans="1:4">
      <c r="A22" s="22"/>
      <c r="B22" s="2087" t="s">
        <v>2049</v>
      </c>
      <c r="C22" s="2087"/>
      <c r="D22" s="2088"/>
    </row>
    <row r="23" spans="1:4">
      <c r="A23" s="22"/>
      <c r="B23" s="2087" t="s">
        <v>1566</v>
      </c>
      <c r="C23" s="2087"/>
      <c r="D23" s="2088"/>
    </row>
    <row r="24" spans="1:4">
      <c r="A24" s="22"/>
      <c r="B24" s="2087" t="s">
        <v>1567</v>
      </c>
      <c r="C24" s="2087"/>
      <c r="D24" s="2088"/>
    </row>
    <row r="25" spans="1:4">
      <c r="A25" s="22"/>
      <c r="B25" s="2087" t="s">
        <v>1568</v>
      </c>
      <c r="C25" s="2087"/>
      <c r="D25" s="2088"/>
    </row>
    <row r="26" spans="1:4">
      <c r="A26" s="22"/>
      <c r="B26" s="2087" t="s">
        <v>4386</v>
      </c>
      <c r="C26" s="2087"/>
      <c r="D26" s="2088"/>
    </row>
    <row r="27" spans="1:4">
      <c r="A27" s="22"/>
      <c r="B27" s="18"/>
      <c r="C27" s="18"/>
      <c r="D27" s="23"/>
    </row>
    <row r="28" spans="1:4">
      <c r="A28" s="984" t="s">
        <v>4062</v>
      </c>
      <c r="B28" s="2087" t="s">
        <v>4387</v>
      </c>
      <c r="C28" s="2087"/>
      <c r="D28" s="2088"/>
    </row>
    <row r="29" spans="1:4">
      <c r="A29" s="22"/>
      <c r="B29" s="2087" t="s">
        <v>4388</v>
      </c>
      <c r="C29" s="2087"/>
      <c r="D29" s="2088"/>
    </row>
    <row r="30" spans="1:4">
      <c r="A30" s="22"/>
      <c r="B30" s="2087" t="s">
        <v>4389</v>
      </c>
      <c r="C30" s="2087"/>
      <c r="D30" s="2088"/>
    </row>
    <row r="31" spans="1:4">
      <c r="A31" s="22"/>
      <c r="B31" s="18"/>
      <c r="C31" s="18"/>
      <c r="D31" s="23"/>
    </row>
    <row r="32" spans="1:4">
      <c r="A32" s="984" t="s">
        <v>4063</v>
      </c>
      <c r="B32" s="983" t="s">
        <v>4390</v>
      </c>
      <c r="C32" s="18"/>
      <c r="D32" s="23"/>
    </row>
    <row r="33" spans="1:4">
      <c r="A33" s="22"/>
      <c r="B33" s="2087" t="s">
        <v>4391</v>
      </c>
      <c r="C33" s="2087"/>
      <c r="D33" s="2088"/>
    </row>
    <row r="34" spans="1:4">
      <c r="A34" s="22"/>
      <c r="B34" s="2087" t="s">
        <v>2050</v>
      </c>
      <c r="C34" s="2087"/>
      <c r="D34" s="2088"/>
    </row>
    <row r="35" spans="1:4">
      <c r="A35" s="22"/>
      <c r="B35" s="18"/>
      <c r="C35" s="18"/>
      <c r="D35" s="23"/>
    </row>
    <row r="36" spans="1:4">
      <c r="A36" s="984" t="s">
        <v>4064</v>
      </c>
      <c r="B36" s="2087" t="s">
        <v>4392</v>
      </c>
      <c r="C36" s="2087"/>
      <c r="D36" s="2088"/>
    </row>
    <row r="37" spans="1:4">
      <c r="A37" s="22"/>
      <c r="B37" s="2087" t="s">
        <v>4393</v>
      </c>
      <c r="C37" s="2087"/>
      <c r="D37" s="2088"/>
    </row>
    <row r="38" spans="1:4">
      <c r="A38" s="22"/>
      <c r="B38" s="2087" t="s">
        <v>4394</v>
      </c>
      <c r="C38" s="2087"/>
      <c r="D38" s="2088"/>
    </row>
    <row r="39" spans="1:4">
      <c r="A39" s="22"/>
      <c r="B39" s="2087" t="s">
        <v>4395</v>
      </c>
      <c r="C39" s="2087"/>
      <c r="D39" s="2088"/>
    </row>
    <row r="40" spans="1:4">
      <c r="A40" s="22"/>
      <c r="B40" s="18"/>
      <c r="C40" s="18"/>
      <c r="D40" s="23"/>
    </row>
    <row r="41" spans="1:4">
      <c r="A41" s="984" t="s">
        <v>4065</v>
      </c>
      <c r="B41" s="2087" t="s">
        <v>4396</v>
      </c>
      <c r="C41" s="2087"/>
      <c r="D41" s="2088"/>
    </row>
    <row r="42" spans="1:4">
      <c r="A42" s="22"/>
      <c r="B42" s="2087" t="s">
        <v>2051</v>
      </c>
      <c r="C42" s="2087"/>
      <c r="D42" s="2088"/>
    </row>
    <row r="43" spans="1:4">
      <c r="A43" s="22"/>
      <c r="B43" s="2087" t="s">
        <v>2052</v>
      </c>
      <c r="C43" s="2087"/>
      <c r="D43" s="2088"/>
    </row>
    <row r="44" spans="1:4">
      <c r="A44" s="22"/>
      <c r="B44" s="18"/>
      <c r="C44" s="18"/>
      <c r="D44" s="23"/>
    </row>
    <row r="45" spans="1:4">
      <c r="A45" s="984" t="s">
        <v>4066</v>
      </c>
      <c r="B45" s="2087" t="s">
        <v>4055</v>
      </c>
      <c r="C45" s="2087"/>
      <c r="D45" s="2088"/>
    </row>
    <row r="46" spans="1:4">
      <c r="A46" s="22"/>
      <c r="B46" s="2087" t="s">
        <v>4056</v>
      </c>
      <c r="C46" s="2087"/>
      <c r="D46" s="2088"/>
    </row>
    <row r="47" spans="1:4">
      <c r="A47" s="22"/>
      <c r="B47" s="18"/>
      <c r="C47" s="18"/>
      <c r="D47" s="23"/>
    </row>
    <row r="48" spans="1:4">
      <c r="A48" s="984" t="s">
        <v>4067</v>
      </c>
      <c r="B48" s="2087" t="s">
        <v>4057</v>
      </c>
      <c r="C48" s="2087"/>
      <c r="D48" s="2088"/>
    </row>
    <row r="49" spans="1:4">
      <c r="A49" s="22"/>
      <c r="B49" s="2087" t="s">
        <v>2053</v>
      </c>
      <c r="C49" s="2087"/>
      <c r="D49" s="2088"/>
    </row>
    <row r="50" spans="1:4">
      <c r="A50" s="22"/>
      <c r="B50" s="2087" t="s">
        <v>2054</v>
      </c>
      <c r="C50" s="2087"/>
      <c r="D50" s="2088"/>
    </row>
    <row r="51" spans="1:4">
      <c r="A51" s="22"/>
      <c r="B51" s="18"/>
      <c r="C51" s="18"/>
      <c r="D51" s="23"/>
    </row>
    <row r="52" spans="1:4">
      <c r="A52" s="22"/>
      <c r="B52" s="19"/>
      <c r="C52" s="19"/>
      <c r="D52" s="23"/>
    </row>
    <row r="53" spans="1:4" ht="15.75" thickBot="1">
      <c r="A53" s="26"/>
      <c r="B53" s="27"/>
      <c r="C53" s="27"/>
      <c r="D53" s="28"/>
    </row>
    <row r="54" spans="1:4">
      <c r="A54" s="19"/>
      <c r="B54" s="19"/>
      <c r="C54" s="805" t="s">
        <v>2055</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customSheetViews>
    <customSheetView guid="{15E51391-F6F3-48E9-B40F-0D0FA5B2E445}" scale="85" colorId="22" fitToPage="1" topLeftCell="A4">
      <selection activeCell="C6" sqref="C6"/>
      <pageMargins left="0.5" right="0.5" top="0" bottom="0" header="0.5" footer="0.5"/>
      <printOptions horizontalCentered="1" verticalCentered="1"/>
      <pageSetup scale="92" orientation="portrait" horizontalDpi="300" verticalDpi="300" r:id="rId1"/>
      <headerFooter alignWithMargins="0"/>
    </customSheetView>
    <customSheetView guid="{3A144620-83F7-4F5B-821B-3720DAB5A017}" scale="85" colorId="22" fitToPage="1" topLeftCell="A4">
      <selection activeCell="C6" sqref="C6"/>
      <pageMargins left="0.5" right="0.5" top="0" bottom="0" header="0.5" footer="0.5"/>
      <printOptions horizontalCentered="1" verticalCentered="1"/>
      <pageSetup scale="92" orientation="portrait" horizontalDpi="300" verticalDpi="300" r:id="rId2"/>
      <headerFooter alignWithMargins="0"/>
    </customSheetView>
    <customSheetView guid="{4AE1E835-A004-41CE-8576-E42DEB829644}" scale="85" colorId="22" fitToPage="1" topLeftCell="A4">
      <selection activeCell="C6" sqref="C6"/>
      <pageMargins left="0.5" right="0.5" top="0" bottom="0" header="0.5" footer="0.5"/>
      <printOptions horizontalCentered="1" verticalCentered="1"/>
      <pageSetup scale="92" orientation="portrait" horizontalDpi="300" verticalDpi="300" r:id="rId3"/>
      <headerFooter alignWithMargins="0"/>
    </customSheetView>
    <customSheetView guid="{F164CA47-D0CA-4087-947A-F5047D94B8B7}" scale="85" colorId="22" fitToPage="1" topLeftCell="A4">
      <selection activeCell="C6" sqref="C6"/>
      <pageMargins left="0.5" right="0.5" top="0" bottom="0" header="0.5" footer="0.5"/>
      <printOptions horizontalCentered="1" verticalCentered="1"/>
      <pageSetup scale="92" orientation="portrait" horizontalDpi="300" verticalDpi="300" r:id="rId4"/>
      <headerFooter alignWithMargins="0"/>
    </customSheetView>
    <customSheetView guid="{BD2EE8C8-7F57-4FE0-A338-C6EB2215B0F1}" scale="85" colorId="22" fitToPage="1" topLeftCell="A4">
      <selection activeCell="C6" sqref="C6"/>
      <pageMargins left="0.5" right="0.5" top="0" bottom="0" header="0.5" footer="0.5"/>
      <printOptions horizontalCentered="1" verticalCentered="1"/>
      <pageSetup scale="92" orientation="portrait" horizontalDpi="300" verticalDpi="300" r:id="rId5"/>
      <headerFooter alignWithMargins="0"/>
    </customSheetView>
    <customSheetView guid="{C7E3EE00-B00F-419E-8611-266863084489}" scale="85" colorId="22" fitToPage="1">
      <selection activeCell="C6" sqref="C6"/>
      <pageMargins left="0.5" right="0.5" top="0" bottom="0" header="0.5" footer="0.5"/>
      <printOptions horizontalCentered="1" verticalCentered="1"/>
      <pageSetup scale="92" orientation="portrait" horizontalDpi="300" verticalDpi="300" r:id="rId6"/>
      <headerFooter alignWithMargins="0"/>
    </customSheetView>
    <customSheetView guid="{3477AA39-47F3-4DEE-B5AC-34FD34A7C506}" scale="85" colorId="22" fitToPage="1" topLeftCell="A4">
      <selection activeCell="C6" sqref="C6"/>
      <pageMargins left="0.5" right="0.5" top="0" bottom="0" header="0.5" footer="0.5"/>
      <printOptions horizontalCentered="1" verticalCentered="1"/>
      <pageSetup scale="92" orientation="portrait" horizontalDpi="300" verticalDpi="300" r:id="rId7"/>
      <headerFooter alignWithMargins="0"/>
    </customSheetView>
    <customSheetView guid="{49B64248-30F9-46D2-A9F4-36D89630158D}" scale="85" colorId="22" fitToPage="1" topLeftCell="A4">
      <selection activeCell="C6" sqref="C6"/>
      <pageMargins left="0.5" right="0.5" top="0" bottom="0" header="0.5" footer="0.5"/>
      <printOptions horizontalCentered="1" verticalCentered="1"/>
      <pageSetup scale="92" orientation="portrait" horizontalDpi="300" verticalDpi="300" r:id="rId8"/>
      <headerFooter alignWithMargins="0"/>
    </customSheetView>
    <customSheetView guid="{9460FF40-1E23-4EAD-9F2E-3CC0E3823200}" scale="85" colorId="22" fitToPage="1" topLeftCell="A4">
      <selection activeCell="C6" sqref="C6"/>
      <pageMargins left="0.5" right="0.5" top="0" bottom="0" header="0.5" footer="0.5"/>
      <printOptions horizontalCentered="1" verticalCentered="1"/>
      <pageSetup scale="92" orientation="portrait" horizontalDpi="300" verticalDpi="300" r:id="rId9"/>
      <headerFooter alignWithMargins="0"/>
    </customSheetView>
    <customSheetView guid="{EB23B504-8D38-44C1-A572-0BC0016A4154}" scale="85" colorId="22" fitToPage="1" topLeftCell="A4">
      <selection activeCell="C6" sqref="C6"/>
      <pageMargins left="0.5" right="0.5" top="0" bottom="0" header="0.5" footer="0.5"/>
      <printOptions horizontalCentered="1" verticalCentered="1"/>
      <pageSetup scale="92" orientation="portrait" horizontalDpi="300" verticalDpi="300" r:id="rId10"/>
      <headerFooter alignWithMargins="0"/>
    </customSheetView>
    <customSheetView guid="{33F19BEF-14FD-48AD-9437-DC9391C2FB5D}" scale="85" colorId="22" fitToPage="1" topLeftCell="A4">
      <selection activeCell="C6" sqref="C6"/>
      <pageMargins left="0.5" right="0.5" top="0" bottom="0" header="0.5" footer="0.5"/>
      <printOptions horizontalCentered="1" verticalCentered="1"/>
      <pageSetup scale="92" orientation="portrait" horizontalDpi="300" verticalDpi="300" r:id="rId11"/>
      <headerFooter alignWithMargins="0"/>
    </customSheetView>
    <customSheetView guid="{3572A64A-10E1-48A8-88DB-C6FDE35A45D9}" scale="85" colorId="22" fitToPage="1" topLeftCell="A4">
      <selection activeCell="C6" sqref="C6"/>
      <pageMargins left="0.5" right="0.5" top="0" bottom="0" header="0.5" footer="0.5"/>
      <printOptions horizontalCentered="1" verticalCentered="1"/>
      <pageSetup scale="92" orientation="portrait" horizontalDpi="300" verticalDpi="300" r:id="rId12"/>
      <headerFooter alignWithMargins="0"/>
    </customSheetView>
    <customSheetView guid="{9A3FFF2B-6404-4DF1-A691-3B3D111BF416}" scale="85" colorId="22" fitToPage="1" topLeftCell="A4">
      <selection activeCell="C6" sqref="C6"/>
      <pageMargins left="0.5" right="0.5" top="0" bottom="0" header="0.5" footer="0.5"/>
      <printOptions horizontalCentered="1" verticalCentered="1"/>
      <pageSetup scale="92" orientation="portrait" horizontalDpi="300" verticalDpi="300" r:id="rId13"/>
      <headerFooter alignWithMargins="0"/>
    </customSheetView>
    <customSheetView guid="{6972FD2D-1C11-49E2-936D-D053FB86EE49}" scale="85" colorId="22" fitToPage="1" topLeftCell="A4">
      <selection activeCell="C6" sqref="C6"/>
      <pageMargins left="0.5" right="0.5" top="0" bottom="0" header="0.5" footer="0.5"/>
      <printOptions horizontalCentered="1" verticalCentered="1"/>
      <pageSetup scale="92" orientation="portrait" horizontalDpi="300" verticalDpi="300" r:id="rId14"/>
      <headerFooter alignWithMargins="0"/>
    </customSheetView>
    <customSheetView guid="{909B62D3-37B4-48E7-A28D-FCCB057513A6}" scale="85" colorId="22" fitToPage="1" topLeftCell="A4">
      <selection activeCell="C6" sqref="C6"/>
      <pageMargins left="0.5" right="0.5" top="0" bottom="0" header="0.5" footer="0.5"/>
      <printOptions horizontalCentered="1" verticalCentered="1"/>
      <pageSetup scale="92" orientation="portrait" horizontalDpi="300" verticalDpi="300" r:id="rId15"/>
      <headerFooter alignWithMargins="0"/>
    </customSheetView>
    <customSheetView guid="{AF5B460E-BE98-4D6A-BC4D-FB7F586FE8C3}" scale="85" colorId="22" fitToPage="1" topLeftCell="A4">
      <selection activeCell="C6" sqref="C6"/>
      <pageMargins left="0.5" right="0.5" top="0" bottom="0" header="0.5" footer="0.5"/>
      <printOptions horizontalCentered="1" verticalCentered="1"/>
      <pageSetup scale="92" orientation="portrait" horizontalDpi="300" verticalDpi="300" r:id="rId16"/>
      <headerFooter alignWithMargins="0"/>
    </customSheetView>
    <customSheetView guid="{AD2DEECA-73A1-433A-8496-725ED72ABD3B}" scale="85" colorId="22" fitToPage="1" topLeftCell="A4">
      <selection activeCell="C6" sqref="C6"/>
      <pageMargins left="0.5" right="0.5" top="0" bottom="0" header="0.5" footer="0.5"/>
      <printOptions horizontalCentered="1" verticalCentered="1"/>
      <pageSetup scale="92" orientation="portrait" horizontalDpi="300" verticalDpi="300" r:id="rId17"/>
      <headerFooter alignWithMargins="0"/>
    </customSheetView>
    <customSheetView guid="{613A73D1-ED13-41BC-B183-6F740B4BAFC9}" scale="85" colorId="22" showPageBreaks="1" fitToPage="1">
      <selection activeCell="C6" sqref="C6"/>
      <pageMargins left="0.5" right="0.5" top="0" bottom="0" header="0.5" footer="0.5"/>
      <printOptions horizontalCentered="1" verticalCentered="1"/>
      <pageSetup scale="94" orientation="portrait" horizontalDpi="300" verticalDpi="300" r:id="rId18"/>
      <headerFooter alignWithMargins="0"/>
    </customSheetView>
  </customSheetViews>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4" orientation="portrait" horizontalDpi="300" verticalDpi="300" r:id="rId1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93"/>
  <sheetViews>
    <sheetView defaultGridColor="0" view="pageBreakPreview" colorId="22" zoomScale="60" zoomScaleNormal="85" workbookViewId="0">
      <selection activeCell="H17" sqref="H17"/>
    </sheetView>
  </sheetViews>
  <sheetFormatPr defaultColWidth="9.6640625" defaultRowHeight="15"/>
  <cols>
    <col min="1" max="1" width="2.6640625" style="9" customWidth="1"/>
    <col min="2" max="2" width="49.77734375" style="9" customWidth="1"/>
    <col min="3" max="3" width="19.5546875" style="9" customWidth="1"/>
    <col min="4" max="4" width="13.33203125" style="9" customWidth="1"/>
    <col min="5" max="5" width="18.6640625" style="9" customWidth="1"/>
    <col min="6" max="16384" width="9.6640625" style="9"/>
  </cols>
  <sheetData>
    <row r="1" spans="1:5">
      <c r="A1" s="29"/>
      <c r="B1" s="260" t="s">
        <v>2056</v>
      </c>
      <c r="C1" s="260" t="s">
        <v>2057</v>
      </c>
      <c r="D1" s="260" t="s">
        <v>2058</v>
      </c>
      <c r="E1" s="860" t="s">
        <v>2059</v>
      </c>
    </row>
    <row r="2" spans="1:5">
      <c r="A2" s="72"/>
      <c r="B2" s="81" t="str">
        <f>'Data Sheet'!$C$25</f>
        <v>Central Hudson Gas &amp; Electric</v>
      </c>
      <c r="C2" s="81" t="s">
        <v>2060</v>
      </c>
      <c r="D2" s="81" t="s">
        <v>2061</v>
      </c>
      <c r="E2" s="73"/>
    </row>
    <row r="3" spans="1:5" ht="15" customHeight="1">
      <c r="A3" s="74"/>
      <c r="B3" s="117"/>
      <c r="C3" s="117" t="s">
        <v>3437</v>
      </c>
      <c r="D3" s="117" t="str">
        <f>'Data Sheet'!$C$40</f>
        <v>4/14/14</v>
      </c>
      <c r="E3" s="630" t="str">
        <f>'Data Sheet'!$C$38</f>
        <v>12/31/13</v>
      </c>
    </row>
    <row r="4" spans="1:5" ht="15" customHeight="1">
      <c r="A4" s="885" t="s">
        <v>3438</v>
      </c>
      <c r="B4" s="886"/>
      <c r="C4" s="886"/>
      <c r="D4" s="886"/>
      <c r="E4" s="887"/>
    </row>
    <row r="5" spans="1:5">
      <c r="A5" s="861"/>
      <c r="B5" s="472" t="s">
        <v>3439</v>
      </c>
      <c r="C5" s="472"/>
      <c r="D5" s="472"/>
      <c r="E5" s="888"/>
    </row>
    <row r="6" spans="1:5">
      <c r="A6" s="861"/>
      <c r="B6" s="472" t="s">
        <v>3440</v>
      </c>
      <c r="C6" s="472"/>
      <c r="D6" s="472"/>
      <c r="E6" s="888"/>
    </row>
    <row r="7" spans="1:5">
      <c r="A7" s="87"/>
      <c r="B7" s="676" t="s">
        <v>3441</v>
      </c>
      <c r="C7" s="825" t="s">
        <v>3442</v>
      </c>
      <c r="D7" s="807" t="s">
        <v>3443</v>
      </c>
      <c r="E7" s="808" t="s">
        <v>3444</v>
      </c>
    </row>
    <row r="8" spans="1:5">
      <c r="A8" s="72"/>
      <c r="B8" s="81"/>
      <c r="C8" s="346" t="s">
        <v>3445</v>
      </c>
      <c r="D8" s="809" t="s">
        <v>3446</v>
      </c>
      <c r="E8" s="73"/>
    </row>
    <row r="9" spans="1:5">
      <c r="A9" s="74"/>
      <c r="B9" s="493" t="s">
        <v>3447</v>
      </c>
      <c r="C9" s="823" t="s">
        <v>3448</v>
      </c>
      <c r="D9" s="822" t="s">
        <v>3449</v>
      </c>
      <c r="E9" s="630" t="s">
        <v>3450</v>
      </c>
    </row>
    <row r="10" spans="1:5" ht="15.75">
      <c r="A10" s="72"/>
      <c r="B10" s="889" t="s">
        <v>3451</v>
      </c>
      <c r="C10" s="17"/>
      <c r="D10" s="890"/>
      <c r="E10" s="73"/>
    </row>
    <row r="11" spans="1:5" ht="15.75">
      <c r="A11" s="891"/>
      <c r="B11" s="889" t="s">
        <v>3452</v>
      </c>
      <c r="C11" s="863"/>
      <c r="D11" s="890"/>
      <c r="E11" s="73"/>
    </row>
    <row r="12" spans="1:5">
      <c r="A12" s="891"/>
      <c r="B12" s="81" t="s">
        <v>3353</v>
      </c>
      <c r="C12" s="892" t="s">
        <v>3453</v>
      </c>
      <c r="D12" s="809" t="s">
        <v>3454</v>
      </c>
      <c r="E12" s="73"/>
    </row>
    <row r="13" spans="1:5">
      <c r="A13" s="891"/>
      <c r="B13" s="81" t="s">
        <v>3455</v>
      </c>
      <c r="C13" s="892" t="s">
        <v>3456</v>
      </c>
      <c r="D13" s="890" t="s">
        <v>3457</v>
      </c>
      <c r="E13" s="73"/>
    </row>
    <row r="14" spans="1:5">
      <c r="A14" s="891"/>
      <c r="B14" s="81" t="s">
        <v>3485</v>
      </c>
      <c r="C14" s="892" t="s">
        <v>3486</v>
      </c>
      <c r="D14" s="890" t="s">
        <v>3457</v>
      </c>
      <c r="E14" s="73"/>
    </row>
    <row r="15" spans="1:5">
      <c r="A15" s="891"/>
      <c r="B15" s="81" t="s">
        <v>3487</v>
      </c>
      <c r="C15" s="892" t="s">
        <v>3488</v>
      </c>
      <c r="D15" s="890" t="s">
        <v>3489</v>
      </c>
      <c r="E15" s="73"/>
    </row>
    <row r="16" spans="1:5">
      <c r="A16" s="891"/>
      <c r="B16" s="81" t="s">
        <v>3490</v>
      </c>
      <c r="C16" s="892" t="s">
        <v>3491</v>
      </c>
      <c r="D16" s="890" t="s">
        <v>3457</v>
      </c>
      <c r="E16" s="73"/>
    </row>
    <row r="17" spans="1:5">
      <c r="A17" s="891"/>
      <c r="B17" s="81" t="s">
        <v>3492</v>
      </c>
      <c r="C17" s="892" t="s">
        <v>3493</v>
      </c>
      <c r="D17" s="890" t="s">
        <v>3457</v>
      </c>
      <c r="E17" s="482" t="s">
        <v>581</v>
      </c>
    </row>
    <row r="18" spans="1:5">
      <c r="A18" s="891"/>
      <c r="B18" s="81" t="s">
        <v>582</v>
      </c>
      <c r="C18" s="892" t="s">
        <v>583</v>
      </c>
      <c r="D18" s="890" t="s">
        <v>584</v>
      </c>
      <c r="E18" s="73"/>
    </row>
    <row r="19" spans="1:5" ht="15.75">
      <c r="A19" s="891"/>
      <c r="B19" s="81" t="s">
        <v>585</v>
      </c>
      <c r="C19" s="892" t="s">
        <v>586</v>
      </c>
      <c r="D19" s="890" t="s">
        <v>3457</v>
      </c>
      <c r="E19" s="893"/>
    </row>
    <row r="20" spans="1:5" ht="15.75">
      <c r="A20" s="891"/>
      <c r="B20" s="81" t="s">
        <v>587</v>
      </c>
      <c r="C20" s="892" t="s">
        <v>588</v>
      </c>
      <c r="D20" s="890" t="s">
        <v>3457</v>
      </c>
      <c r="E20" s="893"/>
    </row>
    <row r="21" spans="1:5">
      <c r="A21" s="891"/>
      <c r="B21" s="81" t="s">
        <v>589</v>
      </c>
      <c r="C21" s="892" t="s">
        <v>590</v>
      </c>
      <c r="D21" s="890" t="s">
        <v>3457</v>
      </c>
      <c r="E21" s="73"/>
    </row>
    <row r="22" spans="1:5" ht="15.75">
      <c r="A22" s="891"/>
      <c r="B22" s="81" t="s">
        <v>591</v>
      </c>
      <c r="C22" s="892" t="s">
        <v>592</v>
      </c>
      <c r="D22" s="890" t="s">
        <v>3457</v>
      </c>
      <c r="E22" s="893"/>
    </row>
    <row r="23" spans="1:5">
      <c r="A23" s="891"/>
      <c r="B23" s="81"/>
      <c r="C23" s="863"/>
      <c r="D23" s="890"/>
      <c r="E23" s="73"/>
    </row>
    <row r="24" spans="1:5" ht="15.75">
      <c r="A24" s="891"/>
      <c r="B24" s="889" t="s">
        <v>593</v>
      </c>
      <c r="C24" s="17" t="s">
        <v>3345</v>
      </c>
      <c r="D24" s="890"/>
      <c r="E24" s="893"/>
    </row>
    <row r="25" spans="1:5" ht="15.75">
      <c r="A25" s="891"/>
      <c r="B25" s="889" t="s">
        <v>594</v>
      </c>
      <c r="C25" s="17"/>
      <c r="D25" s="890"/>
      <c r="E25" s="893"/>
    </row>
    <row r="26" spans="1:5" ht="15.75">
      <c r="A26" s="891"/>
      <c r="B26" s="889"/>
      <c r="C26" s="17"/>
      <c r="D26" s="890"/>
      <c r="E26" s="893"/>
    </row>
    <row r="27" spans="1:5">
      <c r="A27" s="891"/>
      <c r="B27" s="81" t="s">
        <v>1470</v>
      </c>
      <c r="C27" s="17"/>
      <c r="D27" s="890"/>
      <c r="E27" s="73"/>
    </row>
    <row r="28" spans="1:5">
      <c r="A28" s="891"/>
      <c r="B28" s="81" t="s">
        <v>1471</v>
      </c>
      <c r="C28" s="346" t="s">
        <v>1472</v>
      </c>
      <c r="D28" s="890" t="s">
        <v>1473</v>
      </c>
      <c r="E28" s="73"/>
    </row>
    <row r="29" spans="1:5">
      <c r="A29" s="891"/>
      <c r="B29" s="81" t="s">
        <v>1474</v>
      </c>
      <c r="C29" s="346" t="s">
        <v>1475</v>
      </c>
      <c r="D29" s="890" t="s">
        <v>1473</v>
      </c>
      <c r="E29" s="73"/>
    </row>
    <row r="30" spans="1:5">
      <c r="A30" s="891"/>
      <c r="B30" s="81" t="s">
        <v>1476</v>
      </c>
      <c r="C30" s="346" t="s">
        <v>1477</v>
      </c>
      <c r="D30" s="809" t="s">
        <v>1478</v>
      </c>
      <c r="E30" s="73"/>
    </row>
    <row r="31" spans="1:5">
      <c r="A31" s="891"/>
      <c r="B31" s="81" t="s">
        <v>1479</v>
      </c>
      <c r="C31" s="346" t="s">
        <v>1480</v>
      </c>
      <c r="D31" s="809" t="s">
        <v>1478</v>
      </c>
      <c r="E31" s="73"/>
    </row>
    <row r="32" spans="1:5">
      <c r="A32" s="891"/>
      <c r="B32" s="81" t="s">
        <v>1481</v>
      </c>
      <c r="C32" s="346" t="s">
        <v>1482</v>
      </c>
      <c r="D32" s="890" t="s">
        <v>1473</v>
      </c>
      <c r="E32" s="73"/>
    </row>
    <row r="33" spans="1:5">
      <c r="A33" s="891"/>
      <c r="B33" s="81" t="s">
        <v>1483</v>
      </c>
      <c r="C33" s="346" t="s">
        <v>1484</v>
      </c>
      <c r="D33" s="890" t="s">
        <v>3454</v>
      </c>
      <c r="E33" s="482" t="s">
        <v>581</v>
      </c>
    </row>
    <row r="34" spans="1:5">
      <c r="A34" s="891"/>
      <c r="B34" s="81" t="s">
        <v>1485</v>
      </c>
      <c r="C34" s="346" t="s">
        <v>1486</v>
      </c>
      <c r="D34" s="890" t="s">
        <v>1473</v>
      </c>
      <c r="E34" s="482" t="s">
        <v>581</v>
      </c>
    </row>
    <row r="35" spans="1:5">
      <c r="A35" s="891"/>
      <c r="B35" s="81" t="s">
        <v>1487</v>
      </c>
      <c r="C35" s="346" t="s">
        <v>1488</v>
      </c>
      <c r="D35" s="890" t="s">
        <v>1489</v>
      </c>
      <c r="E35" s="73"/>
    </row>
    <row r="36" spans="1:5">
      <c r="A36" s="891"/>
      <c r="B36" s="81" t="s">
        <v>1490</v>
      </c>
      <c r="C36" s="346" t="s">
        <v>1491</v>
      </c>
      <c r="D36" s="890" t="s">
        <v>1489</v>
      </c>
      <c r="E36" s="73"/>
    </row>
    <row r="37" spans="1:5">
      <c r="A37" s="891"/>
      <c r="B37" s="81" t="s">
        <v>1492</v>
      </c>
      <c r="C37" s="346" t="s">
        <v>1493</v>
      </c>
      <c r="D37" s="809" t="s">
        <v>1478</v>
      </c>
      <c r="E37" s="73"/>
    </row>
    <row r="38" spans="1:5">
      <c r="A38" s="891"/>
      <c r="B38" s="81" t="s">
        <v>1494</v>
      </c>
      <c r="C38" s="346" t="s">
        <v>1495</v>
      </c>
      <c r="D38" s="890" t="s">
        <v>1473</v>
      </c>
      <c r="E38" s="73"/>
    </row>
    <row r="39" spans="1:5">
      <c r="A39" s="891"/>
      <c r="B39" s="81" t="s">
        <v>1496</v>
      </c>
      <c r="C39" s="346" t="s">
        <v>1497</v>
      </c>
      <c r="D39" s="890" t="s">
        <v>3457</v>
      </c>
      <c r="E39" s="73"/>
    </row>
    <row r="40" spans="1:5">
      <c r="A40" s="891"/>
      <c r="B40" s="81" t="s">
        <v>1498</v>
      </c>
      <c r="C40" s="346" t="s">
        <v>1499</v>
      </c>
      <c r="D40" s="809" t="s">
        <v>1478</v>
      </c>
      <c r="E40" s="73"/>
    </row>
    <row r="41" spans="1:5">
      <c r="A41" s="271"/>
      <c r="B41" s="81" t="s">
        <v>1500</v>
      </c>
      <c r="C41" s="346" t="s">
        <v>1501</v>
      </c>
      <c r="D41" s="890" t="s">
        <v>1502</v>
      </c>
      <c r="E41" s="73"/>
    </row>
    <row r="42" spans="1:5">
      <c r="A42" s="271"/>
      <c r="B42" s="81" t="s">
        <v>1503</v>
      </c>
      <c r="C42" s="346" t="s">
        <v>1501</v>
      </c>
      <c r="D42" s="890" t="s">
        <v>1502</v>
      </c>
      <c r="E42" s="73"/>
    </row>
    <row r="43" spans="1:5">
      <c r="A43" s="891"/>
      <c r="B43" s="81" t="s">
        <v>1504</v>
      </c>
      <c r="C43" s="346" t="s">
        <v>1505</v>
      </c>
      <c r="D43" s="809" t="s">
        <v>1478</v>
      </c>
      <c r="E43" s="73"/>
    </row>
    <row r="44" spans="1:5">
      <c r="A44" s="891"/>
      <c r="B44" s="81" t="s">
        <v>1506</v>
      </c>
      <c r="C44" s="346" t="s">
        <v>1507</v>
      </c>
      <c r="D44" s="890" t="s">
        <v>584</v>
      </c>
      <c r="E44" s="73"/>
    </row>
    <row r="45" spans="1:5">
      <c r="A45" s="891"/>
      <c r="B45" s="502" t="s">
        <v>1508</v>
      </c>
      <c r="C45" s="346" t="s">
        <v>1509</v>
      </c>
      <c r="D45" s="890" t="s">
        <v>1489</v>
      </c>
      <c r="E45" s="73"/>
    </row>
    <row r="46" spans="1:5">
      <c r="A46" s="891"/>
      <c r="B46" s="81"/>
      <c r="C46" s="17" t="s">
        <v>3345</v>
      </c>
      <c r="D46" s="890"/>
      <c r="E46" s="73"/>
    </row>
    <row r="47" spans="1:5" ht="15.75">
      <c r="A47" s="891"/>
      <c r="B47" s="889" t="s">
        <v>1894</v>
      </c>
      <c r="C47" s="17" t="s">
        <v>3345</v>
      </c>
      <c r="D47" s="890"/>
      <c r="E47" s="73"/>
    </row>
    <row r="48" spans="1:5" ht="15.75">
      <c r="A48" s="891"/>
      <c r="B48" s="889" t="s">
        <v>1895</v>
      </c>
      <c r="C48" s="17" t="s">
        <v>3345</v>
      </c>
      <c r="D48" s="890"/>
      <c r="E48" s="73"/>
    </row>
    <row r="49" spans="1:5">
      <c r="A49" s="891"/>
      <c r="B49" s="81"/>
      <c r="C49" s="17" t="s">
        <v>3345</v>
      </c>
      <c r="D49" s="890"/>
      <c r="E49" s="73"/>
    </row>
    <row r="50" spans="1:5">
      <c r="A50" s="891"/>
      <c r="B50" s="81" t="s">
        <v>1896</v>
      </c>
      <c r="C50" s="346" t="s">
        <v>1897</v>
      </c>
      <c r="D50" s="890" t="s">
        <v>1898</v>
      </c>
      <c r="E50" s="482" t="s">
        <v>581</v>
      </c>
    </row>
    <row r="51" spans="1:5">
      <c r="A51" s="891"/>
      <c r="B51" s="81" t="s">
        <v>1899</v>
      </c>
      <c r="C51" s="17"/>
      <c r="D51" s="78"/>
      <c r="E51" s="73"/>
    </row>
    <row r="52" spans="1:5" ht="15.75">
      <c r="A52" s="891"/>
      <c r="B52" s="81" t="s">
        <v>1900</v>
      </c>
      <c r="C52" s="17"/>
      <c r="D52" s="78"/>
      <c r="E52" s="893"/>
    </row>
    <row r="53" spans="1:5">
      <c r="A53" s="891"/>
      <c r="B53" s="81" t="s">
        <v>1901</v>
      </c>
      <c r="C53" s="346" t="s">
        <v>1902</v>
      </c>
      <c r="D53" s="890" t="s">
        <v>1478</v>
      </c>
      <c r="E53" s="482" t="s">
        <v>581</v>
      </c>
    </row>
    <row r="54" spans="1:5">
      <c r="A54" s="891"/>
      <c r="B54" s="81" t="s">
        <v>1903</v>
      </c>
      <c r="C54" s="346" t="s">
        <v>1904</v>
      </c>
      <c r="D54" s="890" t="s">
        <v>3454</v>
      </c>
      <c r="E54" s="482" t="s">
        <v>581</v>
      </c>
    </row>
    <row r="55" spans="1:5">
      <c r="A55" s="891"/>
      <c r="B55" s="81" t="s">
        <v>1905</v>
      </c>
      <c r="C55" s="346" t="s">
        <v>1906</v>
      </c>
      <c r="D55" s="890" t="s">
        <v>3454</v>
      </c>
      <c r="E55" s="73"/>
    </row>
    <row r="56" spans="1:5">
      <c r="A56" s="891"/>
      <c r="B56" s="81" t="s">
        <v>1907</v>
      </c>
      <c r="C56" s="346" t="s">
        <v>1906</v>
      </c>
      <c r="D56" s="890" t="s">
        <v>1908</v>
      </c>
      <c r="E56" s="73"/>
    </row>
    <row r="57" spans="1:5">
      <c r="A57" s="891"/>
      <c r="B57" s="81" t="s">
        <v>1909</v>
      </c>
      <c r="C57" s="346" t="s">
        <v>1910</v>
      </c>
      <c r="D57" s="890" t="s">
        <v>3457</v>
      </c>
      <c r="E57" s="482" t="s">
        <v>581</v>
      </c>
    </row>
    <row r="58" spans="1:5" ht="16.5" thickBot="1">
      <c r="A58" s="894"/>
      <c r="B58" s="310"/>
      <c r="C58" s="112"/>
      <c r="D58" s="513"/>
      <c r="E58" s="895"/>
    </row>
    <row r="59" spans="1:5" ht="15.75">
      <c r="A59" s="17" t="s">
        <v>1911</v>
      </c>
      <c r="B59" s="17"/>
      <c r="C59" s="17"/>
      <c r="D59" s="17"/>
      <c r="E59" s="855"/>
    </row>
    <row r="60" spans="1:5">
      <c r="A60" s="69" t="s">
        <v>1912</v>
      </c>
      <c r="B60" s="69"/>
      <c r="C60" s="69"/>
      <c r="D60" s="69"/>
      <c r="E60" s="69"/>
    </row>
    <row r="61" spans="1:5" ht="15.75" thickBot="1">
      <c r="A61" s="17"/>
      <c r="B61" s="17"/>
      <c r="C61" s="17"/>
      <c r="D61" s="17"/>
      <c r="E61" s="17"/>
    </row>
    <row r="62" spans="1:5">
      <c r="A62" s="29"/>
      <c r="B62" s="260" t="s">
        <v>2056</v>
      </c>
      <c r="C62" s="260" t="s">
        <v>2057</v>
      </c>
      <c r="D62" s="260" t="s">
        <v>2058</v>
      </c>
      <c r="E62" s="860" t="s">
        <v>2059</v>
      </c>
    </row>
    <row r="63" spans="1:5">
      <c r="A63" s="72"/>
      <c r="B63" s="81"/>
      <c r="C63" s="81" t="s">
        <v>2060</v>
      </c>
      <c r="D63" s="81" t="s">
        <v>2061</v>
      </c>
      <c r="E63" s="73"/>
    </row>
    <row r="64" spans="1:5">
      <c r="A64" s="72"/>
      <c r="B64" s="81">
        <f>'Data Sheet'!$D$27</f>
        <v>0</v>
      </c>
      <c r="C64" s="81" t="s">
        <v>3437</v>
      </c>
      <c r="D64" s="81">
        <f>'Data Sheet'!$D$42</f>
        <v>0</v>
      </c>
      <c r="E64" s="73">
        <f>'Data Sheet'!$D$40</f>
        <v>0</v>
      </c>
    </row>
    <row r="65" spans="1:5">
      <c r="A65" s="87"/>
      <c r="B65" s="89"/>
      <c r="C65" s="89"/>
      <c r="D65" s="89"/>
      <c r="E65" s="85"/>
    </row>
    <row r="66" spans="1:5" ht="15.75">
      <c r="A66" s="68" t="s">
        <v>1913</v>
      </c>
      <c r="B66" s="71"/>
      <c r="C66" s="71"/>
      <c r="D66" s="71"/>
      <c r="E66" s="380"/>
    </row>
    <row r="67" spans="1:5">
      <c r="A67" s="72"/>
      <c r="B67" s="17"/>
      <c r="C67" s="17"/>
      <c r="D67" s="17"/>
      <c r="E67" s="73"/>
    </row>
    <row r="68" spans="1:5">
      <c r="A68" s="87"/>
      <c r="B68" s="676" t="s">
        <v>3441</v>
      </c>
      <c r="C68" s="825" t="s">
        <v>3442</v>
      </c>
      <c r="D68" s="807" t="s">
        <v>3443</v>
      </c>
      <c r="E68" s="808" t="s">
        <v>3444</v>
      </c>
    </row>
    <row r="69" spans="1:5">
      <c r="A69" s="72"/>
      <c r="B69" s="81"/>
      <c r="C69" s="346" t="s">
        <v>3445</v>
      </c>
      <c r="D69" s="809" t="s">
        <v>3446</v>
      </c>
      <c r="E69" s="73"/>
    </row>
    <row r="70" spans="1:5">
      <c r="A70" s="74"/>
      <c r="B70" s="493" t="s">
        <v>3447</v>
      </c>
      <c r="C70" s="823" t="s">
        <v>3448</v>
      </c>
      <c r="D70" s="822" t="s">
        <v>3449</v>
      </c>
      <c r="E70" s="630" t="s">
        <v>3450</v>
      </c>
    </row>
    <row r="71" spans="1:5" ht="15.75">
      <c r="A71" s="72"/>
      <c r="B71" s="889" t="s">
        <v>1894</v>
      </c>
      <c r="C71" s="17"/>
      <c r="D71" s="890"/>
      <c r="E71" s="73"/>
    </row>
    <row r="72" spans="1:5" ht="15.75">
      <c r="A72" s="891"/>
      <c r="B72" s="889" t="s">
        <v>1914</v>
      </c>
      <c r="C72" s="863"/>
      <c r="D72" s="890"/>
      <c r="E72" s="73"/>
    </row>
    <row r="73" spans="1:5" ht="15.75">
      <c r="A73" s="891"/>
      <c r="B73" s="889"/>
      <c r="C73" s="863"/>
      <c r="D73" s="890"/>
      <c r="E73" s="73"/>
    </row>
    <row r="74" spans="1:5">
      <c r="A74" s="891"/>
      <c r="B74" s="81" t="s">
        <v>1915</v>
      </c>
      <c r="C74" s="863"/>
      <c r="D74" s="809"/>
      <c r="E74" s="73"/>
    </row>
    <row r="75" spans="1:5">
      <c r="A75" s="891"/>
      <c r="B75" s="81" t="s">
        <v>1916</v>
      </c>
      <c r="C75" s="892" t="s">
        <v>1917</v>
      </c>
      <c r="D75" s="890" t="s">
        <v>3457</v>
      </c>
      <c r="E75" s="73"/>
    </row>
    <row r="76" spans="1:5">
      <c r="A76" s="891"/>
      <c r="B76" s="81" t="s">
        <v>1918</v>
      </c>
      <c r="C76" s="892" t="s">
        <v>1919</v>
      </c>
      <c r="D76" s="890" t="s">
        <v>3457</v>
      </c>
      <c r="E76" s="482" t="s">
        <v>581</v>
      </c>
    </row>
    <row r="77" spans="1:5">
      <c r="A77" s="891"/>
      <c r="B77" s="81" t="s">
        <v>1920</v>
      </c>
      <c r="C77" s="892" t="s">
        <v>1921</v>
      </c>
      <c r="D77" s="890" t="s">
        <v>1473</v>
      </c>
      <c r="E77" s="482" t="s">
        <v>581</v>
      </c>
    </row>
    <row r="78" spans="1:5">
      <c r="A78" s="891"/>
      <c r="B78" s="81" t="s">
        <v>1922</v>
      </c>
      <c r="C78" s="892" t="s">
        <v>1923</v>
      </c>
      <c r="D78" s="890" t="s">
        <v>1489</v>
      </c>
      <c r="E78" s="73"/>
    </row>
    <row r="79" spans="1:5">
      <c r="A79" s="891"/>
      <c r="B79" s="81" t="s">
        <v>1924</v>
      </c>
      <c r="C79" s="863"/>
      <c r="D79" s="890"/>
      <c r="E79" s="73"/>
    </row>
    <row r="80" spans="1:5">
      <c r="A80" s="891"/>
      <c r="B80" s="81" t="s">
        <v>1925</v>
      </c>
      <c r="C80" s="892" t="s">
        <v>1926</v>
      </c>
      <c r="D80" s="890" t="s">
        <v>3457</v>
      </c>
      <c r="E80" s="73"/>
    </row>
    <row r="81" spans="1:5" ht="15.75">
      <c r="A81" s="891"/>
      <c r="B81" s="81" t="s">
        <v>1927</v>
      </c>
      <c r="C81" s="892" t="s">
        <v>1928</v>
      </c>
      <c r="D81" s="890" t="s">
        <v>3457</v>
      </c>
      <c r="E81" s="893"/>
    </row>
    <row r="82" spans="1:5" ht="15.75">
      <c r="A82" s="891"/>
      <c r="B82" s="81" t="s">
        <v>1929</v>
      </c>
      <c r="C82" s="892" t="s">
        <v>1930</v>
      </c>
      <c r="D82" s="890" t="s">
        <v>3457</v>
      </c>
      <c r="E82" s="893"/>
    </row>
    <row r="83" spans="1:5">
      <c r="A83" s="891"/>
      <c r="B83" s="81" t="s">
        <v>1931</v>
      </c>
      <c r="C83" s="892" t="s">
        <v>1932</v>
      </c>
      <c r="D83" s="890" t="s">
        <v>584</v>
      </c>
      <c r="E83" s="73"/>
    </row>
    <row r="84" spans="1:5" ht="15.75">
      <c r="A84" s="891"/>
      <c r="B84" s="81"/>
      <c r="C84" s="863"/>
      <c r="D84" s="890"/>
      <c r="E84" s="893"/>
    </row>
    <row r="85" spans="1:5" ht="15.75">
      <c r="A85" s="891"/>
      <c r="B85" s="889" t="s">
        <v>910</v>
      </c>
      <c r="C85" s="17" t="s">
        <v>3345</v>
      </c>
      <c r="D85" s="890"/>
      <c r="E85" s="893"/>
    </row>
    <row r="86" spans="1:5" ht="15.75">
      <c r="A86" s="891"/>
      <c r="B86" s="889"/>
      <c r="C86" s="17"/>
      <c r="D86" s="890"/>
      <c r="E86" s="893"/>
    </row>
    <row r="87" spans="1:5">
      <c r="A87" s="891"/>
      <c r="B87" s="81" t="s">
        <v>911</v>
      </c>
      <c r="C87" s="346" t="s">
        <v>912</v>
      </c>
      <c r="D87" s="890" t="s">
        <v>3457</v>
      </c>
      <c r="E87" s="73"/>
    </row>
    <row r="88" spans="1:5">
      <c r="A88" s="891"/>
      <c r="B88" s="81" t="s">
        <v>3802</v>
      </c>
      <c r="C88" s="346" t="s">
        <v>3803</v>
      </c>
      <c r="D88" s="890" t="s">
        <v>1478</v>
      </c>
      <c r="E88" s="73"/>
    </row>
    <row r="89" spans="1:5">
      <c r="A89" s="891"/>
      <c r="B89" s="81" t="s">
        <v>3804</v>
      </c>
      <c r="C89" s="346" t="s">
        <v>3805</v>
      </c>
      <c r="D89" s="890" t="s">
        <v>1489</v>
      </c>
      <c r="E89" s="482" t="s">
        <v>581</v>
      </c>
    </row>
    <row r="90" spans="1:5">
      <c r="A90" s="891"/>
      <c r="B90" s="81" t="s">
        <v>3806</v>
      </c>
      <c r="C90" s="346" t="s">
        <v>3807</v>
      </c>
      <c r="D90" s="809" t="s">
        <v>1478</v>
      </c>
      <c r="E90" s="73"/>
    </row>
    <row r="91" spans="1:5">
      <c r="A91" s="891"/>
      <c r="B91" s="81" t="s">
        <v>3808</v>
      </c>
      <c r="C91" s="346" t="s">
        <v>3809</v>
      </c>
      <c r="D91" s="809" t="s">
        <v>1502</v>
      </c>
      <c r="E91" s="73"/>
    </row>
    <row r="92" spans="1:5">
      <c r="A92" s="891"/>
      <c r="B92" s="81" t="s">
        <v>3810</v>
      </c>
      <c r="C92" s="346" t="s">
        <v>3811</v>
      </c>
      <c r="D92" s="809" t="s">
        <v>1478</v>
      </c>
      <c r="E92" s="482" t="s">
        <v>581</v>
      </c>
    </row>
    <row r="93" spans="1:5">
      <c r="A93" s="891"/>
      <c r="B93" s="81" t="s">
        <v>2412</v>
      </c>
      <c r="C93" s="346" t="s">
        <v>2413</v>
      </c>
      <c r="D93" s="890" t="s">
        <v>2414</v>
      </c>
      <c r="E93" s="482" t="s">
        <v>581</v>
      </c>
    </row>
    <row r="94" spans="1:5">
      <c r="A94" s="891"/>
      <c r="B94" s="81" t="s">
        <v>2415</v>
      </c>
      <c r="C94" s="346" t="s">
        <v>2416</v>
      </c>
      <c r="D94" s="890" t="s">
        <v>2414</v>
      </c>
      <c r="E94" s="482" t="s">
        <v>581</v>
      </c>
    </row>
    <row r="95" spans="1:5">
      <c r="A95" s="891"/>
      <c r="B95" s="81" t="s">
        <v>2417</v>
      </c>
      <c r="C95" s="346" t="s">
        <v>2418</v>
      </c>
      <c r="D95" s="890" t="s">
        <v>584</v>
      </c>
      <c r="E95" s="482" t="s">
        <v>581</v>
      </c>
    </row>
    <row r="96" spans="1:5">
      <c r="A96" s="891"/>
      <c r="B96" s="81" t="s">
        <v>2419</v>
      </c>
      <c r="C96" s="346" t="s">
        <v>2420</v>
      </c>
      <c r="D96" s="809" t="s">
        <v>1478</v>
      </c>
      <c r="E96" s="73"/>
    </row>
    <row r="97" spans="1:5">
      <c r="A97" s="891"/>
      <c r="B97" s="81" t="s">
        <v>2421</v>
      </c>
      <c r="C97" s="17"/>
      <c r="D97" s="809"/>
      <c r="E97" s="73"/>
    </row>
    <row r="98" spans="1:5">
      <c r="A98" s="891"/>
      <c r="B98" s="81" t="s">
        <v>2422</v>
      </c>
      <c r="C98" s="346" t="s">
        <v>2423</v>
      </c>
      <c r="D98" s="890" t="s">
        <v>3454</v>
      </c>
      <c r="E98" s="482" t="s">
        <v>581</v>
      </c>
    </row>
    <row r="99" spans="1:5">
      <c r="A99" s="891"/>
      <c r="B99" s="81"/>
      <c r="C99" s="17"/>
      <c r="D99" s="890"/>
      <c r="E99" s="73"/>
    </row>
    <row r="100" spans="1:5" ht="15.75">
      <c r="A100" s="891"/>
      <c r="B100" s="889" t="s">
        <v>2424</v>
      </c>
      <c r="C100" s="17"/>
      <c r="D100" s="809"/>
      <c r="E100" s="73"/>
    </row>
    <row r="101" spans="1:5">
      <c r="A101" s="271"/>
      <c r="B101" s="81"/>
      <c r="C101" s="17"/>
      <c r="D101" s="890"/>
      <c r="E101" s="73"/>
    </row>
    <row r="102" spans="1:5">
      <c r="A102" s="271"/>
      <c r="B102" s="81" t="s">
        <v>2425</v>
      </c>
      <c r="C102" s="346" t="s">
        <v>2426</v>
      </c>
      <c r="D102" s="890" t="s">
        <v>3457</v>
      </c>
      <c r="E102" s="482" t="s">
        <v>581</v>
      </c>
    </row>
    <row r="103" spans="1:5">
      <c r="A103" s="891"/>
      <c r="B103" s="81" t="s">
        <v>2427</v>
      </c>
      <c r="C103" s="346" t="s">
        <v>2428</v>
      </c>
      <c r="D103" s="890" t="s">
        <v>3454</v>
      </c>
      <c r="E103" s="73"/>
    </row>
    <row r="104" spans="1:5">
      <c r="A104" s="891"/>
      <c r="B104" s="81" t="s">
        <v>2429</v>
      </c>
      <c r="C104" s="346" t="s">
        <v>2430</v>
      </c>
      <c r="D104" s="890" t="s">
        <v>1489</v>
      </c>
      <c r="E104" s="73"/>
    </row>
    <row r="105" spans="1:5">
      <c r="A105" s="891"/>
      <c r="B105" s="502" t="s">
        <v>2431</v>
      </c>
      <c r="C105" s="346" t="s">
        <v>2432</v>
      </c>
      <c r="D105" s="890" t="s">
        <v>3454</v>
      </c>
      <c r="E105" s="482" t="s">
        <v>581</v>
      </c>
    </row>
    <row r="106" spans="1:5">
      <c r="A106" s="891"/>
      <c r="B106" s="81"/>
      <c r="C106" s="17" t="s">
        <v>3345</v>
      </c>
      <c r="D106" s="890"/>
      <c r="E106" s="73"/>
    </row>
    <row r="107" spans="1:5" ht="15.75">
      <c r="A107" s="891"/>
      <c r="B107" s="889" t="s">
        <v>2433</v>
      </c>
      <c r="C107" s="17" t="s">
        <v>3345</v>
      </c>
      <c r="D107" s="890"/>
      <c r="E107" s="73"/>
    </row>
    <row r="108" spans="1:5">
      <c r="A108" s="891"/>
      <c r="B108" s="81"/>
      <c r="C108" s="17" t="s">
        <v>3345</v>
      </c>
      <c r="D108" s="890"/>
      <c r="E108" s="73"/>
    </row>
    <row r="109" spans="1:5">
      <c r="A109" s="891"/>
      <c r="B109" s="81" t="s">
        <v>2434</v>
      </c>
      <c r="C109" s="346" t="s">
        <v>2435</v>
      </c>
      <c r="D109" s="890" t="s">
        <v>2414</v>
      </c>
      <c r="E109" s="73"/>
    </row>
    <row r="110" spans="1:5">
      <c r="A110" s="891"/>
      <c r="B110" s="81" t="s">
        <v>2436</v>
      </c>
      <c r="C110" s="346" t="s">
        <v>2435</v>
      </c>
      <c r="D110" s="890" t="s">
        <v>2414</v>
      </c>
      <c r="E110" s="73"/>
    </row>
    <row r="111" spans="1:5" ht="15.75">
      <c r="A111" s="891"/>
      <c r="B111" s="81" t="s">
        <v>2437</v>
      </c>
      <c r="C111" s="346" t="s">
        <v>2438</v>
      </c>
      <c r="D111" s="809" t="s">
        <v>1478</v>
      </c>
      <c r="E111" s="893"/>
    </row>
    <row r="112" spans="1:5">
      <c r="A112" s="891"/>
      <c r="B112" s="81" t="s">
        <v>2439</v>
      </c>
      <c r="C112" s="346" t="s">
        <v>2440</v>
      </c>
      <c r="D112" s="809" t="s">
        <v>1473</v>
      </c>
      <c r="E112" s="73"/>
    </row>
    <row r="113" spans="1:5">
      <c r="A113" s="891"/>
      <c r="B113" s="81" t="s">
        <v>2441</v>
      </c>
      <c r="C113" s="346" t="s">
        <v>2442</v>
      </c>
      <c r="D113" s="890" t="s">
        <v>1489</v>
      </c>
      <c r="E113" s="73"/>
    </row>
    <row r="114" spans="1:5">
      <c r="A114" s="891"/>
      <c r="B114" s="81" t="s">
        <v>2443</v>
      </c>
      <c r="C114" s="346" t="s">
        <v>2444</v>
      </c>
      <c r="D114" s="890" t="s">
        <v>3454</v>
      </c>
      <c r="E114" s="73"/>
    </row>
    <row r="115" spans="1:5">
      <c r="A115" s="891"/>
      <c r="B115" s="81"/>
      <c r="C115" s="17"/>
      <c r="D115" s="890"/>
      <c r="E115" s="73"/>
    </row>
    <row r="116" spans="1:5">
      <c r="A116" s="891"/>
      <c r="B116" s="81"/>
      <c r="C116" s="17"/>
      <c r="D116" s="890"/>
      <c r="E116" s="73"/>
    </row>
    <row r="117" spans="1:5" ht="16.5" thickBot="1">
      <c r="A117" s="894"/>
      <c r="B117" s="310"/>
      <c r="C117" s="112"/>
      <c r="D117" s="513"/>
      <c r="E117" s="895"/>
    </row>
    <row r="118" spans="1:5">
      <c r="A118" s="17" t="s">
        <v>1911</v>
      </c>
      <c r="B118" s="17"/>
      <c r="C118" s="17"/>
      <c r="D118" s="17"/>
      <c r="E118" s="17"/>
    </row>
    <row r="119" spans="1:5">
      <c r="A119" s="69" t="s">
        <v>2445</v>
      </c>
      <c r="B119" s="69"/>
      <c r="C119" s="69"/>
      <c r="D119" s="69"/>
      <c r="E119" s="69"/>
    </row>
    <row r="120" spans="1:5" ht="15.75" thickBot="1">
      <c r="A120" s="17"/>
      <c r="B120" s="17"/>
      <c r="C120" s="17"/>
      <c r="D120" s="17"/>
      <c r="E120" s="17"/>
    </row>
    <row r="121" spans="1:5">
      <c r="A121" s="29"/>
      <c r="B121" s="260" t="s">
        <v>2056</v>
      </c>
      <c r="C121" s="260" t="s">
        <v>2057</v>
      </c>
      <c r="D121" s="260" t="s">
        <v>2058</v>
      </c>
      <c r="E121" s="860" t="s">
        <v>2059</v>
      </c>
    </row>
    <row r="122" spans="1:5">
      <c r="A122" s="72"/>
      <c r="B122" s="81"/>
      <c r="C122" s="81" t="s">
        <v>2060</v>
      </c>
      <c r="D122" s="81" t="s">
        <v>2061</v>
      </c>
      <c r="E122" s="73"/>
    </row>
    <row r="123" spans="1:5">
      <c r="A123" s="72"/>
      <c r="B123" s="81">
        <f>'Data Sheet'!$D$27</f>
        <v>0</v>
      </c>
      <c r="C123" s="81" t="s">
        <v>3437</v>
      </c>
      <c r="D123" s="81">
        <f>'Data Sheet'!$D$42</f>
        <v>0</v>
      </c>
      <c r="E123" s="73">
        <f>'Data Sheet'!$D$40</f>
        <v>0</v>
      </c>
    </row>
    <row r="124" spans="1:5">
      <c r="A124" s="87"/>
      <c r="B124" s="89"/>
      <c r="C124" s="89"/>
      <c r="D124" s="89"/>
      <c r="E124" s="85"/>
    </row>
    <row r="125" spans="1:5" ht="15.75">
      <c r="A125" s="68" t="s">
        <v>1913</v>
      </c>
      <c r="B125" s="71"/>
      <c r="C125" s="71"/>
      <c r="D125" s="71"/>
      <c r="E125" s="380"/>
    </row>
    <row r="126" spans="1:5">
      <c r="A126" s="72"/>
      <c r="B126" s="17"/>
      <c r="C126" s="17"/>
      <c r="D126" s="17"/>
      <c r="E126" s="73"/>
    </row>
    <row r="127" spans="1:5">
      <c r="A127" s="87"/>
      <c r="B127" s="676" t="s">
        <v>3441</v>
      </c>
      <c r="C127" s="825" t="s">
        <v>3442</v>
      </c>
      <c r="D127" s="807" t="s">
        <v>3443</v>
      </c>
      <c r="E127" s="808" t="s">
        <v>3444</v>
      </c>
    </row>
    <row r="128" spans="1:5">
      <c r="A128" s="72"/>
      <c r="B128" s="81"/>
      <c r="C128" s="346" t="s">
        <v>3445</v>
      </c>
      <c r="D128" s="809" t="s">
        <v>3446</v>
      </c>
      <c r="E128" s="73"/>
    </row>
    <row r="129" spans="1:5">
      <c r="A129" s="74"/>
      <c r="B129" s="493" t="s">
        <v>3447</v>
      </c>
      <c r="C129" s="823" t="s">
        <v>3448</v>
      </c>
      <c r="D129" s="822" t="s">
        <v>3449</v>
      </c>
      <c r="E129" s="630" t="s">
        <v>3450</v>
      </c>
    </row>
    <row r="130" spans="1:5" ht="15.75">
      <c r="A130" s="72"/>
      <c r="B130" s="889" t="s">
        <v>2446</v>
      </c>
      <c r="C130" s="17"/>
      <c r="D130" s="890"/>
      <c r="E130" s="73"/>
    </row>
    <row r="131" spans="1:5" ht="15.75">
      <c r="A131" s="891"/>
      <c r="B131" s="889"/>
      <c r="C131" s="863"/>
      <c r="D131" s="890"/>
      <c r="E131" s="73"/>
    </row>
    <row r="132" spans="1:5">
      <c r="A132" s="891"/>
      <c r="B132" s="81" t="s">
        <v>2447</v>
      </c>
      <c r="C132" s="892" t="s">
        <v>2448</v>
      </c>
      <c r="D132" s="890" t="s">
        <v>3454</v>
      </c>
      <c r="E132" s="73"/>
    </row>
    <row r="133" spans="1:5">
      <c r="A133" s="891"/>
      <c r="B133" s="81" t="s">
        <v>2449</v>
      </c>
      <c r="C133" s="892" t="s">
        <v>2450</v>
      </c>
      <c r="D133" s="890" t="s">
        <v>1908</v>
      </c>
      <c r="E133" s="73"/>
    </row>
    <row r="134" spans="1:5">
      <c r="A134" s="891"/>
      <c r="B134" s="81" t="s">
        <v>2451</v>
      </c>
      <c r="C134" s="892" t="s">
        <v>2452</v>
      </c>
      <c r="D134" s="890" t="s">
        <v>3457</v>
      </c>
      <c r="E134" s="73"/>
    </row>
    <row r="135" spans="1:5">
      <c r="A135" s="891"/>
      <c r="B135" s="81" t="s">
        <v>2453</v>
      </c>
      <c r="C135" s="892" t="s">
        <v>1536</v>
      </c>
      <c r="D135" s="890" t="s">
        <v>1489</v>
      </c>
      <c r="E135" s="73"/>
    </row>
    <row r="136" spans="1:5">
      <c r="A136" s="891"/>
      <c r="B136" s="81" t="s">
        <v>1537</v>
      </c>
      <c r="C136" s="892" t="s">
        <v>1538</v>
      </c>
      <c r="D136" s="890" t="s">
        <v>1489</v>
      </c>
      <c r="E136" s="73"/>
    </row>
    <row r="137" spans="1:5">
      <c r="A137" s="891"/>
      <c r="B137" s="81" t="s">
        <v>1539</v>
      </c>
      <c r="C137" s="892" t="s">
        <v>1540</v>
      </c>
      <c r="D137" s="890" t="s">
        <v>1489</v>
      </c>
      <c r="E137" s="73"/>
    </row>
    <row r="138" spans="1:5">
      <c r="A138" s="891"/>
      <c r="B138" s="81" t="s">
        <v>1541</v>
      </c>
      <c r="C138" s="892" t="s">
        <v>1542</v>
      </c>
      <c r="D138" s="890" t="s">
        <v>3454</v>
      </c>
      <c r="E138" s="73"/>
    </row>
    <row r="139" spans="1:5" ht="15.75">
      <c r="A139" s="891"/>
      <c r="B139" s="81" t="s">
        <v>1543</v>
      </c>
      <c r="C139" s="863"/>
      <c r="D139" s="890"/>
      <c r="E139" s="893"/>
    </row>
    <row r="140" spans="1:5" ht="15.75">
      <c r="A140" s="891"/>
      <c r="B140" s="81"/>
      <c r="C140" s="863"/>
      <c r="D140" s="890"/>
      <c r="E140" s="893"/>
    </row>
    <row r="141" spans="1:5">
      <c r="A141" s="891"/>
      <c r="B141" s="81" t="s">
        <v>1544</v>
      </c>
      <c r="C141" s="863"/>
      <c r="D141" s="890"/>
      <c r="E141" s="73"/>
    </row>
    <row r="142" spans="1:5" ht="15.75">
      <c r="A142" s="891"/>
      <c r="B142" s="81"/>
      <c r="C142" s="863"/>
      <c r="D142" s="890"/>
      <c r="E142" s="893"/>
    </row>
    <row r="143" spans="1:5" ht="15.75">
      <c r="A143" s="891"/>
      <c r="B143" s="502" t="s">
        <v>1545</v>
      </c>
      <c r="C143" s="17"/>
      <c r="D143" s="890"/>
      <c r="E143" s="893"/>
    </row>
    <row r="144" spans="1:5" ht="15.75">
      <c r="A144" s="891"/>
      <c r="B144" s="889"/>
      <c r="C144" s="17"/>
      <c r="D144" s="890"/>
      <c r="E144" s="893"/>
    </row>
    <row r="145" spans="1:5">
      <c r="A145" s="891"/>
      <c r="B145" s="81"/>
      <c r="C145" s="17"/>
      <c r="D145" s="890"/>
      <c r="E145" s="73"/>
    </row>
    <row r="146" spans="1:5" ht="15.75">
      <c r="A146" s="891"/>
      <c r="B146" s="889" t="s">
        <v>1546</v>
      </c>
      <c r="C146" s="346" t="s">
        <v>1547</v>
      </c>
      <c r="D146" s="890" t="s">
        <v>3457</v>
      </c>
      <c r="E146" s="73"/>
    </row>
    <row r="147" spans="1:5">
      <c r="A147" s="891"/>
      <c r="B147" s="81"/>
      <c r="C147" s="17"/>
      <c r="D147" s="890"/>
      <c r="E147" s="73"/>
    </row>
    <row r="148" spans="1:5">
      <c r="A148" s="891"/>
      <c r="B148" s="81"/>
      <c r="C148" s="17"/>
      <c r="D148" s="809"/>
      <c r="E148" s="73"/>
    </row>
    <row r="149" spans="1:5">
      <c r="A149" s="891"/>
      <c r="B149" s="81"/>
      <c r="C149" s="17"/>
      <c r="D149" s="809"/>
      <c r="E149" s="73"/>
    </row>
    <row r="150" spans="1:5">
      <c r="A150" s="891"/>
      <c r="B150" s="81"/>
      <c r="C150" s="17"/>
      <c r="D150" s="809"/>
      <c r="E150" s="73"/>
    </row>
    <row r="151" spans="1:5">
      <c r="A151" s="891"/>
      <c r="B151" s="81"/>
      <c r="C151" s="17"/>
      <c r="D151" s="890"/>
      <c r="E151" s="73"/>
    </row>
    <row r="152" spans="1:5">
      <c r="A152" s="891"/>
      <c r="B152" s="81"/>
      <c r="C152" s="17"/>
      <c r="D152" s="890"/>
      <c r="E152" s="73"/>
    </row>
    <row r="153" spans="1:5">
      <c r="A153" s="891"/>
      <c r="B153" s="81"/>
      <c r="C153" s="17"/>
      <c r="D153" s="890"/>
      <c r="E153" s="73"/>
    </row>
    <row r="154" spans="1:5">
      <c r="A154" s="891"/>
      <c r="B154" s="81"/>
      <c r="C154" s="17"/>
      <c r="D154" s="809"/>
      <c r="E154" s="73"/>
    </row>
    <row r="155" spans="1:5">
      <c r="A155" s="891"/>
      <c r="B155" s="81"/>
      <c r="C155" s="17"/>
      <c r="D155" s="809"/>
      <c r="E155" s="73"/>
    </row>
    <row r="156" spans="1:5">
      <c r="A156" s="891"/>
      <c r="B156" s="81"/>
      <c r="C156" s="17"/>
      <c r="D156" s="890"/>
      <c r="E156" s="73"/>
    </row>
    <row r="157" spans="1:5">
      <c r="A157" s="891"/>
      <c r="B157" s="81"/>
      <c r="C157" s="17"/>
      <c r="D157" s="890"/>
      <c r="E157" s="73"/>
    </row>
    <row r="158" spans="1:5" ht="15.75">
      <c r="A158" s="891"/>
      <c r="B158" s="896"/>
      <c r="C158" s="17"/>
      <c r="D158" s="809"/>
      <c r="E158" s="73"/>
    </row>
    <row r="159" spans="1:5">
      <c r="A159" s="271"/>
      <c r="B159" s="81"/>
      <c r="C159" s="17"/>
      <c r="D159" s="890"/>
      <c r="E159" s="73"/>
    </row>
    <row r="160" spans="1:5">
      <c r="A160" s="271"/>
      <c r="B160" s="81"/>
      <c r="C160" s="17"/>
      <c r="D160" s="890"/>
      <c r="E160" s="73"/>
    </row>
    <row r="161" spans="1:5">
      <c r="A161" s="891"/>
      <c r="B161" s="81"/>
      <c r="C161" s="17"/>
      <c r="D161" s="890"/>
      <c r="E161" s="73"/>
    </row>
    <row r="162" spans="1:5">
      <c r="A162" s="891"/>
      <c r="B162" s="81"/>
      <c r="C162" s="17"/>
      <c r="D162" s="890"/>
      <c r="E162" s="73"/>
    </row>
    <row r="163" spans="1:5">
      <c r="A163" s="891"/>
      <c r="B163" s="502"/>
      <c r="C163" s="17"/>
      <c r="D163" s="890"/>
      <c r="E163" s="73"/>
    </row>
    <row r="164" spans="1:5">
      <c r="A164" s="891"/>
      <c r="B164" s="81"/>
      <c r="C164" s="17"/>
      <c r="D164" s="890"/>
      <c r="E164" s="73"/>
    </row>
    <row r="165" spans="1:5" ht="15.75">
      <c r="A165" s="891"/>
      <c r="B165" s="889"/>
      <c r="C165" s="17"/>
      <c r="D165" s="890"/>
      <c r="E165" s="73"/>
    </row>
    <row r="166" spans="1:5">
      <c r="A166" s="891"/>
      <c r="B166" s="81"/>
      <c r="C166" s="17"/>
      <c r="D166" s="890"/>
      <c r="E166" s="73"/>
    </row>
    <row r="167" spans="1:5">
      <c r="A167" s="891"/>
      <c r="B167" s="81"/>
      <c r="C167" s="17"/>
      <c r="D167" s="890"/>
      <c r="E167" s="73"/>
    </row>
    <row r="168" spans="1:5">
      <c r="A168" s="891"/>
      <c r="B168" s="81"/>
      <c r="C168" s="17"/>
      <c r="D168" s="890"/>
      <c r="E168" s="73"/>
    </row>
    <row r="169" spans="1:5" ht="15.75">
      <c r="A169" s="891"/>
      <c r="B169" s="81"/>
      <c r="C169" s="17"/>
      <c r="D169" s="78"/>
      <c r="E169" s="893"/>
    </row>
    <row r="170" spans="1:5">
      <c r="A170" s="891"/>
      <c r="B170" s="81"/>
      <c r="C170" s="17"/>
      <c r="D170" s="78"/>
      <c r="E170" s="73"/>
    </row>
    <row r="171" spans="1:5">
      <c r="A171" s="891"/>
      <c r="B171" s="81"/>
      <c r="C171" s="17"/>
      <c r="D171" s="890"/>
      <c r="E171" s="73"/>
    </row>
    <row r="172" spans="1:5">
      <c r="A172" s="891"/>
      <c r="B172" s="81"/>
      <c r="C172" s="17"/>
      <c r="D172" s="890"/>
      <c r="E172" s="73"/>
    </row>
    <row r="173" spans="1:5">
      <c r="A173" s="891"/>
      <c r="B173" s="81"/>
      <c r="C173" s="17"/>
      <c r="D173" s="890"/>
      <c r="E173" s="73"/>
    </row>
    <row r="174" spans="1:5">
      <c r="A174" s="891"/>
      <c r="B174" s="81"/>
      <c r="C174" s="17"/>
      <c r="D174" s="890"/>
      <c r="E174" s="73"/>
    </row>
    <row r="175" spans="1:5" ht="16.5" thickBot="1">
      <c r="A175" s="894"/>
      <c r="B175" s="310"/>
      <c r="C175" s="112"/>
      <c r="D175" s="513"/>
      <c r="E175" s="895"/>
    </row>
    <row r="176" spans="1:5">
      <c r="A176" s="17" t="s">
        <v>1911</v>
      </c>
      <c r="B176" s="17"/>
      <c r="C176" s="17"/>
      <c r="D176" s="17"/>
      <c r="E176" s="17"/>
    </row>
    <row r="177" spans="1:5">
      <c r="A177" s="69" t="s">
        <v>1548</v>
      </c>
      <c r="B177" s="69"/>
      <c r="C177" s="69"/>
      <c r="D177" s="69"/>
      <c r="E177" s="69"/>
    </row>
    <row r="179" spans="1:5">
      <c r="A179" s="17"/>
      <c r="B179" s="17"/>
      <c r="C179" s="17"/>
      <c r="D179" s="17"/>
      <c r="E179" s="17"/>
    </row>
    <row r="180" spans="1:5">
      <c r="A180" s="17"/>
    </row>
    <row r="181" spans="1:5">
      <c r="A181" s="17"/>
      <c r="B181" s="17"/>
      <c r="C181" s="69"/>
      <c r="D181" s="69"/>
      <c r="E181" s="69"/>
    </row>
    <row r="184" spans="1:5">
      <c r="A184" s="17"/>
      <c r="B184"/>
    </row>
    <row r="185" spans="1:5">
      <c r="A185" s="17"/>
      <c r="B185"/>
    </row>
    <row r="186" spans="1:5">
      <c r="A186" s="17"/>
      <c r="B186"/>
    </row>
    <row r="187" spans="1:5">
      <c r="A187" s="17"/>
      <c r="B187"/>
    </row>
    <row r="188" spans="1:5">
      <c r="A188" s="17"/>
      <c r="B188"/>
    </row>
    <row r="189" spans="1:5">
      <c r="A189" s="17"/>
      <c r="B189"/>
    </row>
    <row r="190" spans="1:5">
      <c r="A190" s="17"/>
      <c r="B190"/>
    </row>
    <row r="191" spans="1:5">
      <c r="A191" s="17"/>
      <c r="B191"/>
    </row>
    <row r="192" spans="1:5">
      <c r="A192" s="17"/>
      <c r="B192"/>
    </row>
    <row r="193" spans="2:2">
      <c r="B193"/>
    </row>
  </sheetData>
  <customSheetViews>
    <customSheetView guid="{15E51391-F6F3-48E9-B40F-0D0FA5B2E445}"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
      <headerFooter alignWithMargins="0"/>
    </customSheetView>
    <customSheetView guid="{3A144620-83F7-4F5B-821B-3720DAB5A017}"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2"/>
      <headerFooter alignWithMargins="0"/>
    </customSheetView>
    <customSheetView guid="{4AE1E835-A004-41CE-8576-E42DEB829644}"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3"/>
      <headerFooter alignWithMargins="0"/>
    </customSheetView>
    <customSheetView guid="{F164CA47-D0CA-4087-947A-F5047D94B8B7}"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4"/>
      <headerFooter alignWithMargins="0"/>
    </customSheetView>
    <customSheetView guid="{BD2EE8C8-7F57-4FE0-A338-C6EB2215B0F1}" scale="85" colorId="22" showPageBreaks="1" printArea="1" topLeftCell="A94">
      <selection activeCell="B13" sqref="B13"/>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5"/>
      <headerFooter alignWithMargins="0"/>
    </customSheetView>
    <customSheetView guid="{C7E3EE00-B00F-419E-8611-266863084489}" scale="85" colorId="22" showPageBreaks="1" printArea="1" topLeftCell="A94">
      <selection activeCell="B13" sqref="B13"/>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6"/>
      <headerFooter alignWithMargins="0"/>
    </customSheetView>
    <customSheetView guid="{3477AA39-47F3-4DEE-B5AC-34FD34A7C506}" scale="85" colorId="22" showPageBreaks="1" printArea="1" topLeftCell="A94">
      <selection activeCell="B13" sqref="B13"/>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7"/>
      <headerFooter alignWithMargins="0"/>
    </customSheetView>
    <customSheetView guid="{49B64248-30F9-46D2-A9F4-36D89630158D}" scale="85" colorId="22" showPageBreaks="1" printArea="1" topLeftCell="A94">
      <selection activeCell="B13" sqref="B13"/>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8"/>
      <headerFooter alignWithMargins="0"/>
    </customSheetView>
    <customSheetView guid="{9460FF40-1E23-4EAD-9F2E-3CC0E3823200}" scale="85" colorId="22" showPageBreaks="1" printArea="1" topLeftCell="A94">
      <selection activeCell="B13" sqref="B13"/>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9"/>
      <headerFooter alignWithMargins="0"/>
    </customSheetView>
    <customSheetView guid="{33F19BEF-14FD-48AD-9437-DC9391C2FB5D}"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0"/>
      <headerFooter alignWithMargins="0"/>
    </customSheetView>
    <customSheetView guid="{3572A64A-10E1-48A8-88DB-C6FDE35A45D9}"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1"/>
      <headerFooter alignWithMargins="0"/>
    </customSheetView>
    <customSheetView guid="{9A3FFF2B-6404-4DF1-A691-3B3D111BF416}"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2"/>
      <headerFooter alignWithMargins="0"/>
    </customSheetView>
    <customSheetView guid="{6972FD2D-1C11-49E2-936D-D053FB86EE49}"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3"/>
      <headerFooter alignWithMargins="0"/>
    </customSheetView>
    <customSheetView guid="{909B62D3-37B4-48E7-A28D-FCCB057513A6}"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4"/>
      <headerFooter alignWithMargins="0"/>
    </customSheetView>
    <customSheetView guid="{AF5B460E-BE98-4D6A-BC4D-FB7F586FE8C3}" scale="85" colorId="22" showPageBreaks="1"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5"/>
      <headerFooter alignWithMargins="0"/>
    </customSheetView>
    <customSheetView guid="{AD2DEECA-73A1-433A-8496-725ED72ABD3B}" scale="85" colorId="22" topLeftCell="A94">
      <selection activeCell="B13" sqref="B13"/>
      <rowBreaks count="3" manualBreakCount="3">
        <brk id="60" max="16383" man="1"/>
        <brk id="119" max="4" man="1"/>
        <brk id="184" max="16383" man="1"/>
      </rowBreaks>
      <pageMargins left="0.5" right="0.5" top="0" bottom="0" header="0.25" footer="0.25"/>
      <printOptions horizontalCentered="1" verticalCentered="1"/>
      <pageSetup scale="77" fitToHeight="3" orientation="portrait" horizontalDpi="300" verticalDpi="300" r:id="rId16"/>
      <headerFooter alignWithMargins="0"/>
    </customSheetView>
    <customSheetView guid="{613A73D1-ED13-41BC-B183-6F740B4BAFC9}" scale="60" colorId="22" showPageBreaks="1" view="pageBreakPreview">
      <selection activeCell="B13" sqref="B13"/>
      <rowBreaks count="3" manualBreakCount="3">
        <brk id="60" max="16383" man="1"/>
        <brk id="119" max="4" man="1"/>
        <brk id="184" max="16383" man="1"/>
      </rowBreaks>
      <pageMargins left="0.5" right="0.5" top="0" bottom="0" header="0.25" footer="0.25"/>
      <printOptions horizontalCentered="1" verticalCentered="1"/>
      <pageSetup scale="75" fitToHeight="3" orientation="portrait" horizontalDpi="300" verticalDpi="300" r:id="rId17"/>
      <headerFooter alignWithMargins="0"/>
    </customSheetView>
  </customSheetViews>
  <printOptions horizontalCentered="1" verticalCentered="1"/>
  <pageMargins left="0.5" right="0.5" top="0.25" bottom="0.25" header="0" footer="0"/>
  <pageSetup scale="70" fitToHeight="3" orientation="portrait" horizontalDpi="300" verticalDpi="300" r:id="rId18"/>
  <headerFooter alignWithMargins="0"/>
  <rowBreaks count="3" manualBreakCount="3">
    <brk id="60" max="16383" man="1"/>
    <brk id="119" max="4" man="1"/>
    <brk id="184" max="16383" man="1"/>
  </rowBreaks>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view="pageBreakPreview" colorId="22" zoomScale="60" zoomScaleNormal="85" workbookViewId="0">
      <selection activeCell="H17" sqref="H17"/>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1022"/>
      <c r="B1" s="1023" t="s">
        <v>2056</v>
      </c>
      <c r="C1" s="1024" t="s">
        <v>1549</v>
      </c>
      <c r="D1" s="1025"/>
      <c r="E1" s="1025"/>
      <c r="F1" s="1023"/>
      <c r="G1" s="1025" t="s">
        <v>2058</v>
      </c>
      <c r="H1" s="1026" t="s">
        <v>2059</v>
      </c>
    </row>
    <row r="2" spans="1:8">
      <c r="A2" s="1027"/>
      <c r="B2" s="1028" t="str">
        <f>'Data Sheet'!$C$25</f>
        <v>Central Hudson Gas &amp; Electric</v>
      </c>
      <c r="C2" s="510" t="s">
        <v>1550</v>
      </c>
      <c r="D2" s="9" t="s">
        <v>1551</v>
      </c>
      <c r="F2" s="1028" t="s">
        <v>1552</v>
      </c>
      <c r="G2" s="1029" t="s">
        <v>2061</v>
      </c>
      <c r="H2" s="1030"/>
    </row>
    <row r="3" spans="1:8" ht="15" customHeight="1">
      <c r="A3" s="1031"/>
      <c r="B3" s="551"/>
      <c r="C3" s="570" t="s">
        <v>1553</v>
      </c>
      <c r="D3" s="551" t="s">
        <v>1551</v>
      </c>
      <c r="E3" s="551"/>
      <c r="F3" s="1032" t="s">
        <v>1554</v>
      </c>
      <c r="G3" s="859" t="str">
        <f>'Data Sheet'!$C$40</f>
        <v>4/14/14</v>
      </c>
      <c r="H3" s="1597" t="str">
        <f>'Data Sheet'!$C$38</f>
        <v>12/31/13</v>
      </c>
    </row>
    <row r="4" spans="1:8" ht="15" customHeight="1">
      <c r="A4" s="1034" t="s">
        <v>1555</v>
      </c>
      <c r="B4" s="1035"/>
      <c r="C4" s="1035"/>
      <c r="D4" s="1035"/>
      <c r="E4" s="1035"/>
      <c r="F4" s="1035"/>
      <c r="G4" s="1035"/>
      <c r="H4" s="1036"/>
    </row>
    <row r="5" spans="1:8">
      <c r="A5" s="1027"/>
      <c r="B5" s="2092" t="s">
        <v>120</v>
      </c>
      <c r="C5" s="2096"/>
      <c r="D5" s="2096"/>
      <c r="E5" s="2096"/>
      <c r="F5" s="2096"/>
      <c r="G5" s="2096"/>
      <c r="H5" s="2097"/>
    </row>
    <row r="6" spans="1:8">
      <c r="A6" s="1027"/>
      <c r="B6" s="2098"/>
      <c r="C6" s="2098"/>
      <c r="D6" s="2098"/>
      <c r="E6" s="2098"/>
      <c r="F6" s="2098"/>
      <c r="G6" s="2098"/>
      <c r="H6" s="2099"/>
    </row>
    <row r="7" spans="1:8">
      <c r="A7" s="1027"/>
      <c r="B7" s="2098"/>
      <c r="C7" s="2098"/>
      <c r="D7" s="2098"/>
      <c r="E7" s="2098"/>
      <c r="F7" s="2098"/>
      <c r="G7" s="2098"/>
      <c r="H7" s="2099"/>
    </row>
    <row r="8" spans="1:8">
      <c r="A8" s="1027"/>
      <c r="B8" s="1039"/>
      <c r="C8" s="1039"/>
      <c r="D8" s="1039"/>
      <c r="E8" s="1039"/>
      <c r="F8" s="1039"/>
      <c r="G8" s="1039"/>
      <c r="H8" s="1038"/>
    </row>
    <row r="9" spans="1:8">
      <c r="A9" s="1027"/>
      <c r="B9" s="1039" t="s">
        <v>4435</v>
      </c>
      <c r="C9" s="1039"/>
      <c r="D9" s="1039"/>
      <c r="E9" s="1039"/>
      <c r="F9" s="1039"/>
      <c r="G9" s="1039"/>
      <c r="H9" s="1038"/>
    </row>
    <row r="10" spans="1:8">
      <c r="A10" s="1027"/>
      <c r="B10" s="13" t="s">
        <v>4436</v>
      </c>
      <c r="C10" s="12"/>
      <c r="D10" s="12"/>
      <c r="E10" s="12"/>
      <c r="F10" s="12"/>
      <c r="G10" s="12"/>
      <c r="H10" s="1040"/>
    </row>
    <row r="11" spans="1:8">
      <c r="A11" s="1027"/>
      <c r="B11" s="13" t="s">
        <v>4431</v>
      </c>
      <c r="C11" s="12"/>
      <c r="D11" s="12"/>
      <c r="E11" s="12"/>
      <c r="F11" s="12"/>
      <c r="G11" s="12"/>
      <c r="H11" s="1040"/>
    </row>
    <row r="12" spans="1:8">
      <c r="A12" s="1027"/>
      <c r="B12" s="13" t="s">
        <v>4432</v>
      </c>
      <c r="C12" s="12"/>
      <c r="D12" s="12"/>
      <c r="E12" s="12"/>
      <c r="F12" s="12"/>
      <c r="G12" s="12"/>
      <c r="H12" s="1040"/>
    </row>
    <row r="13" spans="1:8">
      <c r="A13" s="1027"/>
      <c r="B13" s="12"/>
      <c r="C13" s="12"/>
      <c r="D13" s="12"/>
      <c r="E13" s="12"/>
      <c r="F13" s="12"/>
      <c r="G13" s="12"/>
      <c r="H13" s="1040"/>
    </row>
    <row r="14" spans="1:8">
      <c r="A14" s="1027"/>
      <c r="B14" s="12"/>
      <c r="C14" s="12"/>
      <c r="D14" s="12"/>
      <c r="E14" s="12"/>
      <c r="F14" s="12"/>
      <c r="G14" s="12"/>
      <c r="H14" s="1040"/>
    </row>
    <row r="15" spans="1:8">
      <c r="A15" s="1031"/>
      <c r="B15" s="1035"/>
      <c r="C15" s="1035"/>
      <c r="D15" s="1035"/>
      <c r="E15" s="1035"/>
      <c r="F15" s="1035"/>
      <c r="G15" s="1035"/>
      <c r="H15" s="1036"/>
    </row>
    <row r="16" spans="1:8">
      <c r="A16" s="1027"/>
      <c r="B16" s="2092" t="s">
        <v>121</v>
      </c>
      <c r="C16" s="2100"/>
      <c r="D16" s="2100"/>
      <c r="E16" s="2100"/>
      <c r="F16" s="2100"/>
      <c r="G16" s="2100"/>
      <c r="H16" s="2093"/>
    </row>
    <row r="17" spans="1:8">
      <c r="A17" s="1027"/>
      <c r="B17" s="2101"/>
      <c r="C17" s="2101"/>
      <c r="D17" s="2101"/>
      <c r="E17" s="2101"/>
      <c r="F17" s="2101"/>
      <c r="G17" s="2101"/>
      <c r="H17" s="2095"/>
    </row>
    <row r="18" spans="1:8">
      <c r="A18" s="1027"/>
      <c r="B18" s="2101"/>
      <c r="C18" s="2101"/>
      <c r="D18" s="2101"/>
      <c r="E18" s="2101"/>
      <c r="F18" s="2101"/>
      <c r="G18" s="2101"/>
      <c r="H18" s="2095"/>
    </row>
    <row r="19" spans="1:8">
      <c r="A19" s="1027"/>
      <c r="B19" s="1037"/>
      <c r="C19" s="1037"/>
      <c r="D19" s="1037"/>
      <c r="E19" s="1037"/>
      <c r="F19" s="1037"/>
      <c r="G19" s="1037"/>
      <c r="H19" s="1040"/>
    </row>
    <row r="20" spans="1:8">
      <c r="A20" s="1027"/>
      <c r="B20" s="13" t="s">
        <v>4437</v>
      </c>
      <c r="C20" s="12"/>
      <c r="D20" s="12"/>
      <c r="E20" s="12"/>
      <c r="F20" s="12"/>
      <c r="G20" s="12"/>
      <c r="H20" s="1040"/>
    </row>
    <row r="21" spans="1:8">
      <c r="A21" s="1027"/>
      <c r="B21" s="13" t="s">
        <v>4438</v>
      </c>
      <c r="C21" s="12"/>
      <c r="D21" s="12"/>
      <c r="E21" s="12"/>
      <c r="F21" s="12"/>
      <c r="G21" s="12"/>
      <c r="H21" s="1040"/>
    </row>
    <row r="22" spans="1:8">
      <c r="A22" s="1027"/>
      <c r="B22" s="12"/>
      <c r="C22" s="12"/>
      <c r="D22" s="12"/>
      <c r="E22" s="12"/>
      <c r="F22" s="12"/>
      <c r="G22" s="12"/>
      <c r="H22" s="1040"/>
    </row>
    <row r="23" spans="1:8">
      <c r="A23" s="1027"/>
      <c r="B23" s="12"/>
      <c r="C23" s="12"/>
      <c r="D23" s="12"/>
      <c r="E23" s="12"/>
      <c r="F23" s="12"/>
      <c r="G23" s="12"/>
      <c r="H23" s="1040"/>
    </row>
    <row r="24" spans="1:8">
      <c r="A24" s="1027"/>
      <c r="B24" s="12"/>
      <c r="C24" s="12"/>
      <c r="D24" s="12"/>
      <c r="E24" s="12"/>
      <c r="F24" s="12"/>
      <c r="G24" s="12"/>
      <c r="H24" s="1040"/>
    </row>
    <row r="25" spans="1:8">
      <c r="A25" s="1031"/>
      <c r="B25" s="1035"/>
      <c r="C25" s="1035"/>
      <c r="D25" s="1035"/>
      <c r="E25" s="1035"/>
      <c r="F25" s="1035"/>
      <c r="G25" s="1035"/>
      <c r="H25" s="1036"/>
    </row>
    <row r="26" spans="1:8">
      <c r="A26" s="1027"/>
      <c r="B26" s="2092" t="s">
        <v>2081</v>
      </c>
      <c r="C26" s="2100"/>
      <c r="D26" s="2100"/>
      <c r="E26" s="2100"/>
      <c r="F26" s="2100"/>
      <c r="G26" s="2100"/>
      <c r="H26" s="2093"/>
    </row>
    <row r="27" spans="1:8">
      <c r="A27" s="1027"/>
      <c r="B27" s="2101"/>
      <c r="C27" s="2101"/>
      <c r="D27" s="2101"/>
      <c r="E27" s="2101"/>
      <c r="F27" s="2101"/>
      <c r="G27" s="2101"/>
      <c r="H27" s="2095"/>
    </row>
    <row r="28" spans="1:8">
      <c r="A28" s="1027"/>
      <c r="B28" s="2101"/>
      <c r="C28" s="2101"/>
      <c r="D28" s="2101"/>
      <c r="E28" s="2101"/>
      <c r="F28" s="2101"/>
      <c r="G28" s="2101"/>
      <c r="H28" s="2095"/>
    </row>
    <row r="29" spans="1:8">
      <c r="A29" s="1027"/>
      <c r="B29" s="1043"/>
      <c r="C29" s="1043"/>
      <c r="D29" s="1043"/>
      <c r="E29" s="1043"/>
      <c r="F29" s="1043"/>
      <c r="G29" s="1043"/>
      <c r="H29" s="1042"/>
    </row>
    <row r="30" spans="1:8">
      <c r="A30" s="1027"/>
      <c r="B30" s="12"/>
      <c r="C30" s="12"/>
      <c r="D30" s="12"/>
      <c r="E30" s="12"/>
      <c r="F30" s="12"/>
      <c r="G30" s="12"/>
      <c r="H30" s="1040"/>
    </row>
    <row r="31" spans="1:8">
      <c r="A31" s="1027"/>
      <c r="B31" s="13" t="s">
        <v>4439</v>
      </c>
      <c r="C31" s="12"/>
      <c r="D31" s="12"/>
      <c r="E31" s="12"/>
      <c r="F31" s="12"/>
      <c r="G31" s="12"/>
      <c r="H31" s="1040"/>
    </row>
    <row r="32" spans="1:8">
      <c r="A32" s="1027"/>
      <c r="B32" s="12"/>
      <c r="C32" s="12"/>
      <c r="D32" s="12"/>
      <c r="E32" s="12"/>
      <c r="F32" s="12"/>
      <c r="G32" s="12"/>
      <c r="H32" s="1040"/>
    </row>
    <row r="33" spans="1:8">
      <c r="A33" s="1027"/>
      <c r="B33" s="12"/>
      <c r="C33" s="12"/>
      <c r="D33" s="12"/>
      <c r="E33" s="12"/>
      <c r="F33" s="12"/>
      <c r="G33" s="12"/>
      <c r="H33" s="1040"/>
    </row>
    <row r="34" spans="1:8">
      <c r="A34" s="1027"/>
      <c r="B34" s="12"/>
      <c r="C34" s="12"/>
      <c r="D34" s="12"/>
      <c r="E34" s="12"/>
      <c r="F34" s="12"/>
      <c r="G34" s="12"/>
      <c r="H34" s="1040"/>
    </row>
    <row r="35" spans="1:8">
      <c r="A35" s="1027"/>
      <c r="B35" s="12"/>
      <c r="C35" s="12"/>
      <c r="D35" s="12"/>
      <c r="E35" s="12"/>
      <c r="F35" s="12"/>
      <c r="G35" s="12"/>
      <c r="H35" s="1040"/>
    </row>
    <row r="36" spans="1:8">
      <c r="A36" s="1027"/>
      <c r="B36" s="12"/>
      <c r="C36" s="12"/>
      <c r="D36" s="12"/>
      <c r="E36" s="12"/>
      <c r="F36" s="12"/>
      <c r="G36" s="12"/>
      <c r="H36" s="1040"/>
    </row>
    <row r="37" spans="1:8">
      <c r="A37" s="1027"/>
      <c r="B37" s="12"/>
      <c r="C37" s="12"/>
      <c r="D37" s="12"/>
      <c r="E37" s="12"/>
      <c r="F37" s="12"/>
      <c r="G37" s="12"/>
      <c r="H37" s="1040"/>
    </row>
    <row r="38" spans="1:8">
      <c r="A38" s="1031"/>
      <c r="B38" s="1035"/>
      <c r="C38" s="1035"/>
      <c r="D38" s="1035"/>
      <c r="E38" s="1035"/>
      <c r="F38" s="1035"/>
      <c r="G38" s="1035"/>
      <c r="H38" s="1036"/>
    </row>
    <row r="39" spans="1:8">
      <c r="A39" s="1027"/>
      <c r="B39" s="2092" t="s">
        <v>2082</v>
      </c>
      <c r="C39" s="2092"/>
      <c r="D39" s="2092"/>
      <c r="E39" s="2092"/>
      <c r="F39" s="2092"/>
      <c r="G39" s="2092"/>
      <c r="H39" s="2093"/>
    </row>
    <row r="40" spans="1:8">
      <c r="A40" s="1027"/>
      <c r="B40" s="2094"/>
      <c r="C40" s="2094"/>
      <c r="D40" s="2094"/>
      <c r="E40" s="2094"/>
      <c r="F40" s="2094"/>
      <c r="G40" s="2094"/>
      <c r="H40" s="2095"/>
    </row>
    <row r="41" spans="1:8">
      <c r="A41" s="1027"/>
      <c r="B41" s="12"/>
      <c r="C41" s="12"/>
      <c r="D41" s="12"/>
      <c r="E41" s="12"/>
      <c r="F41" s="12"/>
      <c r="G41" s="12"/>
      <c r="H41" s="1040"/>
    </row>
    <row r="42" spans="1:8">
      <c r="A42" s="1027"/>
      <c r="B42" s="13" t="s">
        <v>4440</v>
      </c>
      <c r="C42" s="12"/>
      <c r="D42" s="12"/>
      <c r="E42" s="12"/>
      <c r="F42" s="12"/>
      <c r="G42" s="12"/>
      <c r="H42" s="1040"/>
    </row>
    <row r="43" spans="1:8">
      <c r="A43" s="1027"/>
      <c r="B43" s="13" t="s">
        <v>4441</v>
      </c>
      <c r="C43" s="12"/>
      <c r="D43" s="12"/>
      <c r="E43" s="12"/>
      <c r="F43" s="12"/>
      <c r="G43" s="12"/>
      <c r="H43" s="1040"/>
    </row>
    <row r="44" spans="1:8">
      <c r="A44" s="1027"/>
      <c r="B44" s="12"/>
      <c r="C44" s="12"/>
      <c r="D44" s="12"/>
      <c r="E44" s="12"/>
      <c r="F44" s="12"/>
      <c r="G44" s="12"/>
      <c r="H44" s="1040"/>
    </row>
    <row r="45" spans="1:8">
      <c r="A45" s="1027"/>
      <c r="B45" s="12"/>
      <c r="C45" s="12"/>
      <c r="D45" s="12"/>
      <c r="E45" s="12"/>
      <c r="F45" s="12"/>
      <c r="G45" s="12"/>
      <c r="H45" s="1040"/>
    </row>
    <row r="46" spans="1:8">
      <c r="A46" s="1027"/>
      <c r="B46" s="12"/>
      <c r="C46" s="12"/>
      <c r="D46" s="12"/>
      <c r="E46" s="12"/>
      <c r="F46" s="12"/>
      <c r="G46" s="12"/>
      <c r="H46" s="1040"/>
    </row>
    <row r="47" spans="1:8">
      <c r="A47" s="1027"/>
      <c r="B47" s="12"/>
      <c r="C47" s="12"/>
      <c r="D47" s="12"/>
      <c r="E47" s="12"/>
      <c r="F47" s="12"/>
      <c r="G47" s="12"/>
      <c r="H47" s="1040"/>
    </row>
    <row r="48" spans="1:8">
      <c r="A48" s="1031"/>
      <c r="B48" s="1035"/>
      <c r="C48" s="1035"/>
      <c r="D48" s="1035"/>
      <c r="E48" s="1035"/>
      <c r="F48" s="1035"/>
      <c r="G48" s="1035"/>
      <c r="H48" s="1036"/>
    </row>
    <row r="49" spans="1:8">
      <c r="A49" s="1027"/>
      <c r="B49" s="2092" t="s">
        <v>2083</v>
      </c>
      <c r="C49" s="2092"/>
      <c r="D49" s="2092"/>
      <c r="E49" s="2092"/>
      <c r="F49" s="2092"/>
      <c r="G49" s="2092"/>
      <c r="H49" s="2093"/>
    </row>
    <row r="50" spans="1:8">
      <c r="A50" s="1027"/>
      <c r="B50" s="2094"/>
      <c r="C50" s="2094"/>
      <c r="D50" s="2094"/>
      <c r="E50" s="2094"/>
      <c r="F50" s="2094"/>
      <c r="G50" s="2094"/>
      <c r="H50" s="2095"/>
    </row>
    <row r="51" spans="1:8">
      <c r="A51" s="1027"/>
      <c r="B51" s="12"/>
      <c r="C51" s="12"/>
      <c r="D51" s="12"/>
      <c r="E51" s="12"/>
      <c r="F51" s="12"/>
      <c r="G51" s="12"/>
      <c r="H51" s="1040"/>
    </row>
    <row r="52" spans="1:8">
      <c r="A52" s="1027"/>
      <c r="B52" s="2018" t="s">
        <v>4442</v>
      </c>
      <c r="C52" s="2019"/>
      <c r="D52" s="2019"/>
      <c r="E52" s="2019"/>
      <c r="F52" s="2019"/>
      <c r="G52" s="2019"/>
      <c r="H52" s="2020"/>
    </row>
    <row r="53" spans="1:8">
      <c r="A53" s="1027"/>
      <c r="B53" s="13" t="s">
        <v>1971</v>
      </c>
      <c r="C53" s="12"/>
      <c r="D53" s="12"/>
      <c r="E53" s="12"/>
      <c r="F53" s="12"/>
      <c r="G53" s="12"/>
      <c r="H53" s="1040"/>
    </row>
    <row r="54" spans="1:8">
      <c r="A54" s="1027"/>
      <c r="C54" s="12"/>
      <c r="D54" s="12"/>
      <c r="E54" s="12"/>
      <c r="F54" s="12"/>
      <c r="G54" s="12"/>
      <c r="H54" s="1040"/>
    </row>
    <row r="55" spans="1:8">
      <c r="A55" s="1027"/>
      <c r="C55" s="12"/>
      <c r="D55" s="12"/>
      <c r="E55" s="12"/>
      <c r="F55" s="12"/>
      <c r="G55" s="12"/>
      <c r="H55" s="1040"/>
    </row>
    <row r="56" spans="1:8" ht="15.75" thickBot="1">
      <c r="A56" s="1044"/>
      <c r="B56" s="1045"/>
      <c r="C56" s="1046"/>
      <c r="D56" s="1046"/>
      <c r="E56" s="1046"/>
      <c r="F56" s="1046"/>
      <c r="G56" s="1046"/>
      <c r="H56" s="1047"/>
    </row>
    <row r="57" spans="1:8">
      <c r="A57" s="13" t="s">
        <v>1972</v>
      </c>
      <c r="C57" s="12"/>
      <c r="D57" s="12"/>
      <c r="E57" s="12"/>
      <c r="F57" s="12"/>
      <c r="G57" s="12"/>
      <c r="H57" s="12"/>
    </row>
    <row r="58" spans="1:8">
      <c r="A58" s="12" t="s">
        <v>1973</v>
      </c>
      <c r="B58" s="12"/>
      <c r="C58" s="12"/>
      <c r="D58" s="12"/>
      <c r="E58" s="12"/>
      <c r="F58" s="12"/>
      <c r="G58" s="12"/>
      <c r="H58" s="12"/>
    </row>
  </sheetData>
  <customSheetViews>
    <customSheetView guid="{15E51391-F6F3-48E9-B40F-0D0FA5B2E445}" scale="85" colorId="22" topLeftCell="A19">
      <selection activeCell="H60" sqref="H60"/>
      <pageMargins left="0.5" right="0.5" top="0.5" bottom="0.5" header="0" footer="0"/>
      <printOptions horizontalCentered="1" verticalCentered="1"/>
      <pageSetup scale="80" orientation="portrait" horizontalDpi="300" verticalDpi="300" r:id="rId1"/>
      <headerFooter alignWithMargins="0"/>
    </customSheetView>
    <customSheetView guid="{3A144620-83F7-4F5B-821B-3720DAB5A017}" scale="85" colorId="22" topLeftCell="A19">
      <selection activeCell="H60" sqref="H60"/>
      <pageMargins left="0.5" right="0.5" top="0.5" bottom="0.5" header="0" footer="0"/>
      <printOptions horizontalCentered="1" verticalCentered="1"/>
      <pageSetup scale="80" orientation="portrait" horizontalDpi="300" verticalDpi="300" r:id="rId2"/>
      <headerFooter alignWithMargins="0"/>
    </customSheetView>
    <customSheetView guid="{4AE1E835-A004-41CE-8576-E42DEB829644}" scale="85" colorId="22" topLeftCell="A19">
      <selection activeCell="H60" sqref="H60"/>
      <pageMargins left="0.5" right="0.5" top="0.5" bottom="0.5" header="0" footer="0"/>
      <printOptions horizontalCentered="1" verticalCentered="1"/>
      <pageSetup scale="80" orientation="portrait" horizontalDpi="300" verticalDpi="300" r:id="rId3"/>
      <headerFooter alignWithMargins="0"/>
    </customSheetView>
    <customSheetView guid="{F164CA47-D0CA-4087-947A-F5047D94B8B7}" scale="85" colorId="22" topLeftCell="A19">
      <selection activeCell="H60" sqref="H60"/>
      <pageMargins left="0.5" right="0.5" top="0.5" bottom="0.5" header="0" footer="0"/>
      <printOptions horizontalCentered="1" verticalCentered="1"/>
      <pageSetup scale="80" orientation="portrait" horizontalDpi="300" verticalDpi="300" r:id="rId4"/>
      <headerFooter alignWithMargins="0"/>
    </customSheetView>
    <customSheetView guid="{BD2EE8C8-7F57-4FE0-A338-C6EB2215B0F1}" scale="85" colorId="22" topLeftCell="A19">
      <selection activeCell="H60" sqref="H60"/>
      <pageMargins left="0.5" right="0.5" top="0.5" bottom="0.5" header="0" footer="0"/>
      <printOptions horizontalCentered="1" verticalCentered="1"/>
      <pageSetup scale="80" orientation="portrait" horizontalDpi="300" verticalDpi="300" r:id="rId5"/>
      <headerFooter alignWithMargins="0"/>
    </customSheetView>
    <customSheetView guid="{C7E3EE00-B00F-419E-8611-266863084489}" scale="85" colorId="22" topLeftCell="A16">
      <selection activeCell="H60" sqref="H60"/>
      <pageMargins left="0.5" right="0.5" top="0.5" bottom="0.5" header="0" footer="0"/>
      <printOptions horizontalCentered="1" verticalCentered="1"/>
      <pageSetup scale="80" orientation="portrait" horizontalDpi="300" verticalDpi="300" r:id="rId6"/>
      <headerFooter alignWithMargins="0"/>
    </customSheetView>
    <customSheetView guid="{3477AA39-47F3-4DEE-B5AC-34FD34A7C506}" scale="85" colorId="22" topLeftCell="A19">
      <selection activeCell="H60" sqref="H60"/>
      <pageMargins left="0.5" right="0.5" top="0.5" bottom="0.5" header="0" footer="0"/>
      <printOptions horizontalCentered="1" verticalCentered="1"/>
      <pageSetup scale="80" orientation="portrait" horizontalDpi="300" verticalDpi="300" r:id="rId7"/>
      <headerFooter alignWithMargins="0"/>
    </customSheetView>
    <customSheetView guid="{49B64248-30F9-46D2-A9F4-36D89630158D}" scale="85" colorId="22" showPageBreaks="1" topLeftCell="A19">
      <selection activeCell="H60" sqref="H60"/>
      <pageMargins left="0.5" right="0.5" top="0.5" bottom="0.5" header="0" footer="0"/>
      <printOptions horizontalCentered="1" verticalCentered="1"/>
      <pageSetup scale="80" orientation="portrait" horizontalDpi="300" verticalDpi="300" r:id="rId8"/>
      <headerFooter alignWithMargins="0"/>
    </customSheetView>
    <customSheetView guid="{9460FF40-1E23-4EAD-9F2E-3CC0E3823200}" scale="85" colorId="22" topLeftCell="A19">
      <selection activeCell="H60" sqref="H60"/>
      <pageMargins left="0.5" right="0.5" top="0.5" bottom="0.5" header="0" footer="0"/>
      <printOptions horizontalCentered="1" verticalCentered="1"/>
      <pageSetup scale="80" orientation="portrait" horizontalDpi="300" verticalDpi="300" r:id="rId9"/>
      <headerFooter alignWithMargins="0"/>
    </customSheetView>
    <customSheetView guid="{EB23B504-8D38-44C1-A572-0BC0016A4154}" scale="85" colorId="22" topLeftCell="A19">
      <selection activeCell="H60" sqref="H60"/>
      <pageMargins left="0.5" right="0.5" top="0.5" bottom="0.5" header="0" footer="0"/>
      <printOptions horizontalCentered="1" verticalCentered="1"/>
      <pageSetup scale="80" orientation="portrait" horizontalDpi="300" verticalDpi="300" r:id="rId10"/>
      <headerFooter alignWithMargins="0"/>
    </customSheetView>
    <customSheetView guid="{33F19BEF-14FD-48AD-9437-DC9391C2FB5D}" scale="85" colorId="22" topLeftCell="A19">
      <selection activeCell="H60" sqref="H60"/>
      <pageMargins left="0.5" right="0.5" top="0.5" bottom="0.5" header="0" footer="0"/>
      <printOptions horizontalCentered="1" verticalCentered="1"/>
      <pageSetup scale="80" orientation="portrait" horizontalDpi="300" verticalDpi="300" r:id="rId11"/>
      <headerFooter alignWithMargins="0"/>
    </customSheetView>
    <customSheetView guid="{3572A64A-10E1-48A8-88DB-C6FDE35A45D9}" scale="85" colorId="22" topLeftCell="A19">
      <selection activeCell="H60" sqref="H60"/>
      <pageMargins left="0.5" right="0.5" top="0.5" bottom="0.5" header="0" footer="0"/>
      <printOptions horizontalCentered="1" verticalCentered="1"/>
      <pageSetup scale="80" orientation="portrait" horizontalDpi="300" verticalDpi="300" r:id="rId12"/>
      <headerFooter alignWithMargins="0"/>
    </customSheetView>
    <customSheetView guid="{9A3FFF2B-6404-4DF1-A691-3B3D111BF416}" scale="85" colorId="22" topLeftCell="A19">
      <selection activeCell="H60" sqref="H60"/>
      <pageMargins left="0.5" right="0.5" top="0.5" bottom="0.5" header="0" footer="0"/>
      <printOptions horizontalCentered="1" verticalCentered="1"/>
      <pageSetup scale="80" orientation="portrait" horizontalDpi="300" verticalDpi="300" r:id="rId13"/>
      <headerFooter alignWithMargins="0"/>
    </customSheetView>
    <customSheetView guid="{6972FD2D-1C11-49E2-936D-D053FB86EE49}" scale="85" colorId="22" topLeftCell="A19">
      <selection activeCell="H60" sqref="H60"/>
      <pageMargins left="0.5" right="0.5" top="0.5" bottom="0.5" header="0" footer="0"/>
      <printOptions horizontalCentered="1" verticalCentered="1"/>
      <pageSetup scale="80" orientation="portrait" horizontalDpi="300" verticalDpi="300" r:id="rId14"/>
      <headerFooter alignWithMargins="0"/>
    </customSheetView>
    <customSheetView guid="{909B62D3-37B4-48E7-A28D-FCCB057513A6}" scale="85" colorId="22" topLeftCell="A19">
      <selection activeCell="H60" sqref="H60"/>
      <pageMargins left="0.5" right="0.5" top="0.5" bottom="0.5" header="0" footer="0"/>
      <printOptions horizontalCentered="1" verticalCentered="1"/>
      <pageSetup scale="80" orientation="portrait" horizontalDpi="300" verticalDpi="300" r:id="rId15"/>
      <headerFooter alignWithMargins="0"/>
    </customSheetView>
    <customSheetView guid="{AF5B460E-BE98-4D6A-BC4D-FB7F586FE8C3}" scale="85" colorId="22" topLeftCell="A19">
      <selection activeCell="H60" sqref="H60"/>
      <pageMargins left="0.5" right="0.5" top="0.5" bottom="0.5" header="0" footer="0"/>
      <printOptions horizontalCentered="1" verticalCentered="1"/>
      <pageSetup scale="80" orientation="portrait" horizontalDpi="300" verticalDpi="300" r:id="rId16"/>
      <headerFooter alignWithMargins="0"/>
    </customSheetView>
    <customSheetView guid="{AD2DEECA-73A1-433A-8496-725ED72ABD3B}" scale="85" colorId="22" topLeftCell="A19">
      <selection activeCell="H60" sqref="H60"/>
      <pageMargins left="0.5" right="0.5" top="0.5" bottom="0.5" header="0" footer="0"/>
      <printOptions horizontalCentered="1" verticalCentered="1"/>
      <pageSetup scale="80" orientation="portrait" horizontalDpi="300" verticalDpi="300" r:id="rId17"/>
      <headerFooter alignWithMargins="0"/>
    </customSheetView>
    <customSheetView guid="{613A73D1-ED13-41BC-B183-6F740B4BAFC9}" scale="60" colorId="22" showPageBreaks="1" view="pageBreakPreview" topLeftCell="A19">
      <selection activeCell="K65" sqref="K65"/>
      <pageMargins left="0.5" right="0.5" top="0.5" bottom="0.5" header="0" footer="0"/>
      <printOptions horizontalCentered="1" verticalCentered="1"/>
      <pageSetup scale="80" orientation="portrait" r:id="rId18"/>
      <headerFooter alignWithMargins="0"/>
    </customSheetView>
  </customSheetViews>
  <mergeCells count="5">
    <mergeCell ref="B49:H50"/>
    <mergeCell ref="B5:H7"/>
    <mergeCell ref="B16:H18"/>
    <mergeCell ref="B26:H28"/>
    <mergeCell ref="B39:H40"/>
  </mergeCells>
  <printOptions horizontalCentered="1" verticalCentered="1"/>
  <pageMargins left="0.5" right="0.5" top="0.25" bottom="0.25" header="0" footer="0"/>
  <pageSetup scale="70" orientation="portrait" horizontalDpi="300" verticalDpi="300" r:id="rId1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7"/>
  <sheetViews>
    <sheetView defaultGridColor="0" view="pageBreakPreview" colorId="22" zoomScale="60" zoomScaleNormal="85" workbookViewId="0">
      <selection activeCell="H17" sqref="H17"/>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15.6640625" style="9" customWidth="1"/>
    <col min="9" max="16384" width="9.6640625" style="9"/>
  </cols>
  <sheetData>
    <row r="1" spans="1:8" ht="15.75" thickBot="1">
      <c r="A1" s="1022"/>
      <c r="B1" s="1023" t="s">
        <v>2056</v>
      </c>
      <c r="C1" s="1024" t="s">
        <v>1549</v>
      </c>
      <c r="D1" s="1025"/>
      <c r="E1" s="1025"/>
      <c r="F1" s="1023"/>
      <c r="G1" s="1025" t="s">
        <v>2058</v>
      </c>
      <c r="H1" s="1026" t="s">
        <v>2059</v>
      </c>
    </row>
    <row r="2" spans="1:8">
      <c r="A2" s="1022"/>
      <c r="B2" s="1028" t="str">
        <f>'Data Sheet'!$C$25</f>
        <v>Central Hudson Gas &amp; Electric</v>
      </c>
      <c r="C2" s="510" t="s">
        <v>1550</v>
      </c>
      <c r="D2" s="9" t="s">
        <v>1551</v>
      </c>
      <c r="F2" s="1028" t="s">
        <v>1552</v>
      </c>
      <c r="G2" s="1029" t="s">
        <v>2061</v>
      </c>
      <c r="H2" s="1030"/>
    </row>
    <row r="3" spans="1:8" ht="15" customHeight="1">
      <c r="A3" s="1031"/>
      <c r="B3" s="551"/>
      <c r="C3" s="570" t="s">
        <v>1553</v>
      </c>
      <c r="D3" s="551" t="s">
        <v>1551</v>
      </c>
      <c r="E3" s="551"/>
      <c r="F3" s="1032" t="s">
        <v>1554</v>
      </c>
      <c r="G3" s="859" t="str">
        <f>'Data Sheet'!$C$40</f>
        <v>4/14/14</v>
      </c>
      <c r="H3" s="1598" t="str">
        <f>'Data Sheet'!$C$38</f>
        <v>12/31/13</v>
      </c>
    </row>
    <row r="4" spans="1:8" ht="15" customHeight="1">
      <c r="A4" s="1048" t="s">
        <v>1974</v>
      </c>
      <c r="B4" s="1049"/>
      <c r="C4" s="1049"/>
      <c r="D4" s="1049"/>
      <c r="E4" s="1049"/>
      <c r="F4" s="1049"/>
      <c r="G4" s="1049"/>
      <c r="H4" s="1050"/>
    </row>
    <row r="5" spans="1:8">
      <c r="A5" s="1051"/>
      <c r="B5" s="1029"/>
      <c r="C5" s="1052"/>
      <c r="D5" s="1052"/>
      <c r="E5" s="1052"/>
      <c r="F5" s="1052"/>
      <c r="G5" s="1052"/>
      <c r="H5" s="1053"/>
    </row>
    <row r="6" spans="1:8" ht="120">
      <c r="A6" s="1051"/>
      <c r="B6" s="1054" t="s">
        <v>2084</v>
      </c>
      <c r="C6" s="1037"/>
      <c r="D6" s="1052"/>
      <c r="E6" s="1029"/>
      <c r="F6" s="2102" t="s">
        <v>2085</v>
      </c>
      <c r="G6" s="2098"/>
      <c r="H6" s="2099"/>
    </row>
    <row r="7" spans="1:8">
      <c r="A7" s="1051"/>
      <c r="B7" s="1037"/>
      <c r="C7" s="1037"/>
      <c r="D7" s="1052"/>
      <c r="E7" s="1029"/>
      <c r="F7" s="1052"/>
      <c r="G7" s="1052"/>
      <c r="H7" s="1053"/>
    </row>
    <row r="8" spans="1:8">
      <c r="A8" s="1055"/>
      <c r="B8" s="1049"/>
      <c r="C8" s="1049"/>
      <c r="D8" s="1049"/>
      <c r="E8" s="1056"/>
      <c r="F8" s="1049"/>
      <c r="G8" s="1049"/>
      <c r="H8" s="1050"/>
    </row>
    <row r="9" spans="1:8">
      <c r="A9" s="1051"/>
      <c r="B9" s="1052"/>
      <c r="C9" s="1052"/>
      <c r="D9" s="1052"/>
      <c r="E9" s="1029"/>
      <c r="F9" s="1052"/>
      <c r="G9" s="1052"/>
      <c r="H9" s="1053"/>
    </row>
    <row r="10" spans="1:8">
      <c r="A10" s="1051"/>
      <c r="B10" s="1052"/>
      <c r="C10" s="1052"/>
      <c r="D10" s="1052"/>
      <c r="E10" s="1029"/>
      <c r="F10" s="1052"/>
      <c r="G10" s="1052"/>
      <c r="H10" s="1053"/>
    </row>
    <row r="11" spans="1:8">
      <c r="A11" s="1725" t="s">
        <v>4443</v>
      </c>
      <c r="B11" s="1720"/>
      <c r="C11" s="1723"/>
      <c r="D11" s="1723"/>
      <c r="E11" s="1721"/>
      <c r="F11" s="1723"/>
      <c r="G11" s="1723"/>
      <c r="H11" s="1724"/>
    </row>
    <row r="12" spans="1:8">
      <c r="A12" s="1725" t="s">
        <v>4444</v>
      </c>
      <c r="B12" s="1720"/>
      <c r="C12" s="1723"/>
      <c r="D12" s="1723"/>
      <c r="E12" s="1721"/>
      <c r="F12" s="1723"/>
      <c r="G12" s="1723"/>
      <c r="H12" s="1724"/>
    </row>
    <row r="13" spans="1:8">
      <c r="A13" s="1725" t="s">
        <v>4445</v>
      </c>
      <c r="B13" s="1720"/>
      <c r="C13" s="1723"/>
      <c r="D13" s="1723"/>
      <c r="E13" s="1721"/>
      <c r="F13" s="1723"/>
      <c r="G13" s="1723"/>
      <c r="H13" s="1724"/>
    </row>
    <row r="14" spans="1:8">
      <c r="A14" s="1722"/>
      <c r="B14" s="1723"/>
      <c r="C14" s="1723"/>
      <c r="D14" s="1723"/>
      <c r="E14" s="1721"/>
      <c r="F14" s="1723"/>
      <c r="G14" s="1723"/>
      <c r="H14" s="1724"/>
    </row>
    <row r="15" spans="1:8">
      <c r="A15" s="2021" t="s">
        <v>4446</v>
      </c>
      <c r="B15" s="2022"/>
      <c r="C15" s="2022"/>
      <c r="D15" s="2022"/>
      <c r="E15" s="2023"/>
      <c r="F15" s="2022"/>
      <c r="G15" s="2022"/>
      <c r="H15" s="2024"/>
    </row>
    <row r="16" spans="1:8">
      <c r="A16" s="2021" t="s">
        <v>4447</v>
      </c>
      <c r="B16" s="2022"/>
      <c r="C16" s="2022"/>
      <c r="D16" s="2022"/>
      <c r="E16" s="2023"/>
      <c r="F16" s="2022"/>
      <c r="G16" s="2022"/>
      <c r="H16" s="2024"/>
    </row>
    <row r="17" spans="1:8">
      <c r="A17" s="2021" t="s">
        <v>4448</v>
      </c>
      <c r="B17" s="2022"/>
      <c r="C17" s="2022"/>
      <c r="D17" s="2022"/>
      <c r="E17" s="2023"/>
      <c r="F17" s="2023"/>
      <c r="G17" s="2023"/>
      <c r="H17" s="2025"/>
    </row>
    <row r="18" spans="1:8">
      <c r="A18" s="2021" t="s">
        <v>4449</v>
      </c>
      <c r="B18" s="2022"/>
      <c r="C18" s="2022"/>
      <c r="D18" s="2022"/>
      <c r="E18" s="2023"/>
      <c r="F18" s="2023"/>
      <c r="G18" s="2023"/>
      <c r="H18" s="2025"/>
    </row>
    <row r="19" spans="1:8">
      <c r="A19" s="2021" t="s">
        <v>4450</v>
      </c>
      <c r="B19" s="2022"/>
      <c r="C19" s="2022"/>
      <c r="D19" s="2022"/>
      <c r="E19" s="2023"/>
      <c r="F19" s="2023"/>
      <c r="G19" s="2023"/>
      <c r="H19" s="2025"/>
    </row>
    <row r="20" spans="1:8">
      <c r="A20" s="2021" t="s">
        <v>4451</v>
      </c>
      <c r="B20" s="2022"/>
      <c r="C20" s="2022"/>
      <c r="D20" s="2022"/>
      <c r="E20" s="2023"/>
      <c r="F20" s="2023"/>
      <c r="G20" s="2023"/>
      <c r="H20" s="2025"/>
    </row>
    <row r="21" spans="1:8">
      <c r="A21" s="2021" t="s">
        <v>4452</v>
      </c>
      <c r="B21" s="2022"/>
      <c r="C21" s="2022"/>
      <c r="D21" s="2022"/>
      <c r="E21" s="2023"/>
      <c r="F21" s="2023"/>
      <c r="G21" s="2023"/>
      <c r="H21" s="2025"/>
    </row>
    <row r="22" spans="1:8">
      <c r="A22" s="1051"/>
      <c r="B22" s="1052"/>
      <c r="C22" s="1052"/>
      <c r="D22" s="1052"/>
      <c r="E22" s="1029"/>
      <c r="F22" s="1029"/>
      <c r="G22" s="1029"/>
      <c r="H22" s="1057"/>
    </row>
    <row r="23" spans="1:8">
      <c r="A23" s="1051"/>
      <c r="B23" s="1052"/>
      <c r="C23" s="1052"/>
      <c r="D23" s="1052"/>
      <c r="E23" s="1029"/>
      <c r="F23" s="1029"/>
      <c r="G23" s="1029"/>
      <c r="H23" s="1057"/>
    </row>
    <row r="24" spans="1:8">
      <c r="A24" s="1051"/>
      <c r="B24" s="1052"/>
      <c r="C24" s="1052"/>
      <c r="D24" s="1052"/>
      <c r="E24" s="1029"/>
      <c r="F24" s="1029"/>
      <c r="G24" s="1029"/>
      <c r="H24" s="1057"/>
    </row>
    <row r="25" spans="1:8">
      <c r="A25" s="1051"/>
      <c r="B25" s="1052"/>
      <c r="C25" s="1052"/>
      <c r="D25" s="1052"/>
      <c r="E25" s="1029"/>
      <c r="F25" s="1029"/>
      <c r="G25" s="1029"/>
      <c r="H25" s="1057"/>
    </row>
    <row r="26" spans="1:8">
      <c r="A26" s="1051"/>
      <c r="B26" s="1052"/>
      <c r="C26" s="1052"/>
      <c r="D26" s="1052"/>
      <c r="E26" s="1029"/>
      <c r="F26" s="1029"/>
      <c r="G26" s="1029"/>
      <c r="H26" s="1057"/>
    </row>
    <row r="27" spans="1:8">
      <c r="A27" s="1051"/>
      <c r="B27" s="1052"/>
      <c r="C27" s="1052"/>
      <c r="D27" s="1052"/>
      <c r="E27" s="1029"/>
      <c r="F27" s="1029"/>
      <c r="G27" s="1029"/>
      <c r="H27" s="1057"/>
    </row>
    <row r="28" spans="1:8">
      <c r="A28" s="1051"/>
      <c r="B28" s="1052"/>
      <c r="C28" s="1052"/>
      <c r="D28" s="1052"/>
      <c r="E28" s="1029"/>
      <c r="F28" s="1029"/>
      <c r="G28" s="1029"/>
      <c r="H28" s="1057"/>
    </row>
    <row r="29" spans="1:8">
      <c r="A29" s="1051"/>
      <c r="B29" s="1052"/>
      <c r="C29" s="1052"/>
      <c r="D29" s="1052"/>
      <c r="E29" s="1029"/>
      <c r="F29" s="1029"/>
      <c r="G29" s="1029"/>
      <c r="H29" s="1057"/>
    </row>
    <row r="30" spans="1:8">
      <c r="A30" s="1051"/>
      <c r="B30" s="1052"/>
      <c r="C30" s="1052"/>
      <c r="D30" s="1052"/>
      <c r="E30" s="1029"/>
      <c r="F30" s="1029"/>
      <c r="G30" s="1029"/>
      <c r="H30" s="1057"/>
    </row>
    <row r="31" spans="1:8">
      <c r="A31" s="1051"/>
      <c r="B31" s="1052"/>
      <c r="C31" s="1052"/>
      <c r="D31" s="1052"/>
      <c r="E31" s="1029"/>
      <c r="F31" s="1029"/>
      <c r="G31" s="1029"/>
      <c r="H31" s="1057"/>
    </row>
    <row r="32" spans="1:8">
      <c r="A32" s="1051"/>
      <c r="B32" s="1029"/>
      <c r="C32" s="1029"/>
      <c r="D32" s="1029"/>
      <c r="E32" s="1029"/>
      <c r="F32" s="1029"/>
      <c r="G32" s="1029"/>
      <c r="H32" s="1057"/>
    </row>
    <row r="33" spans="1:8">
      <c r="A33" s="1051"/>
      <c r="B33" s="1029"/>
      <c r="C33" s="1029"/>
      <c r="D33" s="1029"/>
      <c r="E33" s="1029"/>
      <c r="F33" s="1029"/>
      <c r="G33" s="1029"/>
      <c r="H33" s="1057"/>
    </row>
    <row r="34" spans="1:8">
      <c r="A34" s="1051"/>
      <c r="B34" s="1029"/>
      <c r="C34" s="1029"/>
      <c r="D34" s="1029"/>
      <c r="E34" s="1029"/>
      <c r="F34" s="1029"/>
      <c r="G34" s="1029"/>
      <c r="H34" s="1057"/>
    </row>
    <row r="35" spans="1:8">
      <c r="A35" s="1051"/>
      <c r="B35" s="1029"/>
      <c r="C35" s="1029"/>
      <c r="D35" s="1029"/>
      <c r="E35" s="1029"/>
      <c r="F35" s="1029"/>
      <c r="G35" s="1029"/>
      <c r="H35" s="1057"/>
    </row>
    <row r="36" spans="1:8">
      <c r="A36" s="1051"/>
      <c r="B36" s="1029"/>
      <c r="C36" s="1029"/>
      <c r="D36" s="1029"/>
      <c r="E36" s="1029"/>
      <c r="F36" s="1029"/>
      <c r="G36" s="1029"/>
      <c r="H36" s="1057"/>
    </row>
    <row r="37" spans="1:8">
      <c r="A37" s="1051"/>
      <c r="B37" s="1029"/>
      <c r="C37" s="1029"/>
      <c r="D37" s="1029"/>
      <c r="E37" s="1029"/>
      <c r="F37" s="1029"/>
      <c r="G37" s="1029"/>
      <c r="H37" s="1057"/>
    </row>
    <row r="38" spans="1:8">
      <c r="A38" s="1051"/>
      <c r="B38" s="1029"/>
      <c r="C38" s="1029"/>
      <c r="D38" s="1029"/>
      <c r="E38" s="1029"/>
      <c r="F38" s="1029"/>
      <c r="G38" s="1029"/>
      <c r="H38" s="1057"/>
    </row>
    <row r="39" spans="1:8">
      <c r="A39" s="1051"/>
      <c r="B39" s="1029"/>
      <c r="C39" s="1029"/>
      <c r="D39" s="1029"/>
      <c r="E39" s="1029"/>
      <c r="F39" s="1029"/>
      <c r="G39" s="1029"/>
      <c r="H39" s="1057"/>
    </row>
    <row r="40" spans="1:8">
      <c r="A40" s="1051"/>
      <c r="B40" s="1029"/>
      <c r="C40" s="1029"/>
      <c r="D40" s="1029"/>
      <c r="E40" s="1029"/>
      <c r="F40" s="1029"/>
      <c r="G40" s="1029"/>
      <c r="H40" s="1057"/>
    </row>
    <row r="41" spans="1:8">
      <c r="A41" s="1051"/>
      <c r="B41" s="1029"/>
      <c r="C41" s="1029"/>
      <c r="D41" s="1029"/>
      <c r="E41" s="1029"/>
      <c r="F41" s="1029"/>
      <c r="G41" s="1029"/>
      <c r="H41" s="1057"/>
    </row>
    <row r="42" spans="1:8">
      <c r="A42" s="1051"/>
      <c r="B42" s="1029"/>
      <c r="C42" s="1029"/>
      <c r="D42" s="1029"/>
      <c r="E42" s="1029"/>
      <c r="F42" s="1029"/>
      <c r="G42" s="1029"/>
      <c r="H42" s="1057"/>
    </row>
    <row r="43" spans="1:8">
      <c r="A43" s="1051"/>
      <c r="B43" s="1029"/>
      <c r="C43" s="1052"/>
      <c r="D43" s="1052"/>
      <c r="E43" s="1052"/>
      <c r="F43" s="1052"/>
      <c r="G43" s="1052"/>
      <c r="H43" s="1053"/>
    </row>
    <row r="44" spans="1:8">
      <c r="A44" s="1051"/>
      <c r="B44" s="1029"/>
      <c r="C44" s="1029"/>
      <c r="D44" s="1029"/>
      <c r="E44" s="1029"/>
      <c r="F44" s="1029"/>
      <c r="G44" s="1029"/>
      <c r="H44" s="1057"/>
    </row>
    <row r="45" spans="1:8">
      <c r="A45" s="1051"/>
      <c r="B45" s="1029"/>
      <c r="C45" s="1029"/>
      <c r="D45" s="1029"/>
      <c r="E45" s="1029"/>
      <c r="F45" s="1029"/>
      <c r="G45" s="1029"/>
      <c r="H45" s="1057"/>
    </row>
    <row r="46" spans="1:8">
      <c r="A46" s="1051"/>
      <c r="B46" s="1029"/>
      <c r="C46" s="1029"/>
      <c r="D46" s="1029"/>
      <c r="E46" s="1029"/>
      <c r="F46" s="1029"/>
      <c r="G46" s="1029"/>
      <c r="H46" s="1057"/>
    </row>
    <row r="47" spans="1:8" ht="15.75" thickBot="1">
      <c r="A47" s="1058"/>
      <c r="B47" s="1059"/>
      <c r="C47" s="1060"/>
      <c r="D47" s="1060"/>
      <c r="E47" s="1060"/>
      <c r="F47" s="1060"/>
      <c r="G47" s="1060"/>
      <c r="H47" s="1061"/>
    </row>
    <row r="48" spans="1:8">
      <c r="A48" s="1029"/>
      <c r="B48" s="1029"/>
      <c r="C48" s="1052"/>
      <c r="D48" s="1052"/>
      <c r="E48" s="1052"/>
      <c r="F48" s="1052"/>
      <c r="G48" s="1052"/>
      <c r="H48" s="1052"/>
    </row>
    <row r="49" spans="1:8">
      <c r="A49" s="1062" t="s">
        <v>1975</v>
      </c>
      <c r="B49" s="1029"/>
      <c r="C49" s="1052"/>
      <c r="D49" s="1052"/>
      <c r="E49" s="1052"/>
      <c r="F49" s="1052"/>
      <c r="G49" s="1052"/>
      <c r="H49" s="1052"/>
    </row>
    <row r="50" spans="1:8">
      <c r="A50" s="1052" t="s">
        <v>1976</v>
      </c>
      <c r="B50" s="1052"/>
      <c r="C50" s="1052"/>
      <c r="D50" s="12"/>
      <c r="E50" s="1052"/>
      <c r="F50" s="1052"/>
      <c r="G50" s="1052"/>
      <c r="H50" s="1052"/>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customSheetViews>
    <customSheetView guid="{15E51391-F6F3-48E9-B40F-0D0FA5B2E445}" scale="85" colorId="22" fitToPage="1">
      <selection activeCell="F31" sqref="F31"/>
      <pageMargins left="0.25" right="0.25" top="0.25" bottom="0.25" header="0" footer="0"/>
      <printOptions horizontalCentered="1" verticalCentered="1"/>
      <pageSetup scale="80" orientation="portrait" horizontalDpi="300" verticalDpi="300" r:id="rId1"/>
      <headerFooter alignWithMargins="0"/>
    </customSheetView>
    <customSheetView guid="{3A144620-83F7-4F5B-821B-3720DAB5A017}" scale="85" colorId="22" fitToPage="1">
      <selection activeCell="F31" sqref="F31"/>
      <pageMargins left="0.25" right="0.25" top="0.25" bottom="0.25" header="0" footer="0"/>
      <printOptions horizontalCentered="1" verticalCentered="1"/>
      <pageSetup scale="80" orientation="portrait" horizontalDpi="300" verticalDpi="300" r:id="rId2"/>
      <headerFooter alignWithMargins="0"/>
    </customSheetView>
    <customSheetView guid="{4AE1E835-A004-41CE-8576-E42DEB829644}" scale="85" colorId="22" fitToPage="1">
      <selection activeCell="F31" sqref="F31"/>
      <pageMargins left="0.25" right="0.25" top="0.25" bottom="0.25" header="0" footer="0"/>
      <printOptions horizontalCentered="1" verticalCentered="1"/>
      <pageSetup scale="80" orientation="portrait" horizontalDpi="300" verticalDpi="300" r:id="rId3"/>
      <headerFooter alignWithMargins="0"/>
    </customSheetView>
    <customSheetView guid="{F164CA47-D0CA-4087-947A-F5047D94B8B7}" scale="85" colorId="22" fitToPage="1">
      <selection activeCell="F31" sqref="F31"/>
      <pageMargins left="0.25" right="0.25" top="0.25" bottom="0.25" header="0" footer="0"/>
      <printOptions horizontalCentered="1" verticalCentered="1"/>
      <pageSetup scale="80" orientation="portrait" horizontalDpi="300" verticalDpi="300" r:id="rId4"/>
      <headerFooter alignWithMargins="0"/>
    </customSheetView>
    <customSheetView guid="{BD2EE8C8-7F57-4FE0-A338-C6EB2215B0F1}" scale="85" colorId="22" showPageBreaks="1" fitToPage="1" printArea="1">
      <selection activeCell="F31" sqref="F31"/>
      <pageMargins left="0.25" right="0.25" top="0.25" bottom="0.25" header="0" footer="0"/>
      <printOptions horizontalCentered="1" verticalCentered="1"/>
      <pageSetup scale="86" orientation="portrait" horizontalDpi="300" verticalDpi="300" r:id="rId5"/>
      <headerFooter alignWithMargins="0"/>
    </customSheetView>
    <customSheetView guid="{C7E3EE00-B00F-419E-8611-266863084489}" scale="85" colorId="22" showPageBreaks="1" fitToPage="1" printArea="1">
      <selection activeCell="F31" sqref="F31"/>
      <pageMargins left="0.25" right="0.25" top="0.25" bottom="0.25" header="0" footer="0"/>
      <printOptions horizontalCentered="1" verticalCentered="1"/>
      <pageSetup scale="86" orientation="portrait" horizontalDpi="300" verticalDpi="300" r:id="rId6"/>
      <headerFooter alignWithMargins="0"/>
    </customSheetView>
    <customSheetView guid="{3477AA39-47F3-4DEE-B5AC-34FD34A7C506}" scale="85" colorId="22" showPageBreaks="1" fitToPage="1" printArea="1">
      <selection activeCell="F31" sqref="F31"/>
      <pageMargins left="0.25" right="0.25" top="0.25" bottom="0.25" header="0" footer="0"/>
      <printOptions horizontalCentered="1" verticalCentered="1"/>
      <pageSetup scale="88" orientation="portrait" horizontalDpi="300" verticalDpi="300" r:id="rId7"/>
      <headerFooter alignWithMargins="0"/>
    </customSheetView>
    <customSheetView guid="{49B64248-30F9-46D2-A9F4-36D89630158D}" scale="85" colorId="22" showPageBreaks="1" fitToPage="1" printArea="1">
      <selection activeCell="F31" sqref="F31"/>
      <pageMargins left="0.25" right="0.25" top="0.25" bottom="0.25" header="0" footer="0"/>
      <printOptions horizontalCentered="1" verticalCentered="1"/>
      <pageSetup scale="10" orientation="portrait" horizontalDpi="300" verticalDpi="300" r:id="rId8"/>
      <headerFooter alignWithMargins="0"/>
    </customSheetView>
    <customSheetView guid="{9460FF40-1E23-4EAD-9F2E-3CC0E3823200}" scale="85" colorId="22" showPageBreaks="1" fitToPage="1" printArea="1">
      <selection activeCell="F31" sqref="F31"/>
      <pageMargins left="0.25" right="0.25" top="0.25" bottom="0.25" header="0" footer="0"/>
      <printOptions horizontalCentered="1" verticalCentered="1"/>
      <pageSetup scale="10" orientation="portrait" horizontalDpi="300" verticalDpi="300" r:id="rId9"/>
      <headerFooter alignWithMargins="0"/>
    </customSheetView>
    <customSheetView guid="{33F19BEF-14FD-48AD-9437-DC9391C2FB5D}" scale="85" colorId="22" fitToPage="1">
      <selection activeCell="F31" sqref="F31"/>
      <pageMargins left="0.25" right="0.25" top="0.25" bottom="0.25" header="0" footer="0"/>
      <printOptions horizontalCentered="1" verticalCentered="1"/>
      <pageSetup scale="10" orientation="portrait" horizontalDpi="300" verticalDpi="300" r:id="rId10"/>
      <headerFooter alignWithMargins="0"/>
    </customSheetView>
    <customSheetView guid="{3572A64A-10E1-48A8-88DB-C6FDE35A45D9}" scale="85" colorId="22" fitToPage="1">
      <selection activeCell="F31" sqref="F31"/>
      <pageMargins left="0.25" right="0.25" top="0.25" bottom="0.25" header="0" footer="0"/>
      <printOptions horizontalCentered="1" verticalCentered="1"/>
      <pageSetup scale="80" orientation="portrait" horizontalDpi="300" verticalDpi="300" r:id="rId11"/>
      <headerFooter alignWithMargins="0"/>
    </customSheetView>
    <customSheetView guid="{9A3FFF2B-6404-4DF1-A691-3B3D111BF416}" scale="85" colorId="22" fitToPage="1">
      <selection activeCell="F31" sqref="F31"/>
      <pageMargins left="0.25" right="0.25" top="0.25" bottom="0.25" header="0" footer="0"/>
      <printOptions horizontalCentered="1" verticalCentered="1"/>
      <pageSetup scale="80" orientation="portrait" horizontalDpi="300" verticalDpi="300" r:id="rId12"/>
      <headerFooter alignWithMargins="0"/>
    </customSheetView>
    <customSheetView guid="{6972FD2D-1C11-49E2-936D-D053FB86EE49}" scale="85" colorId="22" fitToPage="1">
      <selection activeCell="F31" sqref="F31"/>
      <pageMargins left="0.25" right="0.25" top="0.25" bottom="0.25" header="0" footer="0"/>
      <printOptions horizontalCentered="1" verticalCentered="1"/>
      <pageSetup scale="80" orientation="portrait" horizontalDpi="300" verticalDpi="300" r:id="rId13"/>
      <headerFooter alignWithMargins="0"/>
    </customSheetView>
    <customSheetView guid="{909B62D3-37B4-48E7-A28D-FCCB057513A6}" scale="85" colorId="22" fitToPage="1">
      <selection activeCell="F31" sqref="F31"/>
      <pageMargins left="0.25" right="0.25" top="0.25" bottom="0.25" header="0" footer="0"/>
      <printOptions horizontalCentered="1" verticalCentered="1"/>
      <pageSetup scale="80" orientation="portrait" horizontalDpi="300" verticalDpi="300" r:id="rId14"/>
      <headerFooter alignWithMargins="0"/>
    </customSheetView>
    <customSheetView guid="{AF5B460E-BE98-4D6A-BC4D-FB7F586FE8C3}" scale="85" colorId="22" showPageBreaks="1" fitToPage="1">
      <selection activeCell="F31" sqref="F31"/>
      <pageMargins left="0.25" right="0.25" top="0.25" bottom="0.25" header="0" footer="0"/>
      <printOptions horizontalCentered="1" verticalCentered="1"/>
      <pageSetup scale="80" orientation="portrait" horizontalDpi="300" verticalDpi="300" r:id="rId15"/>
      <headerFooter alignWithMargins="0"/>
    </customSheetView>
    <customSheetView guid="{AD2DEECA-73A1-433A-8496-725ED72ABD3B}" scale="85" colorId="22" fitToPage="1">
      <selection activeCell="F31" sqref="F31"/>
      <pageMargins left="0.25" right="0.25" top="0.25" bottom="0.25" header="0" footer="0"/>
      <printOptions horizontalCentered="1" verticalCentered="1"/>
      <pageSetup scale="80" orientation="portrait" horizontalDpi="300" verticalDpi="300" r:id="rId16"/>
      <headerFooter alignWithMargins="0"/>
    </customSheetView>
    <customSheetView guid="{613A73D1-ED13-41BC-B183-6F740B4BAFC9}" scale="60" colorId="22" showPageBreaks="1" fitToPage="1" view="pageBreakPreview">
      <selection activeCell="F38" sqref="F38"/>
      <pageMargins left="0.25" right="0.25" top="0.25" bottom="0.25" header="0" footer="0"/>
      <printOptions horizontalCentered="1" verticalCentered="1"/>
      <pageSetup scale="80" orientation="portrait" r:id="rId17"/>
      <headerFooter alignWithMargins="0"/>
    </customSheetView>
  </customSheetViews>
  <mergeCells count="1">
    <mergeCell ref="F6:H6"/>
  </mergeCells>
  <printOptions horizontalCentered="1" verticalCentered="1"/>
  <pageMargins left="0.5" right="0.5" top="0.25" bottom="0.25" header="0" footer="0"/>
  <pageSetup scale="70" orientation="portrait" horizontalDpi="300" verticalDpi="300" r:id="rId18"/>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0"/>
  <sheetViews>
    <sheetView defaultGridColor="0" view="pageBreakPreview" topLeftCell="A46" colorId="22" zoomScale="60" zoomScaleNormal="85" workbookViewId="0">
      <selection activeCell="H17" sqref="H17"/>
    </sheetView>
  </sheetViews>
  <sheetFormatPr defaultColWidth="9.6640625" defaultRowHeight="15"/>
  <cols>
    <col min="1" max="1" width="4.6640625" style="9" customWidth="1"/>
    <col min="2" max="2" width="36.6640625" style="9" customWidth="1"/>
    <col min="3" max="3" width="3.44140625" style="9" customWidth="1"/>
    <col min="4" max="4" width="18.77734375" style="9" customWidth="1"/>
    <col min="5" max="5" width="15.6640625" style="9" customWidth="1"/>
    <col min="6" max="16384" width="9.6640625" style="9"/>
  </cols>
  <sheetData>
    <row r="1" spans="1:7">
      <c r="A1" s="43"/>
      <c r="B1" s="44" t="s">
        <v>2056</v>
      </c>
      <c r="C1" s="59" t="s">
        <v>1549</v>
      </c>
      <c r="D1" s="44"/>
      <c r="E1" s="46" t="s">
        <v>2058</v>
      </c>
      <c r="F1" s="1063" t="s">
        <v>2059</v>
      </c>
      <c r="G1" s="1063"/>
    </row>
    <row r="2" spans="1:7">
      <c r="A2" s="34"/>
      <c r="B2" s="81" t="str">
        <f>'Data Sheet'!$C$25</f>
        <v>Central Hudson Gas &amp; Electric</v>
      </c>
      <c r="C2" s="57" t="s">
        <v>1979</v>
      </c>
      <c r="D2" s="65" t="s">
        <v>2086</v>
      </c>
      <c r="E2" s="30" t="s">
        <v>1980</v>
      </c>
      <c r="F2" s="52"/>
      <c r="G2" s="36"/>
    </row>
    <row r="3" spans="1:7" ht="15" customHeight="1">
      <c r="A3" s="37"/>
      <c r="B3" s="38"/>
      <c r="C3" s="116" t="s">
        <v>1981</v>
      </c>
      <c r="D3" s="115" t="s">
        <v>2087</v>
      </c>
      <c r="E3" s="859" t="str">
        <f>'Data Sheet'!$C$40</f>
        <v>4/14/14</v>
      </c>
      <c r="F3" s="1599" t="str">
        <f>'Data Sheet'!$C$38</f>
        <v>12/31/13</v>
      </c>
      <c r="G3" s="1064"/>
    </row>
    <row r="4" spans="1:7" ht="15" customHeight="1">
      <c r="A4" s="31" t="s">
        <v>1982</v>
      </c>
      <c r="B4" s="32"/>
      <c r="C4" s="32"/>
      <c r="D4" s="32"/>
      <c r="E4" s="32"/>
      <c r="F4" s="32"/>
      <c r="G4" s="33"/>
    </row>
    <row r="5" spans="1:7">
      <c r="A5" s="34"/>
      <c r="B5" s="30"/>
      <c r="C5" s="30"/>
      <c r="D5" s="35"/>
      <c r="E5" s="35"/>
      <c r="F5" s="35"/>
      <c r="G5" s="36"/>
    </row>
    <row r="6" spans="1:7" ht="15" customHeight="1">
      <c r="A6" s="34"/>
      <c r="B6" s="2103" t="s">
        <v>738</v>
      </c>
      <c r="C6" s="35"/>
      <c r="D6" s="2103" t="s">
        <v>2088</v>
      </c>
      <c r="E6" s="2103"/>
      <c r="F6" s="2104"/>
      <c r="G6" s="36"/>
    </row>
    <row r="7" spans="1:7">
      <c r="A7" s="34"/>
      <c r="B7" s="2104"/>
      <c r="C7" s="35"/>
      <c r="D7" s="2103"/>
      <c r="E7" s="2103"/>
      <c r="F7" s="2104"/>
      <c r="G7" s="36"/>
    </row>
    <row r="8" spans="1:7">
      <c r="A8" s="34"/>
      <c r="B8" s="2104"/>
      <c r="C8" s="35"/>
      <c r="D8" s="2103"/>
      <c r="E8" s="2103"/>
      <c r="F8" s="2104"/>
      <c r="G8" s="36"/>
    </row>
    <row r="9" spans="1:7">
      <c r="A9" s="34"/>
      <c r="B9" s="2104"/>
      <c r="C9" s="35"/>
      <c r="D9" s="2103"/>
      <c r="E9" s="2103"/>
      <c r="F9" s="2104"/>
      <c r="G9" s="36"/>
    </row>
    <row r="10" spans="1:7">
      <c r="A10" s="34"/>
      <c r="B10" s="2104"/>
      <c r="C10" s="35"/>
      <c r="D10" s="2104"/>
      <c r="E10" s="2104"/>
      <c r="F10" s="2104"/>
      <c r="G10" s="36"/>
    </row>
    <row r="11" spans="1:7" ht="15" customHeight="1">
      <c r="A11" s="34"/>
      <c r="B11" s="2104"/>
      <c r="C11" s="35"/>
      <c r="D11" s="2105" t="s">
        <v>2089</v>
      </c>
      <c r="E11" s="2105"/>
      <c r="F11" s="2106"/>
      <c r="G11" s="36"/>
    </row>
    <row r="12" spans="1:7">
      <c r="A12" s="34"/>
      <c r="B12" s="2104"/>
      <c r="C12" s="17"/>
      <c r="D12" s="2105"/>
      <c r="E12" s="2105"/>
      <c r="F12" s="2106"/>
      <c r="G12" s="36"/>
    </row>
    <row r="13" spans="1:7">
      <c r="A13" s="34"/>
      <c r="B13" s="17"/>
      <c r="C13" s="17"/>
      <c r="D13" s="2105"/>
      <c r="E13" s="2105"/>
      <c r="F13" s="2106"/>
      <c r="G13" s="36"/>
    </row>
    <row r="14" spans="1:7">
      <c r="A14" s="34"/>
      <c r="B14" s="17"/>
      <c r="C14" s="17"/>
      <c r="D14" s="1065"/>
      <c r="E14" s="1065"/>
      <c r="F14" s="1066"/>
      <c r="G14" s="36"/>
    </row>
    <row r="15" spans="1:7">
      <c r="A15" s="34"/>
      <c r="B15" s="17"/>
      <c r="C15" s="17"/>
      <c r="D15" s="1065"/>
      <c r="E15" s="1065"/>
      <c r="F15" s="1065"/>
      <c r="G15" s="36"/>
    </row>
    <row r="16" spans="1:7">
      <c r="A16" s="31"/>
      <c r="B16" s="32"/>
      <c r="C16" s="32"/>
      <c r="D16" s="32"/>
      <c r="E16" s="32"/>
      <c r="F16" s="32"/>
      <c r="G16" s="33"/>
    </row>
    <row r="17" spans="1:7">
      <c r="A17" s="31" t="s">
        <v>1983</v>
      </c>
      <c r="B17" s="32"/>
      <c r="C17" s="32"/>
      <c r="D17" s="32"/>
      <c r="E17" s="32"/>
      <c r="F17" s="32"/>
      <c r="G17" s="33"/>
    </row>
    <row r="18" spans="1:7" ht="15" customHeight="1">
      <c r="A18" s="34"/>
      <c r="B18" s="2107" t="s">
        <v>3510</v>
      </c>
      <c r="C18" s="1067"/>
      <c r="D18" s="2109" t="s">
        <v>3511</v>
      </c>
      <c r="E18" s="2096"/>
      <c r="F18" s="2096"/>
      <c r="G18" s="1068"/>
    </row>
    <row r="19" spans="1:7">
      <c r="A19" s="34"/>
      <c r="B19" s="2108"/>
      <c r="C19" s="1041"/>
      <c r="D19" s="2098"/>
      <c r="E19" s="2098"/>
      <c r="F19" s="2098"/>
      <c r="G19" s="1069"/>
    </row>
    <row r="20" spans="1:7" ht="15" customHeight="1">
      <c r="A20" s="34"/>
      <c r="B20" s="2111" t="s">
        <v>3512</v>
      </c>
      <c r="C20" s="1070"/>
      <c r="D20" s="2098"/>
      <c r="E20" s="2098"/>
      <c r="F20" s="2098"/>
      <c r="G20" s="1069"/>
    </row>
    <row r="21" spans="1:7">
      <c r="A21" s="34"/>
      <c r="B21" s="2111"/>
      <c r="C21" s="1070"/>
      <c r="D21" s="2098"/>
      <c r="E21" s="2098"/>
      <c r="F21" s="2098"/>
      <c r="G21" s="1069"/>
    </row>
    <row r="22" spans="1:7" ht="15" customHeight="1">
      <c r="A22" s="34"/>
      <c r="B22" s="2111" t="s">
        <v>739</v>
      </c>
      <c r="C22" s="1041"/>
      <c r="D22" s="2098"/>
      <c r="E22" s="2098"/>
      <c r="F22" s="2098"/>
      <c r="G22" s="1069"/>
    </row>
    <row r="23" spans="1:7">
      <c r="A23" s="34"/>
      <c r="B23" s="2111"/>
      <c r="C23" s="1070"/>
      <c r="D23" s="2098"/>
      <c r="E23" s="2098"/>
      <c r="F23" s="2098"/>
      <c r="G23" s="1069"/>
    </row>
    <row r="24" spans="1:7">
      <c r="A24" s="34"/>
      <c r="B24" s="2111"/>
      <c r="C24" s="1071"/>
      <c r="D24" s="2098"/>
      <c r="E24" s="2098"/>
      <c r="F24" s="2098"/>
      <c r="G24" s="1069"/>
    </row>
    <row r="25" spans="1:7" ht="15" customHeight="1">
      <c r="A25" s="34"/>
      <c r="B25" s="2111" t="s">
        <v>3513</v>
      </c>
      <c r="C25" s="1071"/>
      <c r="D25" s="2098"/>
      <c r="E25" s="2098"/>
      <c r="F25" s="2098"/>
      <c r="G25" s="1069"/>
    </row>
    <row r="26" spans="1:7">
      <c r="A26" s="34"/>
      <c r="B26" s="2112"/>
      <c r="C26" s="135"/>
      <c r="D26" s="2098"/>
      <c r="E26" s="2098"/>
      <c r="F26" s="2098"/>
      <c r="G26" s="1069"/>
    </row>
    <row r="27" spans="1:7">
      <c r="A27" s="37"/>
      <c r="B27" s="2113"/>
      <c r="C27" s="32"/>
      <c r="D27" s="2110"/>
      <c r="E27" s="2110"/>
      <c r="F27" s="2110"/>
      <c r="G27" s="33"/>
    </row>
    <row r="28" spans="1:7">
      <c r="A28" s="150" t="s">
        <v>1984</v>
      </c>
      <c r="B28" s="35"/>
      <c r="C28" s="35"/>
      <c r="D28" s="52" t="s">
        <v>3345</v>
      </c>
      <c r="E28" s="204" t="s">
        <v>1985</v>
      </c>
      <c r="F28" s="1072" t="s">
        <v>1986</v>
      </c>
      <c r="G28" s="36"/>
    </row>
    <row r="29" spans="1:7">
      <c r="A29" s="150" t="s">
        <v>1987</v>
      </c>
      <c r="B29" s="35" t="s">
        <v>1988</v>
      </c>
      <c r="C29" s="35"/>
      <c r="D29" s="52" t="s">
        <v>1989</v>
      </c>
      <c r="E29" s="204" t="s">
        <v>1990</v>
      </c>
      <c r="F29" s="52" t="s">
        <v>1991</v>
      </c>
      <c r="G29" s="36"/>
    </row>
    <row r="30" spans="1:7">
      <c r="A30" s="54"/>
      <c r="B30" s="32" t="s">
        <v>3447</v>
      </c>
      <c r="C30" s="32"/>
      <c r="D30" s="55" t="s">
        <v>3448</v>
      </c>
      <c r="E30" s="159" t="s">
        <v>3449</v>
      </c>
      <c r="F30" s="55" t="s">
        <v>3450</v>
      </c>
      <c r="G30" s="33"/>
    </row>
    <row r="31" spans="1:7">
      <c r="A31" s="150" t="s">
        <v>1992</v>
      </c>
      <c r="B31" s="135"/>
      <c r="C31" s="135"/>
      <c r="D31" s="1073"/>
      <c r="E31" s="1074"/>
      <c r="F31" s="1075"/>
      <c r="G31" s="1076"/>
    </row>
    <row r="32" spans="1:7">
      <c r="A32" s="150" t="s">
        <v>1993</v>
      </c>
      <c r="B32" s="135"/>
      <c r="C32" s="135"/>
      <c r="D32" s="1073"/>
      <c r="E32" s="1074"/>
      <c r="F32" s="1077"/>
      <c r="G32" s="1076"/>
    </row>
    <row r="33" spans="1:7">
      <c r="A33" s="150" t="s">
        <v>1994</v>
      </c>
      <c r="B33" s="135"/>
      <c r="C33" s="135"/>
      <c r="D33" s="1073"/>
      <c r="E33" s="1074"/>
      <c r="F33" s="1077"/>
      <c r="G33" s="1076"/>
    </row>
    <row r="34" spans="1:7">
      <c r="A34" s="150" t="s">
        <v>1995</v>
      </c>
      <c r="B34" s="135"/>
      <c r="C34" s="135"/>
      <c r="D34" s="1073"/>
      <c r="E34" s="1074"/>
      <c r="F34" s="1077"/>
      <c r="G34" s="1076"/>
    </row>
    <row r="35" spans="1:7">
      <c r="A35" s="150" t="s">
        <v>1996</v>
      </c>
      <c r="B35" s="135"/>
      <c r="C35" s="135"/>
      <c r="D35" s="1073"/>
      <c r="E35" s="1074"/>
      <c r="F35" s="1077"/>
      <c r="G35" s="1076"/>
    </row>
    <row r="36" spans="1:7">
      <c r="A36" s="150" t="s">
        <v>1997</v>
      </c>
      <c r="B36" s="135"/>
      <c r="C36" s="135"/>
      <c r="D36" s="1073"/>
      <c r="E36" s="1074"/>
      <c r="F36" s="1077"/>
      <c r="G36" s="1076"/>
    </row>
    <row r="37" spans="1:7">
      <c r="A37" s="150" t="s">
        <v>1998</v>
      </c>
      <c r="B37" s="135"/>
      <c r="C37" s="135"/>
      <c r="D37" s="1073"/>
      <c r="E37" s="1074"/>
      <c r="F37" s="1077"/>
      <c r="G37" s="1076"/>
    </row>
    <row r="38" spans="1:7">
      <c r="A38" s="150" t="s">
        <v>1999</v>
      </c>
      <c r="B38" s="135"/>
      <c r="C38" s="135"/>
      <c r="D38" s="1073"/>
      <c r="E38" s="1074"/>
      <c r="F38" s="1077"/>
      <c r="G38" s="1076"/>
    </row>
    <row r="39" spans="1:7">
      <c r="A39" s="150" t="s">
        <v>2000</v>
      </c>
      <c r="B39" s="135"/>
      <c r="C39" s="135"/>
      <c r="D39" s="1073"/>
      <c r="E39" s="1074"/>
      <c r="F39" s="1077"/>
      <c r="G39" s="1076"/>
    </row>
    <row r="40" spans="1:7">
      <c r="A40" s="150" t="s">
        <v>2001</v>
      </c>
      <c r="B40" s="135"/>
      <c r="C40" s="135"/>
      <c r="D40" s="1073"/>
      <c r="E40" s="1074"/>
      <c r="F40" s="1077"/>
      <c r="G40" s="1076"/>
    </row>
    <row r="41" spans="1:7">
      <c r="A41" s="150" t="s">
        <v>2002</v>
      </c>
      <c r="B41" s="135"/>
      <c r="C41" s="135"/>
      <c r="D41" s="1073"/>
      <c r="E41" s="1074"/>
      <c r="F41" s="1077"/>
      <c r="G41" s="1076"/>
    </row>
    <row r="42" spans="1:7">
      <c r="A42" s="150" t="s">
        <v>2003</v>
      </c>
      <c r="B42" s="135"/>
      <c r="C42" s="135"/>
      <c r="D42" s="1073"/>
      <c r="E42" s="1074"/>
      <c r="F42" s="1077"/>
      <c r="G42" s="1076"/>
    </row>
    <row r="43" spans="1:7">
      <c r="A43" s="150" t="s">
        <v>2004</v>
      </c>
      <c r="B43" s="135"/>
      <c r="C43" s="135"/>
      <c r="D43" s="1073"/>
      <c r="E43" s="1074"/>
      <c r="F43" s="1077"/>
      <c r="G43" s="1076"/>
    </row>
    <row r="44" spans="1:7">
      <c r="A44" s="150" t="s">
        <v>2005</v>
      </c>
      <c r="B44" s="135"/>
      <c r="C44" s="135"/>
      <c r="D44" s="1073"/>
      <c r="E44" s="1074"/>
      <c r="F44" s="1077"/>
      <c r="G44" s="1076"/>
    </row>
    <row r="45" spans="1:7">
      <c r="A45" s="150" t="s">
        <v>2006</v>
      </c>
      <c r="B45" s="135"/>
      <c r="C45" s="135"/>
      <c r="D45" s="1073"/>
      <c r="E45" s="1074"/>
      <c r="F45" s="1077"/>
      <c r="G45" s="1076"/>
    </row>
    <row r="46" spans="1:7">
      <c r="A46" s="150" t="s">
        <v>2007</v>
      </c>
      <c r="B46" s="135"/>
      <c r="C46" s="135"/>
      <c r="D46" s="1073"/>
      <c r="E46" s="1074"/>
      <c r="F46" s="1077"/>
      <c r="G46" s="1076"/>
    </row>
    <row r="47" spans="1:7">
      <c r="A47" s="150" t="s">
        <v>2008</v>
      </c>
      <c r="B47" s="135"/>
      <c r="C47" s="135"/>
      <c r="D47" s="1073"/>
      <c r="E47" s="1074"/>
      <c r="F47" s="1077"/>
      <c r="G47" s="1076"/>
    </row>
    <row r="48" spans="1:7">
      <c r="A48" s="150" t="s">
        <v>2009</v>
      </c>
      <c r="B48" s="135"/>
      <c r="C48" s="135"/>
      <c r="D48" s="1073"/>
      <c r="E48" s="1074"/>
      <c r="F48" s="1077"/>
      <c r="G48" s="1076"/>
    </row>
    <row r="49" spans="1:7">
      <c r="A49" s="150" t="s">
        <v>2010</v>
      </c>
      <c r="B49" s="135"/>
      <c r="C49" s="135"/>
      <c r="D49" s="1073"/>
      <c r="E49" s="1074"/>
      <c r="F49" s="1077"/>
      <c r="G49" s="1076"/>
    </row>
    <row r="50" spans="1:7">
      <c r="A50" s="150" t="s">
        <v>2011</v>
      </c>
      <c r="B50" s="135"/>
      <c r="C50" s="135"/>
      <c r="D50" s="1073"/>
      <c r="E50" s="1074"/>
      <c r="F50" s="1077"/>
      <c r="G50" s="1076"/>
    </row>
    <row r="51" spans="1:7">
      <c r="A51" s="150" t="s">
        <v>687</v>
      </c>
      <c r="B51" s="135"/>
      <c r="C51" s="135"/>
      <c r="D51" s="1073"/>
      <c r="E51" s="1074"/>
      <c r="F51" s="1077"/>
      <c r="G51" s="1076"/>
    </row>
    <row r="52" spans="1:7">
      <c r="A52" s="150" t="s">
        <v>688</v>
      </c>
      <c r="B52" s="135"/>
      <c r="C52" s="135"/>
      <c r="D52" s="1073"/>
      <c r="E52" s="1074"/>
      <c r="F52" s="1077"/>
      <c r="G52" s="1076"/>
    </row>
    <row r="53" spans="1:7">
      <c r="A53" s="150" t="s">
        <v>689</v>
      </c>
      <c r="B53" s="135"/>
      <c r="C53" s="135"/>
      <c r="D53" s="1073"/>
      <c r="E53" s="1074"/>
      <c r="F53" s="1077"/>
      <c r="G53" s="1076"/>
    </row>
    <row r="54" spans="1:7">
      <c r="A54" s="150" t="s">
        <v>690</v>
      </c>
      <c r="B54" s="135"/>
      <c r="C54" s="135"/>
      <c r="D54" s="1073"/>
      <c r="E54" s="1074"/>
      <c r="F54" s="1077"/>
      <c r="G54" s="1076"/>
    </row>
    <row r="55" spans="1:7">
      <c r="A55" s="150" t="s">
        <v>691</v>
      </c>
      <c r="B55" s="135"/>
      <c r="C55" s="135"/>
      <c r="D55" s="1073"/>
      <c r="E55" s="1074"/>
      <c r="F55" s="1077"/>
      <c r="G55" s="1076"/>
    </row>
    <row r="56" spans="1:7">
      <c r="A56" s="150" t="s">
        <v>692</v>
      </c>
      <c r="B56" s="135"/>
      <c r="C56" s="135"/>
      <c r="D56" s="1073"/>
      <c r="E56" s="1074"/>
      <c r="F56" s="1077"/>
      <c r="G56" s="1076"/>
    </row>
    <row r="57" spans="1:7" ht="15.75" thickBot="1">
      <c r="A57" s="806" t="s">
        <v>693</v>
      </c>
      <c r="B57" s="136"/>
      <c r="C57" s="136"/>
      <c r="D57" s="1078"/>
      <c r="E57" s="1079"/>
      <c r="F57" s="157"/>
      <c r="G57" s="1080"/>
    </row>
    <row r="58" spans="1:7">
      <c r="A58" s="135" t="s">
        <v>694</v>
      </c>
      <c r="B58" s="135"/>
      <c r="C58" s="135"/>
      <c r="D58" s="135"/>
      <c r="E58" s="200"/>
      <c r="F58" s="1081"/>
      <c r="G58" s="1081"/>
    </row>
    <row r="59" spans="1:7">
      <c r="A59"/>
      <c r="B59" s="135"/>
      <c r="C59" s="135"/>
      <c r="D59" s="135"/>
      <c r="E59" s="200"/>
      <c r="F59" s="1081"/>
      <c r="G59" s="1081"/>
    </row>
    <row r="60" spans="1:7">
      <c r="A60" s="1081" t="s">
        <v>695</v>
      </c>
      <c r="B60" s="16"/>
      <c r="C60" s="16"/>
      <c r="D60" s="1081"/>
      <c r="E60" s="1081"/>
      <c r="F60" s="1081"/>
      <c r="G60" s="1081"/>
    </row>
    <row r="61" spans="1:7" ht="15.75" thickBot="1">
      <c r="A61" s="17"/>
      <c r="B61" s="472"/>
      <c r="C61" s="472"/>
      <c r="D61" s="472"/>
      <c r="E61" s="331"/>
      <c r="F61" s="16"/>
      <c r="G61" s="16"/>
    </row>
    <row r="62" spans="1:7">
      <c r="A62" s="43"/>
      <c r="B62" s="1082" t="s">
        <v>2056</v>
      </c>
      <c r="C62" s="579" t="s">
        <v>1549</v>
      </c>
      <c r="D62" s="1083"/>
      <c r="E62" s="817" t="s">
        <v>1977</v>
      </c>
      <c r="F62" s="1084" t="s">
        <v>2059</v>
      </c>
      <c r="G62" s="1084"/>
    </row>
    <row r="63" spans="1:7">
      <c r="A63" s="34"/>
      <c r="B63" s="1021" t="str">
        <f>'Data Sheet'!$C$22</f>
        <v>Please fill in the following:</v>
      </c>
      <c r="C63" s="1073" t="s">
        <v>1979</v>
      </c>
      <c r="D63" s="1085" t="s">
        <v>2086</v>
      </c>
      <c r="E63" s="811" t="s">
        <v>1980</v>
      </c>
      <c r="F63" s="1077"/>
      <c r="G63" s="1076"/>
    </row>
    <row r="64" spans="1:7">
      <c r="A64" s="37"/>
      <c r="B64" s="230"/>
      <c r="C64" s="988" t="s">
        <v>1981</v>
      </c>
      <c r="D64" s="1086" t="s">
        <v>2087</v>
      </c>
      <c r="E64" s="859" t="str">
        <f>'Data Sheet'!$C$40</f>
        <v>4/14/14</v>
      </c>
      <c r="F64" s="1717" t="str">
        <f>'Data Sheet'!$C$38</f>
        <v>12/31/13</v>
      </c>
      <c r="G64" s="1087"/>
    </row>
    <row r="65" spans="1:7">
      <c r="A65" s="31" t="s">
        <v>1982</v>
      </c>
      <c r="B65" s="32"/>
      <c r="C65" s="32"/>
      <c r="D65" s="32"/>
      <c r="E65" s="32"/>
      <c r="F65" s="1088"/>
      <c r="G65" s="1089"/>
    </row>
    <row r="66" spans="1:7">
      <c r="A66" s="150" t="s">
        <v>1984</v>
      </c>
      <c r="B66" s="135"/>
      <c r="C66" s="135"/>
      <c r="D66" s="1090" t="s">
        <v>3345</v>
      </c>
      <c r="E66" s="811" t="s">
        <v>1985</v>
      </c>
      <c r="F66" s="1076" t="s">
        <v>1986</v>
      </c>
      <c r="G66" s="1076"/>
    </row>
    <row r="67" spans="1:7">
      <c r="A67" s="150" t="s">
        <v>1987</v>
      </c>
      <c r="B67" s="177" t="s">
        <v>1988</v>
      </c>
      <c r="C67" s="177"/>
      <c r="D67" s="810" t="s">
        <v>1989</v>
      </c>
      <c r="E67" s="811" t="s">
        <v>1990</v>
      </c>
      <c r="F67" s="1076" t="s">
        <v>1991</v>
      </c>
      <c r="G67" s="1076"/>
    </row>
    <row r="68" spans="1:7">
      <c r="A68" s="54"/>
      <c r="B68" s="230" t="s">
        <v>3447</v>
      </c>
      <c r="C68" s="230"/>
      <c r="D68" s="1091" t="s">
        <v>3448</v>
      </c>
      <c r="E68" s="815" t="s">
        <v>3449</v>
      </c>
      <c r="F68" s="1089" t="s">
        <v>3450</v>
      </c>
      <c r="G68" s="1089"/>
    </row>
    <row r="69" spans="1:7">
      <c r="A69" s="150" t="s">
        <v>1992</v>
      </c>
      <c r="B69" s="135"/>
      <c r="C69" s="135"/>
      <c r="D69" s="1090"/>
      <c r="E69" s="1092"/>
      <c r="F69" s="1093"/>
      <c r="G69" s="1076"/>
    </row>
    <row r="70" spans="1:7">
      <c r="A70" s="150" t="s">
        <v>1993</v>
      </c>
      <c r="B70" s="135"/>
      <c r="C70" s="135"/>
      <c r="D70" s="1090"/>
      <c r="E70" s="1092"/>
      <c r="F70" s="1093"/>
      <c r="G70" s="1076"/>
    </row>
    <row r="71" spans="1:7">
      <c r="A71" s="150" t="s">
        <v>1994</v>
      </c>
      <c r="B71" s="135"/>
      <c r="C71" s="135"/>
      <c r="D71" s="1090"/>
      <c r="E71" s="1092"/>
      <c r="F71" s="1093"/>
      <c r="G71" s="1076"/>
    </row>
    <row r="72" spans="1:7">
      <c r="A72" s="150" t="s">
        <v>1995</v>
      </c>
      <c r="B72" s="135"/>
      <c r="C72" s="135"/>
      <c r="D72" s="1090"/>
      <c r="E72" s="1092"/>
      <c r="F72" s="1093"/>
      <c r="G72" s="1076"/>
    </row>
    <row r="73" spans="1:7">
      <c r="A73" s="150" t="s">
        <v>1996</v>
      </c>
      <c r="B73" s="135"/>
      <c r="C73" s="135"/>
      <c r="D73" s="1090"/>
      <c r="E73" s="1092"/>
      <c r="F73" s="1093"/>
      <c r="G73" s="1076"/>
    </row>
    <row r="74" spans="1:7">
      <c r="A74" s="150" t="s">
        <v>1997</v>
      </c>
      <c r="B74" s="135"/>
      <c r="C74" s="135"/>
      <c r="D74" s="1090"/>
      <c r="E74" s="1092"/>
      <c r="F74" s="1093"/>
      <c r="G74" s="1076"/>
    </row>
    <row r="75" spans="1:7">
      <c r="A75" s="150" t="s">
        <v>1998</v>
      </c>
      <c r="B75" s="135"/>
      <c r="C75" s="135"/>
      <c r="D75" s="1090"/>
      <c r="E75" s="1092"/>
      <c r="F75" s="1093"/>
      <c r="G75" s="1076"/>
    </row>
    <row r="76" spans="1:7">
      <c r="A76" s="150" t="s">
        <v>1999</v>
      </c>
      <c r="B76" s="135"/>
      <c r="C76" s="135"/>
      <c r="D76" s="1090"/>
      <c r="E76" s="1092"/>
      <c r="F76" s="1093"/>
      <c r="G76" s="1076"/>
    </row>
    <row r="77" spans="1:7">
      <c r="A77" s="150" t="s">
        <v>2000</v>
      </c>
      <c r="B77" s="135"/>
      <c r="C77" s="135"/>
      <c r="D77" s="1090"/>
      <c r="E77" s="1092"/>
      <c r="F77" s="1093"/>
      <c r="G77" s="1076"/>
    </row>
    <row r="78" spans="1:7">
      <c r="A78" s="150" t="s">
        <v>2001</v>
      </c>
      <c r="B78" s="135"/>
      <c r="C78" s="135"/>
      <c r="D78" s="1090"/>
      <c r="E78" s="1092"/>
      <c r="F78" s="1093"/>
      <c r="G78" s="1076"/>
    </row>
    <row r="79" spans="1:7">
      <c r="A79" s="150" t="s">
        <v>2002</v>
      </c>
      <c r="B79" s="135"/>
      <c r="C79" s="135"/>
      <c r="D79" s="1090"/>
      <c r="E79" s="1092"/>
      <c r="F79" s="1093"/>
      <c r="G79" s="1076"/>
    </row>
    <row r="80" spans="1:7">
      <c r="A80" s="150" t="s">
        <v>2003</v>
      </c>
      <c r="B80" s="135"/>
      <c r="C80" s="135"/>
      <c r="D80" s="1090"/>
      <c r="E80" s="1092"/>
      <c r="F80" s="1093"/>
      <c r="G80" s="1076"/>
    </row>
    <row r="81" spans="1:7">
      <c r="A81" s="150" t="s">
        <v>2004</v>
      </c>
      <c r="B81" s="135"/>
      <c r="C81" s="135"/>
      <c r="D81" s="1090"/>
      <c r="E81" s="1092"/>
      <c r="F81" s="1093"/>
      <c r="G81" s="1076"/>
    </row>
    <row r="82" spans="1:7">
      <c r="A82" s="150" t="s">
        <v>2005</v>
      </c>
      <c r="B82" s="135"/>
      <c r="C82" s="135"/>
      <c r="D82" s="1090"/>
      <c r="E82" s="1092"/>
      <c r="F82" s="1093"/>
      <c r="G82" s="1076"/>
    </row>
    <row r="83" spans="1:7">
      <c r="A83" s="150" t="s">
        <v>2006</v>
      </c>
      <c r="B83" s="135"/>
      <c r="C83" s="135"/>
      <c r="D83" s="1090"/>
      <c r="E83" s="1092"/>
      <c r="F83" s="1093"/>
      <c r="G83" s="1076"/>
    </row>
    <row r="84" spans="1:7">
      <c r="A84" s="150" t="s">
        <v>2007</v>
      </c>
      <c r="B84" s="135"/>
      <c r="C84" s="135"/>
      <c r="D84" s="1090"/>
      <c r="E84" s="1092"/>
      <c r="F84" s="1093"/>
      <c r="G84" s="1076"/>
    </row>
    <row r="85" spans="1:7">
      <c r="A85" s="150" t="s">
        <v>2008</v>
      </c>
      <c r="B85" s="135"/>
      <c r="C85" s="135"/>
      <c r="D85" s="1090"/>
      <c r="E85" s="1092"/>
      <c r="F85" s="1093"/>
      <c r="G85" s="1076"/>
    </row>
    <row r="86" spans="1:7">
      <c r="A86" s="150" t="s">
        <v>2009</v>
      </c>
      <c r="B86" s="135"/>
      <c r="C86" s="135"/>
      <c r="D86" s="1090"/>
      <c r="E86" s="1092"/>
      <c r="F86" s="1093"/>
      <c r="G86" s="1076"/>
    </row>
    <row r="87" spans="1:7">
      <c r="A87" s="150" t="s">
        <v>2010</v>
      </c>
      <c r="B87" s="135"/>
      <c r="C87" s="135"/>
      <c r="D87" s="1090"/>
      <c r="E87" s="1092"/>
      <c r="F87" s="1093"/>
      <c r="G87" s="1076"/>
    </row>
    <row r="88" spans="1:7">
      <c r="A88" s="150" t="s">
        <v>2011</v>
      </c>
      <c r="B88" s="135"/>
      <c r="C88" s="135"/>
      <c r="D88" s="1090"/>
      <c r="E88" s="1092"/>
      <c r="F88" s="1093"/>
      <c r="G88" s="1076"/>
    </row>
    <row r="89" spans="1:7">
      <c r="A89" s="150" t="s">
        <v>687</v>
      </c>
      <c r="B89" s="135"/>
      <c r="C89" s="135"/>
      <c r="D89" s="1090"/>
      <c r="E89" s="1092"/>
      <c r="F89" s="1093"/>
      <c r="G89" s="1076"/>
    </row>
    <row r="90" spans="1:7">
      <c r="A90" s="150" t="s">
        <v>688</v>
      </c>
      <c r="B90" s="135"/>
      <c r="C90" s="135"/>
      <c r="D90" s="1090"/>
      <c r="E90" s="1092"/>
      <c r="F90" s="1093"/>
      <c r="G90" s="1076"/>
    </row>
    <row r="91" spans="1:7">
      <c r="A91" s="150" t="s">
        <v>689</v>
      </c>
      <c r="B91" s="135"/>
      <c r="C91" s="135"/>
      <c r="D91" s="1090"/>
      <c r="E91" s="1092"/>
      <c r="F91" s="1093"/>
      <c r="G91" s="1076"/>
    </row>
    <row r="92" spans="1:7">
      <c r="A92" s="150" t="s">
        <v>690</v>
      </c>
      <c r="B92" s="135"/>
      <c r="C92" s="135"/>
      <c r="D92" s="1090"/>
      <c r="E92" s="1092"/>
      <c r="F92" s="1093"/>
      <c r="G92" s="1076"/>
    </row>
    <row r="93" spans="1:7">
      <c r="A93" s="150" t="s">
        <v>691</v>
      </c>
      <c r="B93" s="135"/>
      <c r="C93" s="135"/>
      <c r="D93" s="1090"/>
      <c r="E93" s="1092"/>
      <c r="F93" s="1093"/>
      <c r="G93" s="1076"/>
    </row>
    <row r="94" spans="1:7">
      <c r="A94" s="150" t="s">
        <v>692</v>
      </c>
      <c r="B94" s="135"/>
      <c r="C94" s="135"/>
      <c r="D94" s="1090"/>
      <c r="E94" s="1092"/>
      <c r="F94" s="1093"/>
      <c r="G94" s="1076"/>
    </row>
    <row r="95" spans="1:7">
      <c r="A95" s="150" t="s">
        <v>693</v>
      </c>
      <c r="B95" s="135"/>
      <c r="C95" s="135"/>
      <c r="D95" s="1090"/>
      <c r="E95" s="1092"/>
      <c r="F95" s="1093"/>
      <c r="G95" s="1076"/>
    </row>
    <row r="96" spans="1:7">
      <c r="A96" s="271" t="s">
        <v>2716</v>
      </c>
      <c r="B96" s="869"/>
      <c r="C96" s="1020"/>
      <c r="D96" s="1094"/>
      <c r="E96" s="1095"/>
      <c r="F96" s="1096"/>
      <c r="G96" s="1097"/>
    </row>
    <row r="97" spans="1:7">
      <c r="A97" s="271" t="s">
        <v>2717</v>
      </c>
      <c r="B97" s="869"/>
      <c r="C97" s="1020"/>
      <c r="D97" s="1094"/>
      <c r="E97" s="1095"/>
      <c r="F97" s="1096"/>
      <c r="G97" s="1097"/>
    </row>
    <row r="98" spans="1:7">
      <c r="A98" s="271" t="s">
        <v>2718</v>
      </c>
      <c r="B98" s="869"/>
      <c r="C98" s="1020"/>
      <c r="D98" s="1094"/>
      <c r="E98" s="1095"/>
      <c r="F98" s="1096"/>
      <c r="G98" s="1097"/>
    </row>
    <row r="99" spans="1:7">
      <c r="A99" s="271" t="s">
        <v>2719</v>
      </c>
      <c r="B99" s="869"/>
      <c r="C99" s="1020"/>
      <c r="D99" s="1094"/>
      <c r="E99" s="1095"/>
      <c r="F99" s="1096"/>
      <c r="G99" s="1097"/>
    </row>
    <row r="100" spans="1:7">
      <c r="A100" s="271" t="s">
        <v>2720</v>
      </c>
      <c r="B100" s="869"/>
      <c r="C100" s="1020"/>
      <c r="D100" s="1094"/>
      <c r="E100" s="1095"/>
      <c r="F100" s="1096"/>
      <c r="G100" s="1097"/>
    </row>
    <row r="101" spans="1:7">
      <c r="A101" s="271" t="s">
        <v>2721</v>
      </c>
      <c r="B101" s="869"/>
      <c r="C101" s="1020"/>
      <c r="D101" s="1094"/>
      <c r="E101" s="1095"/>
      <c r="F101" s="1096"/>
      <c r="G101" s="1097"/>
    </row>
    <row r="102" spans="1:7">
      <c r="A102" s="271" t="s">
        <v>2722</v>
      </c>
      <c r="B102" s="869"/>
      <c r="C102" s="1020"/>
      <c r="D102" s="1094"/>
      <c r="E102" s="1095"/>
      <c r="F102" s="1096"/>
      <c r="G102" s="1097"/>
    </row>
    <row r="103" spans="1:7">
      <c r="A103" s="271" t="s">
        <v>2723</v>
      </c>
      <c r="B103" s="869"/>
      <c r="C103" s="1020"/>
      <c r="D103" s="1094"/>
      <c r="E103" s="1095"/>
      <c r="F103" s="1096"/>
      <c r="G103" s="1097"/>
    </row>
    <row r="104" spans="1:7">
      <c r="A104" s="271" t="s">
        <v>2724</v>
      </c>
      <c r="B104" s="869"/>
      <c r="C104" s="1020"/>
      <c r="D104" s="1094"/>
      <c r="E104" s="1095"/>
      <c r="F104" s="1096"/>
      <c r="G104" s="1097"/>
    </row>
    <row r="105" spans="1:7">
      <c r="A105" s="271" t="s">
        <v>2725</v>
      </c>
      <c r="B105" s="869"/>
      <c r="C105" s="1020"/>
      <c r="D105" s="1094"/>
      <c r="E105" s="1095"/>
      <c r="F105" s="1096"/>
      <c r="G105" s="1097"/>
    </row>
    <row r="106" spans="1:7">
      <c r="A106" s="271" t="s">
        <v>2726</v>
      </c>
      <c r="B106" s="869"/>
      <c r="C106" s="1020"/>
      <c r="D106" s="1094"/>
      <c r="E106" s="1095"/>
      <c r="F106" s="1096"/>
      <c r="G106" s="1097"/>
    </row>
    <row r="107" spans="1:7">
      <c r="A107" s="271" t="s">
        <v>2727</v>
      </c>
      <c r="B107" s="869"/>
      <c r="C107" s="1020"/>
      <c r="D107" s="1094"/>
      <c r="E107" s="1095"/>
      <c r="F107" s="1096"/>
      <c r="G107" s="1097"/>
    </row>
    <row r="108" spans="1:7">
      <c r="A108" s="271" t="s">
        <v>2728</v>
      </c>
      <c r="B108" s="869"/>
      <c r="C108" s="1020"/>
      <c r="D108" s="1094"/>
      <c r="E108" s="1095"/>
      <c r="F108" s="1096"/>
      <c r="G108" s="1097"/>
    </row>
    <row r="109" spans="1:7">
      <c r="A109" s="271" t="s">
        <v>2729</v>
      </c>
      <c r="B109" s="869"/>
      <c r="C109" s="1020"/>
      <c r="D109" s="1094"/>
      <c r="E109" s="1095"/>
      <c r="F109" s="1096"/>
      <c r="G109" s="1097"/>
    </row>
    <row r="110" spans="1:7">
      <c r="A110" s="271" t="s">
        <v>2730</v>
      </c>
      <c r="B110" s="869"/>
      <c r="C110" s="1020"/>
      <c r="D110" s="1094"/>
      <c r="E110" s="1095"/>
      <c r="F110" s="1096"/>
      <c r="G110" s="1097"/>
    </row>
    <row r="111" spans="1:7">
      <c r="A111" s="271" t="s">
        <v>2731</v>
      </c>
      <c r="B111" s="869"/>
      <c r="C111" s="1020"/>
      <c r="D111" s="1094"/>
      <c r="E111" s="1095"/>
      <c r="F111" s="1096"/>
      <c r="G111" s="1097"/>
    </row>
    <row r="112" spans="1:7">
      <c r="A112" s="271" t="s">
        <v>2732</v>
      </c>
      <c r="B112" s="869"/>
      <c r="C112" s="1020"/>
      <c r="D112" s="1094"/>
      <c r="E112" s="1095"/>
      <c r="F112" s="1096"/>
      <c r="G112" s="1097"/>
    </row>
    <row r="113" spans="1:7">
      <c r="A113" s="271" t="s">
        <v>2733</v>
      </c>
      <c r="B113" s="869"/>
      <c r="C113" s="1020"/>
      <c r="D113" s="1094"/>
      <c r="E113" s="1095"/>
      <c r="F113" s="1096"/>
      <c r="G113" s="1097"/>
    </row>
    <row r="114" spans="1:7">
      <c r="A114" s="271" t="s">
        <v>2734</v>
      </c>
      <c r="B114" s="869"/>
      <c r="C114" s="1020"/>
      <c r="D114" s="1094"/>
      <c r="E114" s="1095"/>
      <c r="F114" s="1096"/>
      <c r="G114" s="1097"/>
    </row>
    <row r="115" spans="1:7">
      <c r="A115" s="271" t="s">
        <v>2735</v>
      </c>
      <c r="B115" s="869"/>
      <c r="C115" s="1020"/>
      <c r="D115" s="1094"/>
      <c r="E115" s="1095"/>
      <c r="F115" s="1096"/>
      <c r="G115" s="1097"/>
    </row>
    <row r="116" spans="1:7">
      <c r="A116" s="271" t="s">
        <v>2736</v>
      </c>
      <c r="B116" s="869"/>
      <c r="C116" s="1020"/>
      <c r="D116" s="1094"/>
      <c r="E116" s="1095"/>
      <c r="F116" s="1096"/>
      <c r="G116" s="1097"/>
    </row>
    <row r="117" spans="1:7">
      <c r="A117" s="271" t="s">
        <v>2737</v>
      </c>
      <c r="B117" s="869"/>
      <c r="C117" s="1020"/>
      <c r="D117" s="1094"/>
      <c r="E117" s="1095"/>
      <c r="F117" s="1096"/>
      <c r="G117" s="1097"/>
    </row>
    <row r="118" spans="1:7" ht="15.75" thickBot="1">
      <c r="A118" s="406" t="s">
        <v>2738</v>
      </c>
      <c r="B118" s="1098"/>
      <c r="C118" s="473"/>
      <c r="D118" s="1099"/>
      <c r="E118" s="1100"/>
      <c r="F118" s="1101"/>
      <c r="G118" s="1102"/>
    </row>
    <row r="119" spans="1:7">
      <c r="A119" s="135" t="s">
        <v>2739</v>
      </c>
      <c r="B119" s="30"/>
      <c r="C119" s="30"/>
      <c r="D119" s="35"/>
      <c r="E119" s="35"/>
      <c r="F119" s="35"/>
      <c r="G119" s="35"/>
    </row>
    <row r="120" spans="1:7">
      <c r="A120" s="35" t="s">
        <v>2740</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customSheetViews>
    <customSheetView guid="{15E51391-F6F3-48E9-B40F-0D0FA5B2E445}"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
      <headerFooter alignWithMargins="0"/>
    </customSheetView>
    <customSheetView guid="{3A144620-83F7-4F5B-821B-3720DAB5A017}"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2"/>
      <headerFooter alignWithMargins="0"/>
    </customSheetView>
    <customSheetView guid="{4AE1E835-A004-41CE-8576-E42DEB829644}"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3"/>
      <headerFooter alignWithMargins="0"/>
    </customSheetView>
    <customSheetView guid="{F164CA47-D0CA-4087-947A-F5047D94B8B7}"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4"/>
      <headerFooter alignWithMargins="0"/>
    </customSheetView>
    <customSheetView guid="{BD2EE8C8-7F57-4FE0-A338-C6EB2215B0F1}"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5"/>
      <headerFooter alignWithMargins="0"/>
    </customSheetView>
    <customSheetView guid="{C7E3EE00-B00F-419E-8611-266863084489}"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6"/>
      <headerFooter alignWithMargins="0"/>
    </customSheetView>
    <customSheetView guid="{3477AA39-47F3-4DEE-B5AC-34FD34A7C506}"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7"/>
      <headerFooter alignWithMargins="0"/>
    </customSheetView>
    <customSheetView guid="{49B64248-30F9-46D2-A9F4-36D89630158D}"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8"/>
      <headerFooter alignWithMargins="0"/>
    </customSheetView>
    <customSheetView guid="{9460FF40-1E23-4EAD-9F2E-3CC0E3823200}"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9"/>
      <headerFooter alignWithMargins="0"/>
    </customSheetView>
    <customSheetView guid="{EB23B504-8D38-44C1-A572-0BC0016A4154}"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0"/>
      <headerFooter alignWithMargins="0"/>
    </customSheetView>
    <customSheetView guid="{33F19BEF-14FD-48AD-9437-DC9391C2FB5D}"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1"/>
      <headerFooter alignWithMargins="0"/>
    </customSheetView>
    <customSheetView guid="{3572A64A-10E1-48A8-88DB-C6FDE35A45D9}"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2"/>
      <headerFooter alignWithMargins="0"/>
    </customSheetView>
    <customSheetView guid="{9A3FFF2B-6404-4DF1-A691-3B3D111BF416}"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3"/>
      <headerFooter alignWithMargins="0"/>
    </customSheetView>
    <customSheetView guid="{6972FD2D-1C11-49E2-936D-D053FB86EE49}"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4"/>
      <headerFooter alignWithMargins="0"/>
    </customSheetView>
    <customSheetView guid="{909B62D3-37B4-48E7-A28D-FCCB057513A6}"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5"/>
      <headerFooter alignWithMargins="0"/>
    </customSheetView>
    <customSheetView guid="{AF5B460E-BE98-4D6A-BC4D-FB7F586FE8C3}"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6"/>
      <headerFooter alignWithMargins="0"/>
    </customSheetView>
    <customSheetView guid="{AD2DEECA-73A1-433A-8496-725ED72ABD3B}" scale="85" colorId="22" fitToPage="1">
      <selection activeCell="B35" sqref="B35"/>
      <rowBreaks count="1" manualBreakCount="1">
        <brk id="60" max="16383" man="1"/>
      </rowBreaks>
      <pageMargins left="0.25" right="0.25" top="0.5" bottom="0.25" header="0" footer="0"/>
      <printOptions horizontalCentered="1" verticalCentered="1"/>
      <pageSetup scale="80" fitToHeight="2" orientation="portrait" horizontalDpi="300" verticalDpi="300" r:id="rId17"/>
      <headerFooter alignWithMargins="0"/>
    </customSheetView>
    <customSheetView guid="{613A73D1-ED13-41BC-B183-6F740B4BAFC9}" scale="60" colorId="22" showPageBreaks="1" fitToPage="1" view="pageBreakPreview" topLeftCell="A34">
      <selection activeCell="B33" sqref="B33"/>
      <rowBreaks count="1" manualBreakCount="1">
        <brk id="60" max="16383" man="1"/>
      </rowBreaks>
      <pageMargins left="0.25" right="0.25" top="0.5" bottom="0.25" header="0" footer="0"/>
      <printOptions horizontalCentered="1" verticalCentered="1"/>
      <pageSetup scale="83" fitToHeight="2" orientation="portrait" r:id="rId18"/>
      <headerFooter alignWithMargins="0"/>
    </customSheetView>
  </customSheetViews>
  <mergeCells count="8">
    <mergeCell ref="B6:B12"/>
    <mergeCell ref="D6:F10"/>
    <mergeCell ref="D11:F13"/>
    <mergeCell ref="B18:B19"/>
    <mergeCell ref="D18:F27"/>
    <mergeCell ref="B20:B21"/>
    <mergeCell ref="B22:B24"/>
    <mergeCell ref="B25:B27"/>
  </mergeCells>
  <printOptions horizontalCentered="1" verticalCentered="1"/>
  <pageMargins left="0.5" right="0.5" top="0.25" bottom="0.25" header="0" footer="0"/>
  <pageSetup scale="70" fitToHeight="2" orientation="portrait" horizontalDpi="300" verticalDpi="300" r:id="rId19"/>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defaultGridColor="0" colorId="22" zoomScale="85" zoomScaleNormal="85" workbookViewId="0">
      <selection activeCell="L37" sqref="L37"/>
    </sheetView>
  </sheetViews>
  <sheetFormatPr defaultColWidth="9.6640625" defaultRowHeight="15"/>
  <cols>
    <col min="1" max="1" width="4.6640625" customWidth="1"/>
    <col min="2" max="2" width="22.88671875" customWidth="1"/>
    <col min="3" max="3" width="46.44140625" customWidth="1"/>
    <col min="4" max="6" width="12.6640625" customWidth="1"/>
    <col min="7" max="7" width="5.6640625" customWidth="1"/>
    <col min="8" max="14" width="14.6640625" customWidth="1"/>
    <col min="15" max="15" width="4.6640625" customWidth="1"/>
  </cols>
  <sheetData>
    <row r="1" spans="1:15" ht="13.5" customHeight="1" thickBot="1">
      <c r="A1" s="17" t="str">
        <f>'Data Sheet'!$C$25</f>
        <v>Central Hudson Gas &amp; Electric</v>
      </c>
      <c r="B1" s="9"/>
      <c r="C1" s="9"/>
      <c r="D1" s="1367"/>
      <c r="E1" s="9"/>
      <c r="F1" s="1601" t="str">
        <f>+'Data Sheet'!$C$38</f>
        <v>12/31/13</v>
      </c>
      <c r="G1" s="17" t="str">
        <f>+'Data Sheet'!$C$25</f>
        <v>Central Hudson Gas &amp; Electric</v>
      </c>
      <c r="H1" s="9"/>
      <c r="I1" s="9"/>
      <c r="J1" s="9"/>
      <c r="K1" s="9"/>
      <c r="L1" s="9"/>
      <c r="M1" s="9"/>
      <c r="N1" s="9"/>
      <c r="O1" s="1600" t="str">
        <f>+'Data Sheet'!$C$38</f>
        <v>12/31/13</v>
      </c>
    </row>
    <row r="2" spans="1:15" ht="13.5" customHeight="1">
      <c r="A2" s="1022"/>
      <c r="B2" s="1025"/>
      <c r="C2" s="1025"/>
      <c r="D2" s="1025"/>
      <c r="E2" s="1025"/>
      <c r="F2" s="1369"/>
      <c r="G2" s="1022"/>
      <c r="H2" s="1025"/>
      <c r="I2" s="1025"/>
      <c r="J2" s="1025"/>
      <c r="K2" s="1025"/>
      <c r="L2" s="1025"/>
      <c r="M2" s="1025"/>
      <c r="N2" s="1025"/>
      <c r="O2" s="1369"/>
    </row>
    <row r="3" spans="1:15" ht="15" customHeight="1">
      <c r="A3" s="1370" t="s">
        <v>2741</v>
      </c>
      <c r="B3" s="12"/>
      <c r="C3" s="12"/>
      <c r="D3" s="12"/>
      <c r="E3" s="12"/>
      <c r="F3" s="1040"/>
      <c r="G3" s="1370" t="s">
        <v>2742</v>
      </c>
      <c r="H3" s="1371"/>
      <c r="I3" s="12"/>
      <c r="J3" s="12"/>
      <c r="K3" s="12"/>
      <c r="L3" s="12"/>
      <c r="M3" s="12"/>
      <c r="N3" s="12"/>
      <c r="O3" s="1040"/>
    </row>
    <row r="4" spans="1:15" ht="15" customHeight="1">
      <c r="A4" s="1027"/>
      <c r="B4" s="12"/>
      <c r="C4" s="12"/>
      <c r="D4" s="12"/>
      <c r="E4" s="12"/>
      <c r="F4" s="1372"/>
      <c r="G4" s="1027"/>
      <c r="H4" s="9"/>
      <c r="I4" s="9"/>
      <c r="J4" s="9"/>
      <c r="K4" s="9"/>
      <c r="L4" s="9"/>
      <c r="M4" s="9"/>
      <c r="N4" s="9"/>
      <c r="O4" s="1372"/>
    </row>
    <row r="5" spans="1:15" ht="16.5" customHeight="1">
      <c r="A5" s="1373" t="s">
        <v>2743</v>
      </c>
      <c r="B5" s="2076" t="s">
        <v>3301</v>
      </c>
      <c r="C5" s="2112"/>
      <c r="D5" s="2112"/>
      <c r="E5" s="2112"/>
      <c r="F5" s="2118"/>
      <c r="G5" s="1027"/>
      <c r="H5" s="2076" t="s">
        <v>740</v>
      </c>
      <c r="I5" s="2076"/>
      <c r="J5" s="2076"/>
      <c r="K5" s="2076"/>
      <c r="L5" s="2076"/>
      <c r="M5" s="2076"/>
      <c r="N5" s="2076"/>
      <c r="O5" s="1372"/>
    </row>
    <row r="6" spans="1:15" ht="13.5" customHeight="1">
      <c r="A6" s="1027"/>
      <c r="B6" s="2112"/>
      <c r="C6" s="2112"/>
      <c r="D6" s="2112"/>
      <c r="E6" s="2112"/>
      <c r="F6" s="2118"/>
      <c r="G6" s="1027"/>
      <c r="H6" s="2076"/>
      <c r="I6" s="2076"/>
      <c r="J6" s="2076"/>
      <c r="K6" s="2076"/>
      <c r="L6" s="2076"/>
      <c r="M6" s="2076"/>
      <c r="N6" s="2076"/>
      <c r="O6" s="1372"/>
    </row>
    <row r="7" spans="1:15" ht="13.5" customHeight="1">
      <c r="A7" s="1027"/>
      <c r="B7" s="9"/>
      <c r="C7" s="12"/>
      <c r="D7" s="12"/>
      <c r="E7" s="12"/>
      <c r="F7" s="1372"/>
      <c r="G7" s="1027"/>
      <c r="H7" s="2076"/>
      <c r="I7" s="2076"/>
      <c r="J7" s="2076"/>
      <c r="K7" s="2076"/>
      <c r="L7" s="2076"/>
      <c r="M7" s="2076"/>
      <c r="N7" s="2076"/>
      <c r="O7" s="1372"/>
    </row>
    <row r="8" spans="1:15" ht="17.25" customHeight="1">
      <c r="A8" s="1373" t="s">
        <v>2661</v>
      </c>
      <c r="B8" s="2076" t="s">
        <v>3302</v>
      </c>
      <c r="C8" s="2112"/>
      <c r="D8" s="2112"/>
      <c r="E8" s="2112"/>
      <c r="F8" s="2118"/>
      <c r="G8" s="1027"/>
      <c r="H8" s="2076"/>
      <c r="I8" s="2076"/>
      <c r="J8" s="2076"/>
      <c r="K8" s="2076"/>
      <c r="L8" s="2076"/>
      <c r="M8" s="2076"/>
      <c r="N8" s="2076"/>
      <c r="O8" s="1372"/>
    </row>
    <row r="9" spans="1:15" ht="13.5" customHeight="1">
      <c r="A9" s="1027"/>
      <c r="B9" s="2112"/>
      <c r="C9" s="2112"/>
      <c r="D9" s="2112"/>
      <c r="E9" s="2112"/>
      <c r="F9" s="2118"/>
      <c r="G9" s="1027"/>
      <c r="H9" s="9"/>
      <c r="I9" s="9"/>
      <c r="J9" s="9"/>
      <c r="K9" s="9"/>
      <c r="L9" s="9"/>
      <c r="M9" s="9"/>
      <c r="N9" s="9"/>
      <c r="O9" s="1372"/>
    </row>
    <row r="10" spans="1:15" ht="13.5" customHeight="1">
      <c r="A10" s="1027"/>
      <c r="B10" s="2101"/>
      <c r="C10" s="2101"/>
      <c r="D10" s="2101"/>
      <c r="E10" s="2101"/>
      <c r="F10" s="2095"/>
      <c r="G10" s="1027"/>
      <c r="H10" s="2076" t="s">
        <v>3303</v>
      </c>
      <c r="I10" s="2076"/>
      <c r="J10" s="2076"/>
      <c r="K10" s="2076"/>
      <c r="L10" s="2076"/>
      <c r="M10" s="2076"/>
      <c r="N10" s="2076"/>
      <c r="O10" s="1372"/>
    </row>
    <row r="11" spans="1:15" ht="13.5" customHeight="1">
      <c r="A11" s="1015"/>
      <c r="C11" s="1359"/>
      <c r="D11" s="1359"/>
      <c r="E11" s="1359"/>
      <c r="F11" s="1365"/>
      <c r="G11" s="1027"/>
      <c r="H11" s="2076"/>
      <c r="I11" s="2076"/>
      <c r="J11" s="2076"/>
      <c r="K11" s="2076"/>
      <c r="L11" s="2076"/>
      <c r="M11" s="2076"/>
      <c r="N11" s="2076"/>
      <c r="O11" s="1372"/>
    </row>
    <row r="12" spans="1:15" ht="13.5" customHeight="1">
      <c r="A12" s="1373" t="s">
        <v>2662</v>
      </c>
      <c r="B12" s="2076" t="s">
        <v>3304</v>
      </c>
      <c r="C12" s="2101"/>
      <c r="D12" s="2101"/>
      <c r="E12" s="2101"/>
      <c r="F12" s="2095"/>
      <c r="G12" s="1027"/>
      <c r="H12" s="9"/>
      <c r="I12" s="9"/>
      <c r="J12" s="9"/>
      <c r="K12" s="9"/>
      <c r="L12" s="9"/>
      <c r="M12" s="9"/>
      <c r="N12" s="9"/>
      <c r="O12" s="1372"/>
    </row>
    <row r="13" spans="1:15" ht="13.5" customHeight="1">
      <c r="A13" s="1031"/>
      <c r="B13" s="2116"/>
      <c r="C13" s="2116"/>
      <c r="D13" s="2116"/>
      <c r="E13" s="2116"/>
      <c r="F13" s="2117"/>
      <c r="G13" s="1031"/>
      <c r="H13" s="551"/>
      <c r="I13" s="551"/>
      <c r="J13" s="551"/>
      <c r="K13" s="551"/>
      <c r="L13" s="551"/>
      <c r="M13" s="551"/>
      <c r="N13" s="551"/>
      <c r="O13" s="1374"/>
    </row>
    <row r="14" spans="1:15" ht="13.5" customHeight="1">
      <c r="A14" s="1027"/>
      <c r="B14" s="1375"/>
      <c r="C14" s="12" t="s">
        <v>2663</v>
      </c>
      <c r="D14" s="1376" t="s">
        <v>2664</v>
      </c>
      <c r="E14" s="1376" t="s">
        <v>2665</v>
      </c>
      <c r="F14" s="1040"/>
      <c r="G14" s="1377"/>
      <c r="H14" s="1028"/>
      <c r="I14" s="1378"/>
      <c r="J14" s="1028"/>
      <c r="K14" s="1378"/>
      <c r="L14" s="1028"/>
      <c r="M14" s="1378"/>
      <c r="N14" s="9"/>
      <c r="O14" s="1030"/>
    </row>
    <row r="15" spans="1:15" ht="13.5" customHeight="1">
      <c r="A15" s="1373" t="s">
        <v>1984</v>
      </c>
      <c r="B15" s="1375"/>
      <c r="C15" s="12" t="s">
        <v>2666</v>
      </c>
      <c r="D15" s="1376" t="s">
        <v>2667</v>
      </c>
      <c r="E15" s="1379" t="s">
        <v>2668</v>
      </c>
      <c r="F15" s="1380" t="s">
        <v>2669</v>
      </c>
      <c r="G15" s="1381" t="s">
        <v>2670</v>
      </c>
      <c r="H15" s="1382" t="s">
        <v>2671</v>
      </c>
      <c r="I15" s="1382" t="s">
        <v>2672</v>
      </c>
      <c r="J15" s="1382" t="s">
        <v>2673</v>
      </c>
      <c r="K15" s="1382" t="s">
        <v>2674</v>
      </c>
      <c r="L15" s="1382" t="s">
        <v>2675</v>
      </c>
      <c r="M15" s="1382" t="s">
        <v>2676</v>
      </c>
      <c r="N15" s="1383" t="s">
        <v>2677</v>
      </c>
      <c r="O15" s="1384" t="s">
        <v>1984</v>
      </c>
    </row>
    <row r="16" spans="1:15" ht="13.5" customHeight="1">
      <c r="A16" s="1373" t="s">
        <v>1987</v>
      </c>
      <c r="B16" s="1385" t="s">
        <v>2678</v>
      </c>
      <c r="C16" s="12" t="s">
        <v>2679</v>
      </c>
      <c r="D16" s="1376" t="s">
        <v>2680</v>
      </c>
      <c r="E16" s="1385" t="s">
        <v>2681</v>
      </c>
      <c r="F16" s="1386" t="s">
        <v>2682</v>
      </c>
      <c r="G16" s="1381" t="s">
        <v>2683</v>
      </c>
      <c r="H16" s="1382" t="s">
        <v>2684</v>
      </c>
      <c r="I16" s="1382" t="s">
        <v>2685</v>
      </c>
      <c r="J16" s="1382" t="s">
        <v>2686</v>
      </c>
      <c r="K16" s="1382" t="s">
        <v>2687</v>
      </c>
      <c r="L16" s="1382" t="s">
        <v>2688</v>
      </c>
      <c r="M16" s="1382" t="s">
        <v>2689</v>
      </c>
      <c r="N16" s="1383" t="s">
        <v>2690</v>
      </c>
      <c r="O16" s="1384" t="s">
        <v>1987</v>
      </c>
    </row>
    <row r="17" spans="1:15" ht="13.5" customHeight="1">
      <c r="A17" s="1027"/>
      <c r="B17" s="1385" t="s">
        <v>3447</v>
      </c>
      <c r="C17" s="12" t="s">
        <v>3448</v>
      </c>
      <c r="D17" s="1376" t="s">
        <v>2691</v>
      </c>
      <c r="E17" s="1385" t="s">
        <v>3450</v>
      </c>
      <c r="F17" s="1386" t="s">
        <v>2692</v>
      </c>
      <c r="G17" s="1381" t="s">
        <v>1991</v>
      </c>
      <c r="H17" s="1382" t="s">
        <v>2693</v>
      </c>
      <c r="I17" s="1382" t="s">
        <v>2694</v>
      </c>
      <c r="J17" s="1382" t="s">
        <v>2695</v>
      </c>
      <c r="K17" s="1382" t="s">
        <v>2696</v>
      </c>
      <c r="L17" s="1382" t="s">
        <v>2697</v>
      </c>
      <c r="M17" s="1382" t="s">
        <v>2698</v>
      </c>
      <c r="N17" s="1383" t="s">
        <v>2699</v>
      </c>
      <c r="O17" s="1030"/>
    </row>
    <row r="18" spans="1:15" ht="13.5" customHeight="1">
      <c r="A18" s="1027"/>
      <c r="B18" s="1375"/>
      <c r="C18" s="9"/>
      <c r="D18" s="1376" t="s">
        <v>3449</v>
      </c>
      <c r="E18" s="552"/>
      <c r="F18" s="1372"/>
      <c r="G18" s="1377"/>
      <c r="H18" s="1028"/>
      <c r="I18" s="1028"/>
      <c r="J18" s="1028"/>
      <c r="K18" s="1028"/>
      <c r="L18" s="1028"/>
      <c r="M18" s="1028"/>
      <c r="N18" s="9"/>
      <c r="O18" s="1030"/>
    </row>
    <row r="19" spans="1:15" ht="13.5" customHeight="1">
      <c r="A19" s="1387" t="s">
        <v>1992</v>
      </c>
      <c r="B19" s="2063" t="s">
        <v>5582</v>
      </c>
      <c r="C19" s="2064" t="s">
        <v>5597</v>
      </c>
      <c r="D19" s="2065"/>
      <c r="E19" s="2066"/>
      <c r="F19" s="91"/>
      <c r="G19" s="92"/>
      <c r="H19" s="93"/>
      <c r="I19" s="93"/>
      <c r="J19" s="93"/>
      <c r="K19" s="93"/>
      <c r="L19" s="93"/>
      <c r="M19" s="93"/>
      <c r="N19" s="94"/>
      <c r="O19" s="1390" t="s">
        <v>1992</v>
      </c>
    </row>
    <row r="20" spans="1:15" ht="13.5" customHeight="1">
      <c r="A20" s="1373" t="s">
        <v>1993</v>
      </c>
      <c r="B20" s="2067" t="s">
        <v>5583</v>
      </c>
      <c r="C20" s="2068" t="s">
        <v>5598</v>
      </c>
      <c r="D20" s="2069"/>
      <c r="E20" s="2070"/>
      <c r="F20" s="99"/>
      <c r="G20" s="100"/>
      <c r="H20" s="101"/>
      <c r="I20" s="101"/>
      <c r="J20" s="101"/>
      <c r="K20" s="101"/>
      <c r="L20" s="101"/>
      <c r="M20" s="101"/>
      <c r="N20" s="102"/>
      <c r="O20" s="1384" t="s">
        <v>1993</v>
      </c>
    </row>
    <row r="21" spans="1:15" ht="13.5" customHeight="1">
      <c r="A21" s="1373" t="s">
        <v>1994</v>
      </c>
      <c r="B21" s="2067" t="s">
        <v>5584</v>
      </c>
      <c r="C21" s="2068" t="s">
        <v>5599</v>
      </c>
      <c r="D21" s="2071">
        <v>41578</v>
      </c>
      <c r="E21" s="2070"/>
      <c r="F21" s="99"/>
      <c r="G21" s="100"/>
      <c r="H21" s="101"/>
      <c r="I21" s="101"/>
      <c r="J21" s="101"/>
      <c r="K21" s="101"/>
      <c r="L21" s="101"/>
      <c r="M21" s="101"/>
      <c r="N21" s="102"/>
      <c r="O21" s="1384" t="s">
        <v>1994</v>
      </c>
    </row>
    <row r="22" spans="1:15" ht="13.5" customHeight="1">
      <c r="A22" s="1373" t="s">
        <v>1995</v>
      </c>
      <c r="B22" s="2067" t="s">
        <v>5585</v>
      </c>
      <c r="C22" s="2068" t="s">
        <v>5600</v>
      </c>
      <c r="D22" s="2069"/>
      <c r="E22" s="2070"/>
      <c r="F22" s="99"/>
      <c r="G22" s="100"/>
      <c r="H22" s="101"/>
      <c r="I22" s="101"/>
      <c r="J22" s="101"/>
      <c r="K22" s="101"/>
      <c r="L22" s="101"/>
      <c r="M22" s="101"/>
      <c r="N22" s="102"/>
      <c r="O22" s="1384" t="s">
        <v>1995</v>
      </c>
    </row>
    <row r="23" spans="1:15" ht="13.5" customHeight="1">
      <c r="A23" s="1373" t="s">
        <v>1996</v>
      </c>
      <c r="B23" s="2067" t="s">
        <v>5586</v>
      </c>
      <c r="C23" s="2068" t="s">
        <v>5601</v>
      </c>
      <c r="D23" s="2069"/>
      <c r="E23" s="2070"/>
      <c r="F23" s="99"/>
      <c r="G23" s="100"/>
      <c r="H23" s="101"/>
      <c r="I23" s="101"/>
      <c r="J23" s="101"/>
      <c r="K23" s="101"/>
      <c r="L23" s="101"/>
      <c r="M23" s="101"/>
      <c r="N23" s="102"/>
      <c r="O23" s="1384" t="s">
        <v>1996</v>
      </c>
    </row>
    <row r="24" spans="1:15" ht="13.5" customHeight="1">
      <c r="A24" s="1373" t="s">
        <v>1997</v>
      </c>
      <c r="B24" s="2067" t="s">
        <v>5587</v>
      </c>
      <c r="C24" s="2068" t="s">
        <v>5602</v>
      </c>
      <c r="D24" s="2069"/>
      <c r="E24" s="2070"/>
      <c r="F24" s="99"/>
      <c r="G24" s="100"/>
      <c r="H24" s="101"/>
      <c r="I24" s="101"/>
      <c r="J24" s="101"/>
      <c r="K24" s="101"/>
      <c r="L24" s="101"/>
      <c r="M24" s="101"/>
      <c r="N24" s="102"/>
      <c r="O24" s="1384" t="s">
        <v>1997</v>
      </c>
    </row>
    <row r="25" spans="1:15" ht="13.5" customHeight="1">
      <c r="A25" s="1373" t="s">
        <v>1998</v>
      </c>
      <c r="B25" s="2067" t="s">
        <v>5588</v>
      </c>
      <c r="C25" s="2068" t="s">
        <v>5603</v>
      </c>
      <c r="D25" s="2069"/>
      <c r="E25" s="2070"/>
      <c r="F25" s="99"/>
      <c r="G25" s="100"/>
      <c r="H25" s="101"/>
      <c r="I25" s="101"/>
      <c r="J25" s="101"/>
      <c r="K25" s="101"/>
      <c r="L25" s="101"/>
      <c r="M25" s="101"/>
      <c r="N25" s="102"/>
      <c r="O25" s="1384" t="s">
        <v>1998</v>
      </c>
    </row>
    <row r="26" spans="1:15" ht="13.5" customHeight="1">
      <c r="A26" s="1373" t="s">
        <v>1999</v>
      </c>
      <c r="B26" s="2067" t="s">
        <v>5589</v>
      </c>
      <c r="C26" s="2068" t="s">
        <v>5604</v>
      </c>
      <c r="D26" s="2069"/>
      <c r="E26" s="2070"/>
      <c r="F26" s="99"/>
      <c r="G26" s="100"/>
      <c r="H26" s="101"/>
      <c r="I26" s="101"/>
      <c r="J26" s="101"/>
      <c r="K26" s="101"/>
      <c r="L26" s="101"/>
      <c r="M26" s="101"/>
      <c r="N26" s="102"/>
      <c r="O26" s="1384" t="s">
        <v>1999</v>
      </c>
    </row>
    <row r="27" spans="1:15" ht="13.5" customHeight="1">
      <c r="A27" s="1373" t="s">
        <v>2000</v>
      </c>
      <c r="B27" s="2067" t="s">
        <v>5590</v>
      </c>
      <c r="C27" s="2068" t="s">
        <v>5605</v>
      </c>
      <c r="D27" s="2069"/>
      <c r="E27" s="2070"/>
      <c r="F27" s="99"/>
      <c r="G27" s="100"/>
      <c r="H27" s="101"/>
      <c r="I27" s="101"/>
      <c r="J27" s="101"/>
      <c r="K27" s="101"/>
      <c r="L27" s="101"/>
      <c r="M27" s="101"/>
      <c r="N27" s="102"/>
      <c r="O27" s="1384" t="s">
        <v>2000</v>
      </c>
    </row>
    <row r="28" spans="1:15" ht="13.5" customHeight="1">
      <c r="A28" s="1373" t="s">
        <v>2001</v>
      </c>
      <c r="B28" s="2067" t="s">
        <v>5591</v>
      </c>
      <c r="C28" s="2068" t="s">
        <v>5606</v>
      </c>
      <c r="D28" s="2069"/>
      <c r="E28" s="2070"/>
      <c r="F28" s="99"/>
      <c r="G28" s="100"/>
      <c r="H28" s="101"/>
      <c r="I28" s="101"/>
      <c r="J28" s="101"/>
      <c r="K28" s="101"/>
      <c r="L28" s="101"/>
      <c r="M28" s="101"/>
      <c r="N28" s="102"/>
      <c r="O28" s="1384" t="s">
        <v>2001</v>
      </c>
    </row>
    <row r="29" spans="1:15" ht="13.5" customHeight="1">
      <c r="A29" s="1373" t="s">
        <v>2002</v>
      </c>
      <c r="B29" s="2067" t="s">
        <v>5592</v>
      </c>
      <c r="C29" s="2068" t="s">
        <v>5607</v>
      </c>
      <c r="D29" s="2069"/>
      <c r="E29" s="2070"/>
      <c r="F29" s="99"/>
      <c r="G29" s="100"/>
      <c r="H29" s="101"/>
      <c r="I29" s="101"/>
      <c r="J29" s="101"/>
      <c r="K29" s="101"/>
      <c r="L29" s="101"/>
      <c r="M29" s="101"/>
      <c r="N29" s="102"/>
      <c r="O29" s="1384" t="s">
        <v>2002</v>
      </c>
    </row>
    <row r="30" spans="1:15" ht="13.5" customHeight="1">
      <c r="A30" s="1373" t="s">
        <v>2003</v>
      </c>
      <c r="B30" s="2067" t="s">
        <v>5593</v>
      </c>
      <c r="C30" s="2068" t="s">
        <v>5608</v>
      </c>
      <c r="D30" s="2069"/>
      <c r="E30" s="2070"/>
      <c r="F30" s="99"/>
      <c r="G30" s="100"/>
      <c r="H30" s="101"/>
      <c r="I30" s="101"/>
      <c r="J30" s="101"/>
      <c r="K30" s="101"/>
      <c r="L30" s="101"/>
      <c r="M30" s="101"/>
      <c r="N30" s="102"/>
      <c r="O30" s="1384" t="s">
        <v>2003</v>
      </c>
    </row>
    <row r="31" spans="1:15" ht="13.5" customHeight="1">
      <c r="A31" s="1373" t="s">
        <v>2004</v>
      </c>
      <c r="B31" s="2067" t="s">
        <v>5594</v>
      </c>
      <c r="C31" s="2068" t="s">
        <v>5609</v>
      </c>
      <c r="D31" s="2071">
        <v>41474</v>
      </c>
      <c r="E31" s="2070"/>
      <c r="F31" s="99"/>
      <c r="G31" s="100"/>
      <c r="H31" s="101"/>
      <c r="I31" s="101"/>
      <c r="J31" s="101"/>
      <c r="K31" s="101"/>
      <c r="L31" s="101"/>
      <c r="M31" s="101"/>
      <c r="N31" s="102"/>
      <c r="O31" s="1384" t="s">
        <v>2004</v>
      </c>
    </row>
    <row r="32" spans="1:15" ht="13.5" customHeight="1">
      <c r="A32" s="1373" t="s">
        <v>2005</v>
      </c>
      <c r="B32" s="2067" t="s">
        <v>5595</v>
      </c>
      <c r="C32" s="2068" t="s">
        <v>5610</v>
      </c>
      <c r="D32" s="2069"/>
      <c r="E32" s="2070"/>
      <c r="F32" s="99"/>
      <c r="G32" s="100"/>
      <c r="H32" s="101"/>
      <c r="I32" s="101"/>
      <c r="J32" s="101"/>
      <c r="K32" s="101"/>
      <c r="L32" s="101"/>
      <c r="M32" s="101"/>
      <c r="N32" s="102"/>
      <c r="O32" s="1384" t="s">
        <v>2005</v>
      </c>
    </row>
    <row r="33" spans="1:15" ht="13.5" customHeight="1">
      <c r="A33" s="1373" t="s">
        <v>2006</v>
      </c>
      <c r="B33" s="2067" t="s">
        <v>5596</v>
      </c>
      <c r="C33" s="2068" t="s">
        <v>5611</v>
      </c>
      <c r="D33" s="2069"/>
      <c r="E33" s="2072"/>
      <c r="F33" s="99"/>
      <c r="G33" s="100"/>
      <c r="H33" s="101"/>
      <c r="I33" s="101"/>
      <c r="J33" s="101"/>
      <c r="K33" s="101"/>
      <c r="L33" s="101"/>
      <c r="M33" s="101"/>
      <c r="N33" s="102"/>
      <c r="O33" s="1384" t="s">
        <v>2006</v>
      </c>
    </row>
    <row r="34" spans="1:15" ht="13.5" customHeight="1">
      <c r="A34" s="1373" t="s">
        <v>2007</v>
      </c>
      <c r="B34" s="96"/>
      <c r="C34" s="9"/>
      <c r="D34" s="510"/>
      <c r="E34" s="98"/>
      <c r="F34" s="99"/>
      <c r="G34" s="100"/>
      <c r="H34" s="101"/>
      <c r="I34" s="101"/>
      <c r="J34" s="101"/>
      <c r="K34" s="101"/>
      <c r="L34" s="101"/>
      <c r="M34" s="101"/>
      <c r="N34" s="102"/>
      <c r="O34" s="1384" t="s">
        <v>2007</v>
      </c>
    </row>
    <row r="35" spans="1:15" ht="13.5" customHeight="1">
      <c r="A35" s="1373" t="s">
        <v>2008</v>
      </c>
      <c r="B35" s="96"/>
      <c r="C35" s="9"/>
      <c r="D35" s="510"/>
      <c r="E35" s="98"/>
      <c r="F35" s="99"/>
      <c r="G35" s="100"/>
      <c r="H35" s="101"/>
      <c r="I35" s="101"/>
      <c r="J35" s="101"/>
      <c r="K35" s="101"/>
      <c r="L35" s="101"/>
      <c r="M35" s="101"/>
      <c r="N35" s="102"/>
      <c r="O35" s="1384" t="s">
        <v>2008</v>
      </c>
    </row>
    <row r="36" spans="1:15" ht="13.5" customHeight="1">
      <c r="A36" s="1373" t="s">
        <v>2009</v>
      </c>
      <c r="B36" s="96"/>
      <c r="C36" s="9"/>
      <c r="D36" s="510"/>
      <c r="E36" s="98"/>
      <c r="F36" s="99"/>
      <c r="G36" s="100"/>
      <c r="H36" s="101"/>
      <c r="I36" s="101"/>
      <c r="J36" s="101"/>
      <c r="K36" s="101"/>
      <c r="L36" s="101"/>
      <c r="M36" s="101"/>
      <c r="N36" s="102"/>
      <c r="O36" s="1384" t="s">
        <v>2009</v>
      </c>
    </row>
    <row r="37" spans="1:15" ht="13.5" customHeight="1">
      <c r="A37" s="1373" t="s">
        <v>2010</v>
      </c>
      <c r="B37" s="96"/>
      <c r="C37" s="9"/>
      <c r="D37" s="510"/>
      <c r="E37" s="98"/>
      <c r="F37" s="99"/>
      <c r="G37" s="100"/>
      <c r="H37" s="101"/>
      <c r="I37" s="101"/>
      <c r="J37" s="101"/>
      <c r="K37" s="101"/>
      <c r="L37" s="101"/>
      <c r="M37" s="101"/>
      <c r="N37" s="102"/>
      <c r="O37" s="1384" t="s">
        <v>2010</v>
      </c>
    </row>
    <row r="38" spans="1:15" ht="13.5" customHeight="1">
      <c r="A38" s="1373" t="s">
        <v>2011</v>
      </c>
      <c r="B38" s="96"/>
      <c r="C38" s="9"/>
      <c r="D38" s="510"/>
      <c r="E38" s="98"/>
      <c r="F38" s="99"/>
      <c r="G38" s="100"/>
      <c r="H38" s="101"/>
      <c r="I38" s="101"/>
      <c r="J38" s="101"/>
      <c r="K38" s="101"/>
      <c r="L38" s="101"/>
      <c r="M38" s="101"/>
      <c r="N38" s="102"/>
      <c r="O38" s="1384" t="s">
        <v>2011</v>
      </c>
    </row>
    <row r="39" spans="1:15" ht="13.5" customHeight="1">
      <c r="A39" s="1373" t="s">
        <v>687</v>
      </c>
      <c r="B39" s="96"/>
      <c r="C39" s="9"/>
      <c r="D39" s="510"/>
      <c r="E39" s="98"/>
      <c r="F39" s="99"/>
      <c r="G39" s="100"/>
      <c r="H39" s="101"/>
      <c r="I39" s="101"/>
      <c r="J39" s="101"/>
      <c r="K39" s="101"/>
      <c r="L39" s="101"/>
      <c r="M39" s="101"/>
      <c r="N39" s="102"/>
      <c r="O39" s="1384" t="s">
        <v>687</v>
      </c>
    </row>
    <row r="40" spans="1:15" ht="13.5" customHeight="1">
      <c r="A40" s="1373" t="s">
        <v>688</v>
      </c>
      <c r="B40" s="96"/>
      <c r="C40" s="9"/>
      <c r="D40" s="510"/>
      <c r="E40" s="98"/>
      <c r="F40" s="99"/>
      <c r="G40" s="100"/>
      <c r="H40" s="101"/>
      <c r="I40" s="101"/>
      <c r="J40" s="101"/>
      <c r="K40" s="101"/>
      <c r="L40" s="101"/>
      <c r="M40" s="101"/>
      <c r="N40" s="102"/>
      <c r="O40" s="1384" t="s">
        <v>688</v>
      </c>
    </row>
    <row r="41" spans="1:15" ht="13.5" customHeight="1">
      <c r="A41" s="1373" t="s">
        <v>689</v>
      </c>
      <c r="B41" s="96"/>
      <c r="C41" s="9"/>
      <c r="D41" s="510"/>
      <c r="E41" s="98"/>
      <c r="F41" s="99"/>
      <c r="G41" s="100"/>
      <c r="H41" s="101"/>
      <c r="I41" s="101"/>
      <c r="J41" s="101"/>
      <c r="K41" s="101"/>
      <c r="L41" s="101"/>
      <c r="M41" s="101"/>
      <c r="N41" s="102"/>
      <c r="O41" s="1384" t="s">
        <v>689</v>
      </c>
    </row>
    <row r="42" spans="1:15" ht="13.5" customHeight="1">
      <c r="A42" s="1373" t="s">
        <v>690</v>
      </c>
      <c r="B42" s="96"/>
      <c r="C42" s="9"/>
      <c r="D42" s="510"/>
      <c r="E42" s="98"/>
      <c r="F42" s="99"/>
      <c r="G42" s="100"/>
      <c r="H42" s="101"/>
      <c r="I42" s="101"/>
      <c r="J42" s="101"/>
      <c r="K42" s="101"/>
      <c r="L42" s="101"/>
      <c r="M42" s="101"/>
      <c r="N42" s="102"/>
      <c r="O42" s="1384" t="s">
        <v>690</v>
      </c>
    </row>
    <row r="43" spans="1:15" ht="13.5" customHeight="1">
      <c r="A43" s="1391" t="s">
        <v>691</v>
      </c>
      <c r="B43" s="103"/>
      <c r="C43" s="551"/>
      <c r="D43" s="570"/>
      <c r="E43" s="105"/>
      <c r="F43" s="106"/>
      <c r="G43" s="107"/>
      <c r="H43" s="108"/>
      <c r="I43" s="108"/>
      <c r="J43" s="108"/>
      <c r="K43" s="108"/>
      <c r="L43" s="108"/>
      <c r="M43" s="108"/>
      <c r="N43" s="109"/>
      <c r="O43" s="1392" t="s">
        <v>691</v>
      </c>
    </row>
    <row r="44" spans="1:15" ht="13.5" customHeight="1">
      <c r="A44" s="1027" t="s">
        <v>2700</v>
      </c>
      <c r="B44" s="9"/>
      <c r="C44" s="9"/>
      <c r="D44" s="9"/>
      <c r="E44" s="9"/>
      <c r="F44" s="1372"/>
      <c r="G44" s="1027"/>
      <c r="H44" s="9" t="s">
        <v>2701</v>
      </c>
      <c r="I44" s="9"/>
      <c r="J44" s="9"/>
      <c r="K44" s="9"/>
      <c r="L44" s="9"/>
      <c r="M44" s="9"/>
      <c r="N44" s="9"/>
      <c r="O44" s="1372"/>
    </row>
    <row r="45" spans="1:15" ht="13.5" customHeight="1">
      <c r="A45" s="1027"/>
      <c r="B45" s="9"/>
      <c r="C45" s="9"/>
      <c r="D45" s="9"/>
      <c r="E45" s="9"/>
      <c r="F45" s="1372"/>
      <c r="G45" s="1027"/>
      <c r="H45" s="9"/>
      <c r="I45" s="9"/>
      <c r="J45" s="9"/>
      <c r="K45" s="9"/>
      <c r="L45" s="9"/>
      <c r="M45" s="9"/>
      <c r="N45" s="9"/>
      <c r="O45" s="1372"/>
    </row>
    <row r="46" spans="1:15" ht="13.5" customHeight="1">
      <c r="A46" s="1027"/>
      <c r="B46" s="884" t="s">
        <v>3305</v>
      </c>
      <c r="C46" s="9"/>
      <c r="D46" s="9"/>
      <c r="E46" s="9"/>
      <c r="F46" s="1372"/>
      <c r="G46" s="1027"/>
      <c r="H46" s="9"/>
      <c r="I46" s="9"/>
      <c r="J46" s="9"/>
      <c r="K46" s="9"/>
      <c r="L46" s="9"/>
      <c r="M46" s="9"/>
      <c r="N46" s="9"/>
      <c r="O46" s="1372"/>
    </row>
    <row r="47" spans="1:15" ht="13.5" customHeight="1">
      <c r="A47" s="1027"/>
      <c r="B47" s="884"/>
      <c r="C47" s="9"/>
      <c r="D47" s="9"/>
      <c r="E47" s="9"/>
      <c r="F47" s="1372"/>
      <c r="G47" s="1027"/>
      <c r="H47" s="9"/>
      <c r="I47" s="9"/>
      <c r="J47" s="9"/>
      <c r="K47" s="9"/>
      <c r="L47" s="9"/>
      <c r="M47" s="9"/>
      <c r="N47" s="9"/>
      <c r="O47" s="1372"/>
    </row>
    <row r="48" spans="1:15" ht="43.15" customHeight="1">
      <c r="A48" s="1027"/>
      <c r="B48" s="2114" t="s">
        <v>5612</v>
      </c>
      <c r="C48" s="2114"/>
      <c r="D48" s="2114"/>
      <c r="E48" s="2114"/>
      <c r="F48" s="2115"/>
      <c r="G48" s="1027"/>
      <c r="H48" s="9"/>
      <c r="I48" s="9"/>
      <c r="J48" s="9"/>
      <c r="K48" s="9"/>
      <c r="L48" s="9"/>
      <c r="M48" s="9"/>
      <c r="N48" s="9"/>
      <c r="O48" s="1372"/>
    </row>
    <row r="49" spans="1:15" ht="42" customHeight="1">
      <c r="A49" s="1027"/>
      <c r="B49" s="2114" t="s">
        <v>5613</v>
      </c>
      <c r="C49" s="2114"/>
      <c r="D49" s="2114"/>
      <c r="E49" s="2114"/>
      <c r="F49" s="2115"/>
      <c r="G49" s="1027"/>
      <c r="H49" s="9"/>
      <c r="I49" s="9"/>
      <c r="J49" s="9"/>
      <c r="K49" s="9"/>
      <c r="L49" s="9"/>
      <c r="M49" s="9"/>
      <c r="N49" s="9"/>
      <c r="O49" s="1372"/>
    </row>
    <row r="50" spans="1:15" ht="43.15" customHeight="1">
      <c r="A50" s="1027"/>
      <c r="B50" s="2114" t="s">
        <v>5614</v>
      </c>
      <c r="C50" s="2114"/>
      <c r="D50" s="2114"/>
      <c r="E50" s="2114"/>
      <c r="F50" s="2115"/>
      <c r="G50" s="1027"/>
      <c r="H50" s="9"/>
      <c r="I50" s="9"/>
      <c r="J50" s="9"/>
      <c r="K50" s="9"/>
      <c r="L50" s="9"/>
      <c r="M50" s="9"/>
      <c r="N50" s="9"/>
      <c r="O50" s="1372"/>
    </row>
    <row r="51" spans="1:15" ht="26.45" customHeight="1">
      <c r="A51" s="1027"/>
      <c r="B51" s="2114" t="s">
        <v>5615</v>
      </c>
      <c r="C51" s="2114"/>
      <c r="D51" s="2114"/>
      <c r="E51" s="2114"/>
      <c r="F51" s="2115"/>
      <c r="G51" s="1027"/>
      <c r="H51" s="9"/>
      <c r="I51" s="9"/>
      <c r="J51" s="9"/>
      <c r="K51" s="9"/>
      <c r="L51" s="9"/>
      <c r="M51" s="9"/>
      <c r="N51" s="9"/>
      <c r="O51" s="1372"/>
    </row>
    <row r="52" spans="1:15" ht="13.5" customHeight="1">
      <c r="A52" s="1027"/>
      <c r="B52" s="9"/>
      <c r="C52" s="9"/>
      <c r="D52" s="9"/>
      <c r="E52" s="9"/>
      <c r="F52" s="1372"/>
      <c r="G52" s="1027"/>
      <c r="H52" s="9"/>
      <c r="I52" s="9"/>
      <c r="J52" s="9"/>
      <c r="K52" s="9"/>
      <c r="L52" s="9"/>
      <c r="M52" s="9"/>
      <c r="N52" s="9"/>
      <c r="O52" s="1372"/>
    </row>
    <row r="53" spans="1:15" ht="13.5" customHeight="1">
      <c r="A53" s="1027"/>
      <c r="B53" s="9"/>
      <c r="C53" s="9"/>
      <c r="D53" s="9"/>
      <c r="E53" s="9"/>
      <c r="F53" s="1372"/>
      <c r="G53" s="1027"/>
      <c r="H53" s="9"/>
      <c r="I53" s="9"/>
      <c r="J53" s="9"/>
      <c r="K53" s="9"/>
      <c r="L53" s="9"/>
      <c r="M53" s="9"/>
      <c r="N53" s="9"/>
      <c r="O53" s="1372"/>
    </row>
    <row r="54" spans="1:15" ht="13.5" customHeight="1">
      <c r="A54" s="1027"/>
      <c r="B54" s="9"/>
      <c r="C54" s="9"/>
      <c r="D54" s="9"/>
      <c r="E54" s="9"/>
      <c r="F54" s="1372"/>
      <c r="G54" s="1027"/>
      <c r="H54" s="9"/>
      <c r="I54" s="9"/>
      <c r="J54" s="9"/>
      <c r="K54" s="9"/>
      <c r="L54" s="9"/>
      <c r="M54" s="9"/>
      <c r="N54" s="9"/>
      <c r="O54" s="1372"/>
    </row>
    <row r="55" spans="1:15" ht="13.5" customHeight="1" thickBot="1">
      <c r="A55" s="1044"/>
      <c r="B55" s="1045"/>
      <c r="C55" s="1045"/>
      <c r="D55" s="1045"/>
      <c r="E55" s="1045"/>
      <c r="F55" s="1393"/>
      <c r="G55" s="1044"/>
      <c r="H55" s="1045"/>
      <c r="I55" s="1045"/>
      <c r="J55" s="1045"/>
      <c r="K55" s="1045"/>
      <c r="L55" s="1045"/>
      <c r="M55" s="1045"/>
      <c r="N55" s="1045"/>
      <c r="O55" s="1393"/>
    </row>
    <row r="56" spans="1:15" ht="13.5" customHeight="1">
      <c r="A56" s="1394" t="s">
        <v>2055</v>
      </c>
      <c r="B56" s="9"/>
      <c r="C56" s="9"/>
      <c r="D56" s="9"/>
      <c r="E56" s="9"/>
      <c r="F56" s="9"/>
      <c r="G56" s="9"/>
      <c r="H56" s="9"/>
      <c r="I56" s="9"/>
      <c r="J56" s="9"/>
      <c r="K56" s="9"/>
      <c r="L56" s="9"/>
      <c r="M56" s="9"/>
      <c r="O56" s="1395" t="s">
        <v>2055</v>
      </c>
    </row>
    <row r="57" spans="1:15" ht="13.5" customHeight="1">
      <c r="A57" s="12" t="s">
        <v>2702</v>
      </c>
      <c r="B57" s="12"/>
      <c r="C57" s="12"/>
      <c r="D57" s="12"/>
      <c r="E57" s="12"/>
      <c r="F57" s="12"/>
      <c r="G57" s="12" t="s">
        <v>2703</v>
      </c>
      <c r="H57" s="12"/>
      <c r="I57" s="12"/>
      <c r="J57" s="12"/>
      <c r="K57" s="12"/>
      <c r="L57" s="12"/>
      <c r="M57" s="12"/>
      <c r="N57" s="12"/>
      <c r="O57" s="12"/>
    </row>
  </sheetData>
  <customSheetViews>
    <customSheetView guid="{15E51391-F6F3-48E9-B40F-0D0FA5B2E445}"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
      <headerFooter alignWithMargins="0"/>
    </customSheetView>
    <customSheetView guid="{3A144620-83F7-4F5B-821B-3720DAB5A017}"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2"/>
      <headerFooter alignWithMargins="0"/>
    </customSheetView>
    <customSheetView guid="{4AE1E835-A004-41CE-8576-E42DEB829644}"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3"/>
      <headerFooter alignWithMargins="0"/>
    </customSheetView>
    <customSheetView guid="{F164CA47-D0CA-4087-947A-F5047D94B8B7}"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4"/>
      <headerFooter alignWithMargins="0"/>
    </customSheetView>
    <customSheetView guid="{BD2EE8C8-7F57-4FE0-A338-C6EB2215B0F1}"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5"/>
      <headerFooter alignWithMargins="0"/>
    </customSheetView>
    <customSheetView guid="{C7E3EE00-B00F-419E-8611-266863084489}"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6"/>
      <headerFooter alignWithMargins="0"/>
    </customSheetView>
    <customSheetView guid="{3477AA39-47F3-4DEE-B5AC-34FD34A7C506}"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7"/>
      <headerFooter alignWithMargins="0"/>
    </customSheetView>
    <customSheetView guid="{49B64248-30F9-46D2-A9F4-36D89630158D}"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8"/>
      <headerFooter alignWithMargins="0"/>
    </customSheetView>
    <customSheetView guid="{9460FF40-1E23-4EAD-9F2E-3CC0E3823200}"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9"/>
      <headerFooter alignWithMargins="0"/>
    </customSheetView>
    <customSheetView guid="{EB23B504-8D38-44C1-A572-0BC0016A4154}"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0"/>
      <headerFooter alignWithMargins="0"/>
    </customSheetView>
    <customSheetView guid="{33F19BEF-14FD-48AD-9437-DC9391C2FB5D}"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1"/>
      <headerFooter alignWithMargins="0"/>
    </customSheetView>
    <customSheetView guid="{3572A64A-10E1-48A8-88DB-C6FDE35A45D9}"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2"/>
      <headerFooter alignWithMargins="0"/>
    </customSheetView>
    <customSheetView guid="{9A3FFF2B-6404-4DF1-A691-3B3D111BF416}"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3"/>
      <headerFooter alignWithMargins="0"/>
    </customSheetView>
    <customSheetView guid="{6972FD2D-1C11-49E2-936D-D053FB86EE49}"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4"/>
      <headerFooter alignWithMargins="0"/>
    </customSheetView>
    <customSheetView guid="{909B62D3-37B4-48E7-A28D-FCCB057513A6}"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5"/>
      <headerFooter alignWithMargins="0"/>
    </customSheetView>
    <customSheetView guid="{AF5B460E-BE98-4D6A-BC4D-FB7F586FE8C3}"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6"/>
      <headerFooter alignWithMargins="0"/>
    </customSheetView>
    <customSheetView guid="{AD2DEECA-73A1-433A-8496-725ED72ABD3B}" scale="85" colorId="22">
      <colBreaks count="1" manualBreakCount="1">
        <brk id="6" max="1048575" man="1"/>
      </colBreaks>
      <pageMargins left="0.25" right="0.25" top="0" bottom="0" header="0.5" footer="0.5"/>
      <printOptions horizontalCentered="1" verticalCentered="1"/>
      <pageSetup scale="74" fitToWidth="2" orientation="portrait" horizontalDpi="300" verticalDpi="300" r:id="rId17"/>
      <headerFooter alignWithMargins="0"/>
    </customSheetView>
    <customSheetView guid="{613A73D1-ED13-41BC-B183-6F740B4BAFC9}" scale="60" colorId="22" showPageBreaks="1" view="pageBreakPreview">
      <selection activeCell="F26" sqref="F26"/>
      <colBreaks count="1" manualBreakCount="1">
        <brk id="6" max="1048575" man="1"/>
      </colBreaks>
      <pageMargins left="0.25" right="0.25" top="0" bottom="0" header="0.5" footer="0.5"/>
      <printOptions horizontalCentered="1" verticalCentered="1"/>
      <pageSetup scale="74" fitToWidth="2" orientation="portrait" r:id="rId18"/>
      <headerFooter alignWithMargins="0"/>
    </customSheetView>
  </customSheetViews>
  <mergeCells count="9">
    <mergeCell ref="B50:F50"/>
    <mergeCell ref="B51:F51"/>
    <mergeCell ref="B12:F13"/>
    <mergeCell ref="B5:F6"/>
    <mergeCell ref="H5:N8"/>
    <mergeCell ref="B8:F10"/>
    <mergeCell ref="H10:N11"/>
    <mergeCell ref="B48:F48"/>
    <mergeCell ref="B49:F49"/>
  </mergeCells>
  <printOptions horizontalCentered="1" verticalCentered="1"/>
  <pageMargins left="0.5" right="0.5" top="0.25" bottom="0.25" header="0" footer="0"/>
  <pageSetup scale="70" fitToWidth="2" orientation="portrait" horizontalDpi="300" verticalDpi="300" r:id="rId19"/>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view="pageBreakPreview" topLeftCell="A133" colorId="22" zoomScale="60" zoomScaleNormal="85" workbookViewId="0">
      <selection activeCell="H17" sqref="H17"/>
    </sheetView>
  </sheetViews>
  <sheetFormatPr defaultColWidth="9.6640625" defaultRowHeight="15"/>
  <cols>
    <col min="1" max="1" width="4.6640625" style="9" customWidth="1"/>
    <col min="2" max="2" width="30.33203125" style="9" customWidth="1"/>
    <col min="3" max="3" width="16.6640625" style="9" customWidth="1"/>
    <col min="4" max="4" width="13.6640625" style="9" customWidth="1"/>
    <col min="5" max="5" width="16.6640625" style="9" customWidth="1"/>
    <col min="6" max="6" width="18.21875" style="9" customWidth="1"/>
    <col min="7" max="16384" width="9.6640625" style="9"/>
  </cols>
  <sheetData>
    <row r="1" spans="1:7">
      <c r="A1" s="43"/>
      <c r="B1" s="44" t="s">
        <v>2056</v>
      </c>
      <c r="C1" s="59" t="s">
        <v>1549</v>
      </c>
      <c r="D1" s="44"/>
      <c r="E1" s="46" t="s">
        <v>1977</v>
      </c>
      <c r="F1" s="47" t="s">
        <v>1978</v>
      </c>
    </row>
    <row r="2" spans="1:7">
      <c r="A2" s="34"/>
      <c r="B2" s="81" t="str">
        <f>'Data Sheet'!$C$25</f>
        <v>Central Hudson Gas &amp; Electric</v>
      </c>
      <c r="C2" s="57" t="s">
        <v>1979</v>
      </c>
      <c r="D2" s="81"/>
      <c r="E2" s="30" t="s">
        <v>1980</v>
      </c>
      <c r="F2" s="49"/>
    </row>
    <row r="3" spans="1:7" ht="15" customHeight="1">
      <c r="A3" s="37"/>
      <c r="B3" s="115"/>
      <c r="C3" s="116" t="s">
        <v>1981</v>
      </c>
      <c r="D3" s="117"/>
      <c r="E3" s="859" t="str">
        <f>'Data Sheet'!$C$40</f>
        <v>4/14/14</v>
      </c>
      <c r="F3" s="110" t="str">
        <f>'Data Sheet'!$C$38</f>
        <v>12/31/13</v>
      </c>
    </row>
    <row r="4" spans="1:7" ht="15" customHeight="1">
      <c r="A4" s="31" t="s">
        <v>2704</v>
      </c>
      <c r="B4" s="32"/>
      <c r="C4" s="32"/>
      <c r="D4" s="32"/>
      <c r="E4" s="32"/>
      <c r="F4" s="33"/>
    </row>
    <row r="5" spans="1:7">
      <c r="A5" s="118"/>
      <c r="B5" s="35"/>
      <c r="C5" s="35"/>
      <c r="D5" s="35"/>
      <c r="E5" s="35"/>
      <c r="F5" s="36"/>
    </row>
    <row r="6" spans="1:7">
      <c r="A6" s="34"/>
      <c r="B6" s="119" t="s">
        <v>2705</v>
      </c>
      <c r="C6" s="120"/>
      <c r="D6" s="1009" t="s">
        <v>2706</v>
      </c>
      <c r="E6" s="120"/>
      <c r="F6" s="121"/>
    </row>
    <row r="7" spans="1:7">
      <c r="A7" s="34"/>
      <c r="B7" s="119" t="s">
        <v>2707</v>
      </c>
      <c r="C7" s="122"/>
      <c r="D7" s="1009" t="s">
        <v>2708</v>
      </c>
      <c r="E7" s="120"/>
      <c r="F7" s="121"/>
    </row>
    <row r="8" spans="1:7">
      <c r="A8" s="34"/>
      <c r="B8" s="119" t="s">
        <v>2709</v>
      </c>
      <c r="C8" s="122"/>
      <c r="D8" s="1009" t="s">
        <v>2710</v>
      </c>
      <c r="E8" s="120"/>
      <c r="F8" s="121"/>
    </row>
    <row r="9" spans="1:7">
      <c r="A9" s="34"/>
      <c r="B9" s="119" t="s">
        <v>2711</v>
      </c>
      <c r="C9" s="122"/>
      <c r="D9" s="1009" t="s">
        <v>2712</v>
      </c>
      <c r="E9" s="120"/>
      <c r="F9" s="121"/>
    </row>
    <row r="10" spans="1:7">
      <c r="A10" s="34"/>
      <c r="B10" s="119" t="s">
        <v>4009</v>
      </c>
      <c r="C10" s="122"/>
      <c r="D10" s="1009" t="s">
        <v>4010</v>
      </c>
      <c r="E10" s="120"/>
      <c r="F10" s="121"/>
    </row>
    <row r="11" spans="1:7">
      <c r="A11" s="34"/>
      <c r="B11" s="119" t="s">
        <v>4011</v>
      </c>
      <c r="C11" s="122"/>
      <c r="D11" s="1009" t="s">
        <v>4012</v>
      </c>
      <c r="E11" s="120"/>
      <c r="F11" s="121"/>
    </row>
    <row r="12" spans="1:7">
      <c r="A12" s="34"/>
      <c r="B12" s="119" t="s">
        <v>4013</v>
      </c>
      <c r="C12" s="122"/>
      <c r="D12" s="1009" t="s">
        <v>4014</v>
      </c>
      <c r="E12" s="120"/>
      <c r="F12" s="121"/>
    </row>
    <row r="13" spans="1:7">
      <c r="A13" s="34"/>
      <c r="B13" s="119" t="s">
        <v>4015</v>
      </c>
      <c r="C13" s="122"/>
      <c r="D13" s="1009" t="s">
        <v>2797</v>
      </c>
      <c r="E13" s="120"/>
      <c r="F13" s="121"/>
    </row>
    <row r="14" spans="1:7">
      <c r="A14" s="34"/>
      <c r="B14" s="119" t="s">
        <v>2798</v>
      </c>
      <c r="C14" s="122"/>
      <c r="D14" s="1009" t="s">
        <v>2799</v>
      </c>
      <c r="E14" s="120"/>
      <c r="F14" s="121"/>
    </row>
    <row r="15" spans="1:7">
      <c r="A15" s="34"/>
      <c r="B15" s="119" t="s">
        <v>2800</v>
      </c>
      <c r="C15" s="122"/>
      <c r="D15" s="1009" t="s">
        <v>2801</v>
      </c>
      <c r="E15" s="120"/>
      <c r="F15" s="121"/>
    </row>
    <row r="16" spans="1:7">
      <c r="A16" s="34"/>
      <c r="B16" s="119" t="s">
        <v>2802</v>
      </c>
      <c r="C16" s="122"/>
      <c r="D16" s="1009" t="s">
        <v>2803</v>
      </c>
      <c r="E16" s="120"/>
      <c r="F16" s="121"/>
      <c r="G16" s="122"/>
    </row>
    <row r="17" spans="1:7">
      <c r="A17" s="118"/>
      <c r="B17" s="119" t="s">
        <v>2804</v>
      </c>
      <c r="C17" s="122"/>
      <c r="D17" s="1009" t="s">
        <v>2805</v>
      </c>
      <c r="E17" s="120"/>
      <c r="F17" s="121"/>
      <c r="G17" s="122"/>
    </row>
    <row r="18" spans="1:7">
      <c r="A18" s="118"/>
      <c r="B18" s="1009" t="s">
        <v>2806</v>
      </c>
      <c r="C18" s="122"/>
      <c r="D18" s="1009" t="s">
        <v>2807</v>
      </c>
      <c r="E18" s="120"/>
      <c r="F18" s="121"/>
      <c r="G18" s="122"/>
    </row>
    <row r="19" spans="1:7">
      <c r="A19" s="118"/>
      <c r="B19" s="1009" t="s">
        <v>2808</v>
      </c>
      <c r="C19" s="122"/>
      <c r="D19" s="1009" t="s">
        <v>2809</v>
      </c>
      <c r="E19" s="120"/>
      <c r="F19" s="121"/>
      <c r="G19" s="122"/>
    </row>
    <row r="20" spans="1:7">
      <c r="A20" s="34"/>
      <c r="B20" s="119" t="s">
        <v>2810</v>
      </c>
      <c r="C20" s="122"/>
      <c r="D20" s="1009" t="s">
        <v>2811</v>
      </c>
      <c r="E20" s="120"/>
      <c r="F20" s="121"/>
      <c r="G20" s="122"/>
    </row>
    <row r="21" spans="1:7">
      <c r="A21" s="34"/>
      <c r="B21" s="119" t="s">
        <v>2812</v>
      </c>
      <c r="C21" s="122"/>
      <c r="D21" s="1009" t="s">
        <v>2813</v>
      </c>
      <c r="E21" s="120"/>
      <c r="F21" s="121"/>
      <c r="G21" s="122"/>
    </row>
    <row r="22" spans="1:7">
      <c r="A22" s="34"/>
      <c r="B22" s="1009" t="s">
        <v>2814</v>
      </c>
      <c r="C22" s="122"/>
      <c r="D22" s="1009" t="s">
        <v>2815</v>
      </c>
      <c r="E22" s="120"/>
      <c r="F22" s="121"/>
      <c r="G22" s="122"/>
    </row>
    <row r="23" spans="1:7">
      <c r="A23" s="34"/>
      <c r="B23" s="1009" t="s">
        <v>2816</v>
      </c>
      <c r="C23" s="122"/>
      <c r="D23" s="1009" t="s">
        <v>2817</v>
      </c>
      <c r="E23" s="120"/>
      <c r="F23" s="121"/>
      <c r="G23" s="122"/>
    </row>
    <row r="24" spans="1:7">
      <c r="A24" s="34"/>
      <c r="B24" s="1009" t="s">
        <v>2818</v>
      </c>
      <c r="C24" s="122"/>
      <c r="D24" s="1009" t="s">
        <v>2819</v>
      </c>
      <c r="E24" s="120"/>
      <c r="F24" s="121"/>
      <c r="G24" s="122"/>
    </row>
    <row r="25" spans="1:7">
      <c r="A25" s="34"/>
      <c r="B25" s="1009" t="s">
        <v>2820</v>
      </c>
      <c r="C25" s="122"/>
      <c r="D25" s="1009" t="s">
        <v>2821</v>
      </c>
      <c r="E25" s="120"/>
      <c r="F25" s="121"/>
      <c r="G25" s="122"/>
    </row>
    <row r="26" spans="1:7">
      <c r="A26" s="34"/>
      <c r="B26" s="119" t="s">
        <v>2822</v>
      </c>
      <c r="C26" s="122"/>
      <c r="D26" s="1009" t="s">
        <v>2823</v>
      </c>
      <c r="E26" s="120"/>
      <c r="F26" s="121"/>
      <c r="G26" s="122"/>
    </row>
    <row r="27" spans="1:7">
      <c r="A27" s="37"/>
      <c r="B27" s="123"/>
      <c r="C27" s="124"/>
      <c r="D27" s="125"/>
      <c r="E27" s="125"/>
      <c r="F27" s="126"/>
      <c r="G27" s="122"/>
    </row>
    <row r="28" spans="1:7">
      <c r="A28" s="34"/>
      <c r="B28" s="120" t="s">
        <v>2824</v>
      </c>
      <c r="C28" s="127"/>
      <c r="D28" s="1009" t="s">
        <v>2825</v>
      </c>
      <c r="E28" s="128"/>
      <c r="F28" s="121" t="s">
        <v>2826</v>
      </c>
      <c r="G28" s="122"/>
    </row>
    <row r="29" spans="1:7">
      <c r="A29" s="34"/>
      <c r="B29" s="120" t="s">
        <v>2827</v>
      </c>
      <c r="C29" s="127"/>
      <c r="D29" s="1009" t="s">
        <v>2828</v>
      </c>
      <c r="E29" s="128"/>
      <c r="F29" s="121" t="s">
        <v>2829</v>
      </c>
      <c r="G29" s="122"/>
    </row>
    <row r="30" spans="1:7">
      <c r="A30" s="34"/>
      <c r="B30" s="120"/>
      <c r="C30" s="127"/>
      <c r="D30" s="1009" t="s">
        <v>2830</v>
      </c>
      <c r="E30" s="128"/>
      <c r="F30" s="2034">
        <v>40988</v>
      </c>
      <c r="G30" s="122"/>
    </row>
    <row r="31" spans="1:7">
      <c r="A31" s="34"/>
      <c r="B31" s="120"/>
      <c r="C31" s="127"/>
      <c r="D31" s="1009" t="s">
        <v>2831</v>
      </c>
      <c r="E31" s="128"/>
      <c r="F31" s="121" t="s">
        <v>5551</v>
      </c>
      <c r="G31" s="122"/>
    </row>
    <row r="32" spans="1:7">
      <c r="A32" s="34"/>
      <c r="B32" s="120" t="s">
        <v>5552</v>
      </c>
      <c r="C32" s="127"/>
      <c r="D32" s="1009" t="s">
        <v>4033</v>
      </c>
      <c r="E32" s="127"/>
      <c r="F32" s="121" t="s">
        <v>4431</v>
      </c>
      <c r="G32" s="122"/>
    </row>
    <row r="33" spans="1:7">
      <c r="A33" s="34"/>
      <c r="B33" s="120"/>
      <c r="C33" s="127"/>
      <c r="D33" s="1009" t="s">
        <v>4034</v>
      </c>
      <c r="E33" s="2035">
        <v>16862087</v>
      </c>
      <c r="F33" s="121" t="s">
        <v>4432</v>
      </c>
      <c r="G33" s="122"/>
    </row>
    <row r="34" spans="1:7">
      <c r="A34" s="37"/>
      <c r="B34" s="125"/>
      <c r="C34" s="130"/>
      <c r="D34" s="1592" t="s">
        <v>4035</v>
      </c>
      <c r="E34" s="2036">
        <v>16862087</v>
      </c>
      <c r="F34" s="131"/>
      <c r="G34" s="122"/>
    </row>
    <row r="35" spans="1:7">
      <c r="A35" s="51"/>
      <c r="B35" s="35"/>
      <c r="C35" s="52" t="s">
        <v>4036</v>
      </c>
      <c r="D35" s="35"/>
      <c r="E35" s="35"/>
      <c r="F35" s="36"/>
      <c r="G35" s="122"/>
    </row>
    <row r="36" spans="1:7">
      <c r="A36" s="150" t="s">
        <v>1984</v>
      </c>
      <c r="B36" s="35"/>
      <c r="C36" s="116" t="s">
        <v>4037</v>
      </c>
      <c r="D36" s="38"/>
      <c r="E36" s="38"/>
      <c r="F36" s="132"/>
      <c r="G36" s="122"/>
    </row>
    <row r="37" spans="1:7">
      <c r="A37" s="150" t="s">
        <v>1987</v>
      </c>
      <c r="B37" s="177" t="s">
        <v>4038</v>
      </c>
      <c r="C37" s="810" t="s">
        <v>2677</v>
      </c>
      <c r="D37" s="811" t="s">
        <v>4039</v>
      </c>
      <c r="E37" s="177" t="s">
        <v>4040</v>
      </c>
      <c r="F37" s="49"/>
      <c r="G37" s="122"/>
    </row>
    <row r="38" spans="1:7">
      <c r="A38" s="51"/>
      <c r="B38" s="177" t="s">
        <v>4041</v>
      </c>
      <c r="C38" s="810" t="s">
        <v>4042</v>
      </c>
      <c r="D38" s="811" t="s">
        <v>2674</v>
      </c>
      <c r="E38" s="177" t="s">
        <v>2674</v>
      </c>
      <c r="F38" s="206" t="s">
        <v>2676</v>
      </c>
      <c r="G38" s="122"/>
    </row>
    <row r="39" spans="1:7">
      <c r="A39" s="54"/>
      <c r="B39" s="32" t="s">
        <v>4043</v>
      </c>
      <c r="C39" s="63" t="s">
        <v>3448</v>
      </c>
      <c r="D39" s="64" t="s">
        <v>3449</v>
      </c>
      <c r="E39" s="32" t="s">
        <v>3450</v>
      </c>
      <c r="F39" s="56" t="s">
        <v>2692</v>
      </c>
      <c r="G39" s="122"/>
    </row>
    <row r="40" spans="1:7">
      <c r="A40" s="151" t="s">
        <v>1995</v>
      </c>
      <c r="B40" s="38" t="s">
        <v>4044</v>
      </c>
      <c r="C40" s="2037">
        <v>16862087</v>
      </c>
      <c r="D40" s="2037">
        <v>16862087</v>
      </c>
      <c r="E40" s="38"/>
      <c r="F40" s="133"/>
      <c r="G40" s="122"/>
    </row>
    <row r="41" spans="1:7">
      <c r="A41" s="151" t="s">
        <v>1996</v>
      </c>
      <c r="B41" s="38" t="s">
        <v>4045</v>
      </c>
      <c r="C41" s="50">
        <v>1</v>
      </c>
      <c r="D41" s="50">
        <v>1</v>
      </c>
      <c r="E41" s="38"/>
      <c r="F41" s="133"/>
      <c r="G41" s="122"/>
    </row>
    <row r="42" spans="1:7">
      <c r="A42" s="150" t="s">
        <v>1997</v>
      </c>
      <c r="B42" s="30" t="s">
        <v>4046</v>
      </c>
      <c r="C42" s="48"/>
      <c r="D42" s="65"/>
      <c r="E42" s="30"/>
      <c r="F42" s="49"/>
      <c r="G42" s="122"/>
    </row>
    <row r="43" spans="1:7">
      <c r="A43" s="134"/>
      <c r="B43" s="38" t="s">
        <v>4047</v>
      </c>
      <c r="C43" s="2037">
        <v>16862087</v>
      </c>
      <c r="D43" s="2037">
        <v>16862087</v>
      </c>
      <c r="E43" s="38"/>
      <c r="F43" s="133"/>
      <c r="G43" s="122"/>
    </row>
    <row r="44" spans="1:7">
      <c r="A44" s="150" t="s">
        <v>1998</v>
      </c>
      <c r="B44" s="30"/>
      <c r="C44" s="48"/>
      <c r="D44" s="65"/>
      <c r="E44" s="30"/>
      <c r="F44" s="49"/>
      <c r="G44" s="122"/>
    </row>
    <row r="45" spans="1:7">
      <c r="A45" s="150" t="s">
        <v>1999</v>
      </c>
      <c r="B45" s="30"/>
      <c r="C45" s="48"/>
      <c r="D45" s="65"/>
      <c r="E45" s="30"/>
      <c r="F45" s="49"/>
      <c r="G45" s="122"/>
    </row>
    <row r="46" spans="1:7">
      <c r="A46" s="150" t="s">
        <v>2000</v>
      </c>
      <c r="B46" s="30"/>
      <c r="C46" s="48"/>
      <c r="D46" s="65"/>
      <c r="E46" s="30"/>
      <c r="F46" s="49"/>
      <c r="G46" s="122"/>
    </row>
    <row r="47" spans="1:7">
      <c r="A47" s="150" t="s">
        <v>2001</v>
      </c>
      <c r="B47" s="30"/>
      <c r="C47" s="48"/>
      <c r="D47" s="65"/>
      <c r="E47" s="30"/>
      <c r="F47" s="49"/>
    </row>
    <row r="48" spans="1:7">
      <c r="A48" s="150" t="s">
        <v>2002</v>
      </c>
      <c r="B48" s="30"/>
      <c r="C48" s="61"/>
      <c r="D48" s="62"/>
      <c r="E48" s="35"/>
      <c r="F48" s="53"/>
    </row>
    <row r="49" spans="1:6">
      <c r="A49" s="150" t="s">
        <v>2003</v>
      </c>
      <c r="B49" s="30"/>
      <c r="C49" s="48"/>
      <c r="D49" s="65"/>
      <c r="E49" s="30"/>
      <c r="F49" s="49"/>
    </row>
    <row r="50" spans="1:6">
      <c r="A50" s="150" t="s">
        <v>2004</v>
      </c>
      <c r="B50" s="30"/>
      <c r="C50" s="48"/>
      <c r="D50" s="65"/>
      <c r="E50" s="30"/>
      <c r="F50" s="49"/>
    </row>
    <row r="51" spans="1:6">
      <c r="A51" s="150" t="s">
        <v>2005</v>
      </c>
      <c r="B51" s="30"/>
      <c r="C51" s="48"/>
      <c r="D51" s="65"/>
      <c r="E51" s="30"/>
      <c r="F51" s="49"/>
    </row>
    <row r="52" spans="1:6">
      <c r="A52" s="150" t="s">
        <v>2006</v>
      </c>
      <c r="B52" s="30"/>
      <c r="C52" s="48"/>
      <c r="D52" s="65"/>
      <c r="E52" s="30"/>
      <c r="F52" s="49"/>
    </row>
    <row r="53" spans="1:6">
      <c r="A53" s="150" t="s">
        <v>2007</v>
      </c>
      <c r="B53" s="135"/>
      <c r="C53" s="48"/>
      <c r="D53" s="65"/>
      <c r="E53" s="30"/>
      <c r="F53" s="49"/>
    </row>
    <row r="54" spans="1:6">
      <c r="A54" s="150" t="s">
        <v>2008</v>
      </c>
      <c r="B54" s="135"/>
      <c r="C54" s="48"/>
      <c r="D54" s="65"/>
      <c r="E54" s="30"/>
      <c r="F54" s="49"/>
    </row>
    <row r="55" spans="1:6" ht="15.75" thickBot="1">
      <c r="A55" s="806" t="s">
        <v>2009</v>
      </c>
      <c r="B55" s="136"/>
      <c r="C55" s="137"/>
      <c r="D55" s="138"/>
      <c r="E55" s="41"/>
      <c r="F55" s="139"/>
    </row>
    <row r="56" spans="1:6">
      <c r="A56" s="17"/>
      <c r="B56" s="135"/>
      <c r="C56" s="30"/>
      <c r="D56" s="30"/>
      <c r="E56" s="30"/>
      <c r="F56" s="30"/>
    </row>
    <row r="57" spans="1:6">
      <c r="A57" s="17" t="s">
        <v>1975</v>
      </c>
      <c r="B57" s="135"/>
      <c r="C57" s="30"/>
      <c r="D57" s="30"/>
      <c r="E57" s="30"/>
      <c r="F57" s="30"/>
    </row>
    <row r="58" spans="1:6" ht="15.75" thickBot="1">
      <c r="A58" s="35" t="s">
        <v>4048</v>
      </c>
      <c r="B58" s="35"/>
      <c r="C58" s="35"/>
      <c r="D58" s="35"/>
      <c r="E58" s="35"/>
      <c r="F58" s="35"/>
    </row>
    <row r="59" spans="1:6">
      <c r="A59" s="43"/>
      <c r="B59" s="44" t="s">
        <v>2056</v>
      </c>
      <c r="C59" s="59" t="s">
        <v>1549</v>
      </c>
      <c r="D59" s="44"/>
      <c r="E59" s="46" t="s">
        <v>1977</v>
      </c>
      <c r="F59" s="47" t="s">
        <v>1978</v>
      </c>
    </row>
    <row r="60" spans="1:6">
      <c r="A60" s="34"/>
      <c r="B60" s="81" t="str">
        <f>'Data Sheet'!$C$25</f>
        <v>Central Hudson Gas &amp; Electric</v>
      </c>
      <c r="C60" s="57" t="s">
        <v>1979</v>
      </c>
      <c r="D60" s="65"/>
      <c r="E60" s="30" t="s">
        <v>1980</v>
      </c>
      <c r="F60" s="49"/>
    </row>
    <row r="61" spans="1:6">
      <c r="A61" s="37"/>
      <c r="B61" s="115"/>
      <c r="C61" s="116" t="s">
        <v>1981</v>
      </c>
      <c r="D61" s="115"/>
      <c r="E61" s="859" t="str">
        <f>'Data Sheet'!$C$40</f>
        <v>4/14/14</v>
      </c>
      <c r="F61" s="110" t="str">
        <f>'Data Sheet'!$C$38</f>
        <v>12/31/13</v>
      </c>
    </row>
    <row r="62" spans="1:6">
      <c r="A62" s="31" t="s">
        <v>4049</v>
      </c>
      <c r="B62" s="32"/>
      <c r="C62" s="32"/>
      <c r="D62" s="32"/>
      <c r="E62" s="32"/>
      <c r="F62" s="56"/>
    </row>
    <row r="63" spans="1:6">
      <c r="A63" s="150" t="s">
        <v>1984</v>
      </c>
      <c r="B63" s="30" t="s">
        <v>4038</v>
      </c>
      <c r="C63" s="810" t="s">
        <v>2677</v>
      </c>
      <c r="D63" s="811" t="s">
        <v>4039</v>
      </c>
      <c r="E63" s="177" t="s">
        <v>4040</v>
      </c>
      <c r="F63" s="49"/>
    </row>
    <row r="64" spans="1:6">
      <c r="A64" s="150" t="s">
        <v>1987</v>
      </c>
      <c r="B64" s="177" t="s">
        <v>4041</v>
      </c>
      <c r="C64" s="810" t="s">
        <v>4042</v>
      </c>
      <c r="D64" s="811" t="s">
        <v>2674</v>
      </c>
      <c r="E64" s="177" t="s">
        <v>2674</v>
      </c>
      <c r="F64" s="206" t="s">
        <v>2676</v>
      </c>
    </row>
    <row r="65" spans="1:6">
      <c r="A65" s="54"/>
      <c r="B65" s="32" t="s">
        <v>4043</v>
      </c>
      <c r="C65" s="63" t="s">
        <v>3448</v>
      </c>
      <c r="D65" s="64" t="s">
        <v>3449</v>
      </c>
      <c r="E65" s="32" t="s">
        <v>3450</v>
      </c>
      <c r="F65" s="56" t="s">
        <v>2692</v>
      </c>
    </row>
    <row r="66" spans="1:6">
      <c r="A66" s="150" t="s">
        <v>2010</v>
      </c>
      <c r="B66" s="30"/>
      <c r="C66" s="48"/>
      <c r="D66" s="65"/>
      <c r="E66" s="30"/>
      <c r="F66" s="49"/>
    </row>
    <row r="67" spans="1:6">
      <c r="A67" s="150" t="s">
        <v>2011</v>
      </c>
      <c r="B67" s="30"/>
      <c r="C67" s="48"/>
      <c r="D67" s="65"/>
      <c r="E67" s="30"/>
      <c r="F67" s="49"/>
    </row>
    <row r="68" spans="1:6">
      <c r="A68" s="150" t="s">
        <v>687</v>
      </c>
      <c r="B68" s="30"/>
      <c r="C68" s="48"/>
      <c r="D68" s="65"/>
      <c r="E68" s="30"/>
      <c r="F68" s="49"/>
    </row>
    <row r="69" spans="1:6">
      <c r="A69" s="150" t="s">
        <v>688</v>
      </c>
      <c r="B69" s="30"/>
      <c r="C69" s="48"/>
      <c r="D69" s="65"/>
      <c r="E69" s="30"/>
      <c r="F69" s="49"/>
    </row>
    <row r="70" spans="1:6">
      <c r="A70" s="150" t="s">
        <v>689</v>
      </c>
      <c r="B70" s="30"/>
      <c r="C70" s="48"/>
      <c r="D70" s="65"/>
      <c r="E70" s="30"/>
      <c r="F70" s="49"/>
    </row>
    <row r="71" spans="1:6">
      <c r="A71" s="150" t="s">
        <v>690</v>
      </c>
      <c r="B71" s="30"/>
      <c r="C71" s="48"/>
      <c r="D71" s="65"/>
      <c r="E71" s="30"/>
      <c r="F71" s="49"/>
    </row>
    <row r="72" spans="1:6">
      <c r="A72" s="150" t="s">
        <v>691</v>
      </c>
      <c r="B72" s="30"/>
      <c r="C72" s="48"/>
      <c r="D72" s="65"/>
      <c r="E72" s="30"/>
      <c r="F72" s="49"/>
    </row>
    <row r="73" spans="1:6">
      <c r="A73" s="150" t="s">
        <v>692</v>
      </c>
      <c r="B73" s="30"/>
      <c r="C73" s="48"/>
      <c r="D73" s="65"/>
      <c r="E73" s="30"/>
      <c r="F73" s="49"/>
    </row>
    <row r="74" spans="1:6">
      <c r="A74" s="150" t="s">
        <v>693</v>
      </c>
      <c r="B74" s="30"/>
      <c r="C74" s="61"/>
      <c r="D74" s="62"/>
      <c r="E74" s="35"/>
      <c r="F74" s="53"/>
    </row>
    <row r="75" spans="1:6">
      <c r="A75" s="150" t="s">
        <v>2716</v>
      </c>
      <c r="B75" s="30"/>
      <c r="C75" s="48"/>
      <c r="D75" s="65"/>
      <c r="E75" s="30"/>
      <c r="F75" s="49"/>
    </row>
    <row r="76" spans="1:6">
      <c r="A76" s="150" t="s">
        <v>2717</v>
      </c>
      <c r="B76" s="30"/>
      <c r="C76" s="48"/>
      <c r="D76" s="65"/>
      <c r="E76" s="30"/>
      <c r="F76" s="49"/>
    </row>
    <row r="77" spans="1:6">
      <c r="A77" s="150" t="s">
        <v>2718</v>
      </c>
      <c r="B77" s="30"/>
      <c r="C77" s="48"/>
      <c r="D77" s="65"/>
      <c r="E77" s="30"/>
      <c r="F77" s="49"/>
    </row>
    <row r="78" spans="1:6">
      <c r="A78" s="150" t="s">
        <v>2719</v>
      </c>
      <c r="B78" s="30"/>
      <c r="C78" s="48"/>
      <c r="D78" s="65"/>
      <c r="E78" s="30"/>
      <c r="F78" s="49"/>
    </row>
    <row r="79" spans="1:6">
      <c r="A79" s="150" t="s">
        <v>2720</v>
      </c>
      <c r="B79" s="30"/>
      <c r="C79" s="48"/>
      <c r="D79" s="65"/>
      <c r="E79" s="30"/>
      <c r="F79" s="49"/>
    </row>
    <row r="80" spans="1:6">
      <c r="A80" s="150" t="s">
        <v>2721</v>
      </c>
      <c r="B80" s="30"/>
      <c r="C80" s="48"/>
      <c r="D80" s="65"/>
      <c r="E80" s="30"/>
      <c r="F80" s="49"/>
    </row>
    <row r="81" spans="1:6">
      <c r="A81" s="150" t="s">
        <v>2722</v>
      </c>
      <c r="B81" s="30"/>
      <c r="C81" s="48"/>
      <c r="D81" s="65"/>
      <c r="E81" s="30"/>
      <c r="F81" s="49"/>
    </row>
    <row r="82" spans="1:6">
      <c r="A82" s="150" t="s">
        <v>2723</v>
      </c>
      <c r="B82" s="30"/>
      <c r="C82" s="48"/>
      <c r="D82" s="65"/>
      <c r="E82" s="30"/>
      <c r="F82" s="49"/>
    </row>
    <row r="83" spans="1:6">
      <c r="A83" s="150" t="s">
        <v>2724</v>
      </c>
      <c r="B83" s="30"/>
      <c r="C83" s="48"/>
      <c r="D83" s="65"/>
      <c r="E83" s="30"/>
      <c r="F83" s="49"/>
    </row>
    <row r="84" spans="1:6">
      <c r="A84" s="150" t="s">
        <v>2725</v>
      </c>
      <c r="B84" s="30"/>
      <c r="C84" s="48"/>
      <c r="D84" s="65"/>
      <c r="E84" s="30"/>
      <c r="F84" s="49"/>
    </row>
    <row r="85" spans="1:6">
      <c r="A85" s="150" t="s">
        <v>2726</v>
      </c>
      <c r="B85" s="30"/>
      <c r="C85" s="48"/>
      <c r="D85" s="65"/>
      <c r="E85" s="30"/>
      <c r="F85" s="49"/>
    </row>
    <row r="86" spans="1:6">
      <c r="A86" s="150" t="s">
        <v>2727</v>
      </c>
      <c r="B86" s="30"/>
      <c r="C86" s="48"/>
      <c r="D86" s="65"/>
      <c r="E86" s="30"/>
      <c r="F86" s="49"/>
    </row>
    <row r="87" spans="1:6">
      <c r="A87" s="150" t="s">
        <v>2728</v>
      </c>
      <c r="B87" s="30"/>
      <c r="C87" s="48"/>
      <c r="D87" s="65"/>
      <c r="E87" s="30"/>
      <c r="F87" s="49"/>
    </row>
    <row r="88" spans="1:6">
      <c r="A88" s="150" t="s">
        <v>2729</v>
      </c>
      <c r="B88" s="30"/>
      <c r="C88" s="48"/>
      <c r="D88" s="65"/>
      <c r="E88" s="30"/>
      <c r="F88" s="49"/>
    </row>
    <row r="89" spans="1:6">
      <c r="A89" s="150" t="s">
        <v>2730</v>
      </c>
      <c r="B89" s="30"/>
      <c r="C89" s="48"/>
      <c r="D89" s="65"/>
      <c r="E89" s="30"/>
      <c r="F89" s="49"/>
    </row>
    <row r="90" spans="1:6">
      <c r="A90" s="150" t="s">
        <v>2731</v>
      </c>
      <c r="B90" s="30"/>
      <c r="C90" s="48"/>
      <c r="D90" s="65"/>
      <c r="E90" s="30"/>
      <c r="F90" s="49"/>
    </row>
    <row r="91" spans="1:6">
      <c r="A91" s="150" t="s">
        <v>2732</v>
      </c>
      <c r="B91" s="30"/>
      <c r="C91" s="48"/>
      <c r="D91" s="65"/>
      <c r="E91" s="30"/>
      <c r="F91" s="49"/>
    </row>
    <row r="92" spans="1:6">
      <c r="A92" s="150" t="s">
        <v>2733</v>
      </c>
      <c r="B92" s="30"/>
      <c r="C92" s="48"/>
      <c r="D92" s="65"/>
      <c r="E92" s="30"/>
      <c r="F92" s="49"/>
    </row>
    <row r="93" spans="1:6">
      <c r="A93" s="150" t="s">
        <v>2734</v>
      </c>
      <c r="B93" s="30"/>
      <c r="C93" s="48"/>
      <c r="D93" s="65"/>
      <c r="E93" s="30"/>
      <c r="F93" s="49"/>
    </row>
    <row r="94" spans="1:6">
      <c r="A94" s="150" t="s">
        <v>2735</v>
      </c>
      <c r="B94" s="30"/>
      <c r="C94" s="48"/>
      <c r="D94" s="65"/>
      <c r="E94" s="30"/>
      <c r="F94" s="49"/>
    </row>
    <row r="95" spans="1:6">
      <c r="A95" s="150" t="s">
        <v>2736</v>
      </c>
      <c r="B95" s="30"/>
      <c r="C95" s="48"/>
      <c r="D95" s="65"/>
      <c r="E95" s="30"/>
      <c r="F95" s="49"/>
    </row>
    <row r="96" spans="1:6">
      <c r="A96" s="150" t="s">
        <v>2737</v>
      </c>
      <c r="B96" s="30"/>
      <c r="C96" s="48"/>
      <c r="D96" s="65"/>
      <c r="E96" s="30"/>
      <c r="F96" s="49"/>
    </row>
    <row r="97" spans="1:6">
      <c r="A97" s="150" t="s">
        <v>2738</v>
      </c>
      <c r="B97" s="30"/>
      <c r="C97" s="48"/>
      <c r="D97" s="65"/>
      <c r="E97" s="30"/>
      <c r="F97" s="49"/>
    </row>
    <row r="98" spans="1:6">
      <c r="A98" s="150" t="s">
        <v>4050</v>
      </c>
      <c r="B98" s="30"/>
      <c r="C98" s="48"/>
      <c r="D98" s="65"/>
      <c r="E98" s="30"/>
      <c r="F98" s="49"/>
    </row>
    <row r="99" spans="1:6">
      <c r="A99" s="150" t="s">
        <v>4051</v>
      </c>
      <c r="B99" s="30"/>
      <c r="C99" s="48"/>
      <c r="D99" s="65"/>
      <c r="E99" s="30"/>
      <c r="F99" s="49"/>
    </row>
    <row r="100" spans="1:6">
      <c r="A100" s="151" t="s">
        <v>4052</v>
      </c>
      <c r="B100" s="38"/>
      <c r="C100" s="50"/>
      <c r="D100" s="115"/>
      <c r="E100" s="38"/>
      <c r="F100" s="133"/>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1"/>
      <c r="B112" s="112"/>
      <c r="C112" s="112"/>
      <c r="D112" s="112"/>
      <c r="E112" s="112"/>
      <c r="F112" s="113"/>
    </row>
    <row r="113" spans="1:6">
      <c r="A113" s="17"/>
      <c r="B113" s="17"/>
      <c r="C113" s="17"/>
      <c r="D113" s="17"/>
      <c r="E113" s="17"/>
      <c r="F113" s="17"/>
    </row>
    <row r="114" spans="1:6">
      <c r="A114" s="17" t="s">
        <v>4053</v>
      </c>
      <c r="B114" s="17"/>
      <c r="C114" s="17"/>
      <c r="D114" s="17"/>
      <c r="E114" s="17"/>
      <c r="F114" s="17"/>
    </row>
    <row r="115" spans="1:6">
      <c r="A115" s="69" t="s">
        <v>4054</v>
      </c>
      <c r="B115" s="69"/>
      <c r="C115" s="69"/>
      <c r="D115" s="69"/>
      <c r="E115" s="69"/>
      <c r="F115" s="69"/>
    </row>
    <row r="116" spans="1:6">
      <c r="A116" s="17"/>
      <c r="B116" s="17"/>
      <c r="C116" s="30"/>
      <c r="D116" s="30"/>
      <c r="E116" s="30"/>
      <c r="F116" s="30"/>
    </row>
    <row r="117" spans="1:6" ht="15.75">
      <c r="A117" s="1591" t="s">
        <v>2982</v>
      </c>
      <c r="B117" s="17"/>
      <c r="C117" s="30"/>
      <c r="D117" s="30"/>
      <c r="E117" s="30"/>
      <c r="F117" s="30"/>
    </row>
    <row r="118" spans="1:6">
      <c r="A118" s="17"/>
      <c r="B118" s="17"/>
      <c r="C118" s="30"/>
      <c r="D118" s="30"/>
      <c r="E118" s="30"/>
      <c r="F118" s="30"/>
    </row>
    <row r="119" spans="1:6">
      <c r="A119" s="30"/>
      <c r="B119" s="135"/>
      <c r="C119" s="30"/>
      <c r="D119" s="30"/>
      <c r="E119" s="30"/>
      <c r="F119" s="30"/>
    </row>
    <row r="120" spans="1:6" ht="15.75" thickBot="1">
      <c r="A120" s="30"/>
      <c r="B120" s="17" t="str">
        <f>'Data Sheet'!$C$25</f>
        <v>Central Hudson Gas &amp; Electric</v>
      </c>
      <c r="C120" s="30"/>
      <c r="D120" s="30"/>
      <c r="E120" s="859" t="str">
        <f>'Data Sheet'!$C$40</f>
        <v>4/14/14</v>
      </c>
      <c r="F120" s="9" t="str">
        <f>'Data Sheet'!$C$38</f>
        <v>12/31/13</v>
      </c>
    </row>
    <row r="121" spans="1:6">
      <c r="A121" s="43"/>
      <c r="B121" s="46"/>
      <c r="C121" s="46"/>
      <c r="D121" s="46"/>
      <c r="E121" s="46"/>
      <c r="F121" s="60"/>
    </row>
    <row r="122" spans="1:6" ht="15.75">
      <c r="A122" s="141" t="s">
        <v>3490</v>
      </c>
      <c r="B122" s="140"/>
      <c r="C122" s="140"/>
      <c r="D122" s="140"/>
      <c r="E122" s="140"/>
      <c r="F122" s="142"/>
    </row>
    <row r="123" spans="1:6" ht="15.75">
      <c r="A123" s="141" t="s">
        <v>1260</v>
      </c>
      <c r="B123" s="140"/>
      <c r="C123" s="140"/>
      <c r="D123" s="140"/>
      <c r="E123" s="140"/>
      <c r="F123" s="142"/>
    </row>
    <row r="124" spans="1:6">
      <c r="A124" s="31"/>
      <c r="B124" s="32"/>
      <c r="C124" s="32"/>
      <c r="D124" s="32"/>
      <c r="E124" s="32"/>
      <c r="F124" s="33"/>
    </row>
    <row r="125" spans="1:6">
      <c r="A125" s="34"/>
      <c r="B125" s="30"/>
      <c r="C125" s="30"/>
      <c r="D125" s="30"/>
      <c r="E125" s="30"/>
      <c r="F125" s="39"/>
    </row>
    <row r="126" spans="1:6">
      <c r="A126" s="34" t="s">
        <v>5565</v>
      </c>
      <c r="B126" s="30"/>
      <c r="C126" s="30"/>
      <c r="D126" s="30"/>
      <c r="E126" s="30"/>
      <c r="F126" s="39"/>
    </row>
    <row r="127" spans="1:6">
      <c r="A127" s="34" t="s">
        <v>5566</v>
      </c>
      <c r="B127" s="35"/>
      <c r="C127" s="35"/>
      <c r="D127" s="35"/>
      <c r="E127" s="35"/>
      <c r="F127" s="36"/>
    </row>
    <row r="128" spans="1:6">
      <c r="A128" s="34"/>
      <c r="B128" s="30"/>
      <c r="C128" s="30"/>
      <c r="D128" s="30"/>
      <c r="E128" s="30"/>
      <c r="F128" s="39"/>
    </row>
    <row r="129" spans="1:6">
      <c r="A129" s="34" t="s">
        <v>5567</v>
      </c>
      <c r="B129" s="30"/>
      <c r="C129" s="30"/>
      <c r="D129" s="30"/>
      <c r="E129" s="30"/>
      <c r="F129" s="39"/>
    </row>
    <row r="130" spans="1:6">
      <c r="A130" s="34"/>
      <c r="B130" s="30"/>
      <c r="C130" s="30"/>
      <c r="D130" s="30"/>
      <c r="E130" s="30"/>
      <c r="F130" s="39"/>
    </row>
    <row r="131" spans="1:6">
      <c r="A131" s="34"/>
      <c r="B131" s="30" t="s">
        <v>5568</v>
      </c>
      <c r="C131" s="30"/>
      <c r="D131" s="30"/>
      <c r="E131" s="30"/>
      <c r="F131" s="39"/>
    </row>
    <row r="132" spans="1:6">
      <c r="A132" s="34" t="s">
        <v>5569</v>
      </c>
      <c r="B132" s="30"/>
      <c r="C132" s="30"/>
      <c r="D132" s="30"/>
      <c r="E132" s="30"/>
      <c r="F132" s="39"/>
    </row>
    <row r="133" spans="1:6">
      <c r="A133" s="34" t="s">
        <v>5570</v>
      </c>
      <c r="B133" s="30"/>
      <c r="C133" s="30"/>
      <c r="D133" s="30"/>
      <c r="E133" s="30"/>
      <c r="F133" s="39"/>
    </row>
    <row r="134" spans="1:6">
      <c r="A134" s="34" t="s">
        <v>5571</v>
      </c>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1"/>
      <c r="B172" s="112"/>
      <c r="C172" s="112"/>
      <c r="D172" s="112"/>
      <c r="E172" s="112"/>
      <c r="F172" s="113"/>
    </row>
    <row r="173" spans="1:6">
      <c r="A173" s="17"/>
      <c r="B173" s="17"/>
      <c r="C173" s="17"/>
      <c r="D173" s="17"/>
      <c r="E173" s="17"/>
      <c r="F173" s="17"/>
    </row>
    <row r="174" spans="1:6">
      <c r="A174" s="17" t="s">
        <v>1972</v>
      </c>
      <c r="B174" s="17"/>
      <c r="C174" s="17"/>
      <c r="D174" s="17"/>
      <c r="E174" s="17"/>
      <c r="F174" s="17"/>
    </row>
    <row r="175" spans="1:6">
      <c r="A175" s="69" t="s">
        <v>1261</v>
      </c>
      <c r="B175" s="69"/>
      <c r="C175" s="69"/>
      <c r="D175" s="69"/>
      <c r="E175" s="69"/>
      <c r="F175" s="69"/>
    </row>
  </sheetData>
  <customSheetViews>
    <customSheetView guid="{15E51391-F6F3-48E9-B40F-0D0FA5B2E445}"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
      <headerFooter alignWithMargins="0"/>
    </customSheetView>
    <customSheetView guid="{3A144620-83F7-4F5B-821B-3720DAB5A017}"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2"/>
      <headerFooter alignWithMargins="0"/>
    </customSheetView>
    <customSheetView guid="{4AE1E835-A004-41CE-8576-E42DEB829644}"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3"/>
      <headerFooter alignWithMargins="0"/>
    </customSheetView>
    <customSheetView guid="{F164CA47-D0CA-4087-947A-F5047D94B8B7}"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4"/>
      <headerFooter alignWithMargins="0"/>
    </customSheetView>
    <customSheetView guid="{BD2EE8C8-7F57-4FE0-A338-C6EB2215B0F1}" scale="85" colorId="22" showPageBreaks="1" printArea="1" topLeftCell="A10">
      <selection activeCell="B31" sqref="B31"/>
      <rowBreaks count="47" manualBreakCount="47">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5"/>
      <headerFooter alignWithMargins="0"/>
    </customSheetView>
    <customSheetView guid="{C7E3EE00-B00F-419E-8611-266863084489}" scale="85" colorId="22" showPageBreaks="1" printArea="1" topLeftCell="A10">
      <selection activeCell="B31" sqref="B31"/>
      <rowBreaks count="1" manualBreakCount="1">
        <brk id="58" max="16383" man="1"/>
      </rowBreaks>
      <pageMargins left="0.5" right="0.5" top="0" bottom="0" header="0.25" footer="0.25"/>
      <printOptions horizontalCentered="1" verticalCentered="1"/>
      <pageSetup scale="83" fitToHeight="3" orientation="portrait" horizontalDpi="300" verticalDpi="300" r:id="rId6"/>
      <headerFooter alignWithMargins="0"/>
    </customSheetView>
    <customSheetView guid="{3477AA39-47F3-4DEE-B5AC-34FD34A7C506}" scale="85" colorId="22" showPageBreaks="1" printArea="1" topLeftCell="A10">
      <selection activeCell="B31" sqref="B31"/>
      <rowBreaks count="1" manualBreakCount="1">
        <brk id="58" max="16383" man="1"/>
      </rowBreaks>
      <pageMargins left="0.5" right="0.5" top="0" bottom="0" header="0.25" footer="0.25"/>
      <printOptions horizontalCentered="1" verticalCentered="1"/>
      <pageSetup scale="83" fitToHeight="3" orientation="portrait" horizontalDpi="300" verticalDpi="300" r:id="rId7"/>
      <headerFooter alignWithMargins="0"/>
    </customSheetView>
    <customSheetView guid="{49B64248-30F9-46D2-A9F4-36D89630158D}" scale="85" colorId="22" showPageBreaks="1" printArea="1" topLeftCell="A10">
      <selection activeCell="B31" sqref="B31"/>
      <rowBreaks count="45" manualBreakCount="45">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rowBreaks>
      <pageMargins left="0.5" right="0.5" top="0" bottom="0" header="0.25" footer="0.25"/>
      <printOptions horizontalCentered="1" verticalCentered="1"/>
      <pageSetup scale="83" fitToHeight="3" orientation="portrait" horizontalDpi="300" verticalDpi="300" r:id="rId8"/>
      <headerFooter alignWithMargins="0"/>
    </customSheetView>
    <customSheetView guid="{9460FF40-1E23-4EAD-9F2E-3CC0E3823200}" scale="85" colorId="22" showPageBreaks="1" printArea="1" topLeftCell="A10">
      <selection activeCell="B31" sqref="B31"/>
      <rowBreaks count="61" manualBreakCount="61">
        <brk id="23" max="5" man="1"/>
        <brk id="24" max="5" man="1"/>
        <brk id="25" max="5" man="1"/>
        <brk id="26" max="5" man="1"/>
        <brk id="27" max="5" man="1"/>
        <brk id="28" max="5" man="1"/>
        <brk id="29" max="5" man="1"/>
        <brk id="30" max="5" man="1"/>
        <brk id="31" max="5" man="1"/>
        <brk id="32" max="5" man="1"/>
        <brk id="33" max="5" man="1"/>
        <brk id="34" max="5" man="1"/>
        <brk id="35" max="5" man="1"/>
        <brk id="36"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9"/>
      <headerFooter alignWithMargins="0"/>
    </customSheetView>
    <customSheetView guid="{33F19BEF-14FD-48AD-9437-DC9391C2FB5D}"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0"/>
      <headerFooter alignWithMargins="0"/>
    </customSheetView>
    <customSheetView guid="{3572A64A-10E1-48A8-88DB-C6FDE35A45D9}"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1"/>
      <headerFooter alignWithMargins="0"/>
    </customSheetView>
    <customSheetView guid="{9A3FFF2B-6404-4DF1-A691-3B3D111BF416}"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2"/>
      <headerFooter alignWithMargins="0"/>
    </customSheetView>
    <customSheetView guid="{6972FD2D-1C11-49E2-936D-D053FB86EE49}"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3"/>
      <headerFooter alignWithMargins="0"/>
    </customSheetView>
    <customSheetView guid="{909B62D3-37B4-48E7-A28D-FCCB057513A6}"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4"/>
      <headerFooter alignWithMargins="0"/>
    </customSheetView>
    <customSheetView guid="{AF5B460E-BE98-4D6A-BC4D-FB7F586FE8C3}" scale="85" colorId="22" showPageBreaks="1"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5"/>
      <headerFooter alignWithMargins="0"/>
    </customSheetView>
    <customSheetView guid="{AD2DEECA-73A1-433A-8496-725ED72ABD3B}" scale="85" colorId="22" topLeftCell="A10">
      <selection activeCell="B31" sqref="B31"/>
      <rowBreaks count="50" manualBreakCount="50">
        <brk id="55" max="5" man="1"/>
        <brk id="56" max="5" man="1"/>
        <brk id="57" max="5" man="1"/>
        <brk id="58" max="16383" man="1"/>
        <brk id="59" max="5" man="1"/>
        <brk id="60" max="5" man="1"/>
        <brk id="61" max="5" man="1"/>
        <brk id="62" max="5" man="1"/>
        <brk id="63" max="5" man="1"/>
        <brk id="64" max="5" man="1"/>
        <brk id="65" max="5" man="1"/>
        <brk id="66" max="5" man="1"/>
        <brk id="67" max="5" man="1"/>
        <brk id="68" max="5" man="1"/>
        <brk id="69" max="5" man="1"/>
        <brk id="70" max="5" man="1"/>
        <brk id="71" max="5" man="1"/>
        <brk id="72" max="5" man="1"/>
        <brk id="73" max="5" man="1"/>
        <brk id="74" max="5" man="1"/>
        <brk id="75" max="5" man="1"/>
        <brk id="76" max="5" man="1"/>
        <brk id="77" max="5" man="1"/>
        <brk id="78" max="5" man="1"/>
        <brk id="79" max="5" man="1"/>
        <brk id="80" max="5" man="1"/>
        <brk id="81" max="5" man="1"/>
        <brk id="82" max="5" man="1"/>
        <brk id="83" max="5" man="1"/>
        <brk id="84" max="5" man="1"/>
        <brk id="85" max="5" man="1"/>
        <brk id="86" max="5" man="1"/>
        <brk id="87" max="5" man="1"/>
        <brk id="88" max="5" man="1"/>
        <brk id="89" max="5" man="1"/>
        <brk id="90" max="5" man="1"/>
        <brk id="91" max="5" man="1"/>
        <brk id="92" max="5" man="1"/>
        <brk id="93" max="5" man="1"/>
        <brk id="94" max="5" man="1"/>
        <brk id="95" max="5" man="1"/>
        <brk id="96" max="5" man="1"/>
        <brk id="97" max="5" man="1"/>
        <brk id="98" max="5" man="1"/>
        <brk id="99" max="5" man="1"/>
        <brk id="100" max="5" man="1"/>
        <brk id="101" max="5" man="1"/>
        <brk id="102" max="5" man="1"/>
        <brk id="103" max="5" man="1"/>
        <brk id="104" max="5" man="1"/>
      </rowBreaks>
      <pageMargins left="0.5" right="0.5" top="0" bottom="0" header="0.25" footer="0.25"/>
      <printOptions horizontalCentered="1" verticalCentered="1"/>
      <pageSetup scale="83" fitToHeight="3" orientation="portrait" horizontalDpi="300" verticalDpi="300" r:id="rId16"/>
      <headerFooter alignWithMargins="0"/>
    </customSheetView>
    <customSheetView guid="{613A73D1-ED13-41BC-B183-6F740B4BAFC9}" scale="60" colorId="22" showPageBreaks="1" view="pageBreakPreview" topLeftCell="A133">
      <selection activeCell="C157" sqref="C157"/>
      <rowBreaks count="2" manualBreakCount="2">
        <brk id="58" max="16383" man="1"/>
        <brk id="117" max="16383" man="1"/>
      </rowBreaks>
      <pageMargins left="0.5" right="0.5" top="0" bottom="0" header="0.25" footer="0.25"/>
      <printOptions horizontalCentered="1" verticalCentered="1"/>
      <pageSetup scale="80" fitToHeight="3" orientation="portrait" horizontalDpi="300" verticalDpi="300" r:id="rId17"/>
      <headerFooter alignWithMargins="0"/>
    </customSheetView>
  </customSheetViews>
  <printOptions horizontalCentered="1" verticalCentered="1"/>
  <pageMargins left="0.5" right="0.5" top="0.25" bottom="0.25" header="0" footer="0"/>
  <pageSetup scale="70" fitToHeight="3" orientation="portrait" horizontalDpi="300" verticalDpi="300" r:id="rId18"/>
  <headerFooter alignWithMargins="0"/>
  <rowBreaks count="2" manualBreakCount="2">
    <brk id="58" max="16383" man="1"/>
    <brk id="1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18"/>
  <sheetViews>
    <sheetView defaultGridColor="0" view="pageBreakPreview" topLeftCell="A106" colorId="22" zoomScale="60" zoomScaleNormal="85" workbookViewId="0">
      <selection activeCell="H17" sqref="H17"/>
    </sheetView>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21.88671875" customWidth="1"/>
  </cols>
  <sheetData>
    <row r="1" spans="1:8">
      <c r="A1" s="43"/>
      <c r="B1" s="44" t="s">
        <v>2056</v>
      </c>
      <c r="C1" s="59" t="s">
        <v>1549</v>
      </c>
      <c r="D1" s="46"/>
      <c r="E1" s="46"/>
      <c r="F1" s="44"/>
      <c r="G1" s="44" t="s">
        <v>1977</v>
      </c>
      <c r="H1" s="60" t="s">
        <v>1978</v>
      </c>
    </row>
    <row r="2" spans="1:8">
      <c r="A2" s="34"/>
      <c r="B2" s="81" t="str">
        <f>'Data Sheet'!$C$25</f>
        <v>Central Hudson Gas &amp; Electric</v>
      </c>
      <c r="C2" s="204" t="s">
        <v>1550</v>
      </c>
      <c r="D2" s="30" t="s">
        <v>1551</v>
      </c>
      <c r="E2" s="17"/>
      <c r="F2" s="65" t="s">
        <v>1552</v>
      </c>
      <c r="G2" s="65" t="s">
        <v>1980</v>
      </c>
      <c r="H2" s="39"/>
    </row>
    <row r="3" spans="1:8" ht="15" customHeight="1">
      <c r="A3" s="37"/>
      <c r="B3" s="38"/>
      <c r="C3" s="159" t="s">
        <v>1553</v>
      </c>
      <c r="D3" s="38" t="s">
        <v>1551</v>
      </c>
      <c r="E3" s="77"/>
      <c r="F3" s="115" t="s">
        <v>1554</v>
      </c>
      <c r="G3" s="871" t="str">
        <f>'Data Sheet'!$C$40</f>
        <v>4/14/14</v>
      </c>
      <c r="H3" s="1602" t="str">
        <f>'Data Sheet'!$C$38</f>
        <v>12/31/13</v>
      </c>
    </row>
    <row r="4" spans="1:8" ht="15" customHeight="1">
      <c r="A4" s="31" t="s">
        <v>1262</v>
      </c>
      <c r="B4" s="32"/>
      <c r="C4" s="32"/>
      <c r="D4" s="32"/>
      <c r="E4" s="32"/>
      <c r="F4" s="32"/>
      <c r="G4" s="32"/>
      <c r="H4" s="33"/>
    </row>
    <row r="5" spans="1:8">
      <c r="A5" s="34"/>
      <c r="B5" s="2129" t="s">
        <v>3378</v>
      </c>
      <c r="C5" s="2130"/>
      <c r="D5" s="120" t="s">
        <v>1263</v>
      </c>
      <c r="E5" s="2131" t="s">
        <v>3379</v>
      </c>
      <c r="F5" s="2131"/>
      <c r="G5" s="2131"/>
      <c r="H5" s="2132"/>
    </row>
    <row r="6" spans="1:8">
      <c r="A6" s="34"/>
      <c r="B6" s="2120"/>
      <c r="C6" s="2120"/>
      <c r="D6" s="120"/>
      <c r="E6" s="2133"/>
      <c r="F6" s="2133"/>
      <c r="G6" s="2133"/>
      <c r="H6" s="2122"/>
    </row>
    <row r="7" spans="1:8">
      <c r="A7" s="34"/>
      <c r="B7" s="2120"/>
      <c r="C7" s="2120"/>
      <c r="D7" s="120"/>
      <c r="E7" s="2133"/>
      <c r="F7" s="2133"/>
      <c r="G7" s="2133"/>
      <c r="H7" s="2122"/>
    </row>
    <row r="8" spans="1:8">
      <c r="A8" s="34"/>
      <c r="B8" s="2120"/>
      <c r="C8" s="2120"/>
      <c r="D8" s="120"/>
      <c r="E8" s="2134" t="s">
        <v>3380</v>
      </c>
      <c r="F8" s="2134"/>
      <c r="G8" s="2134"/>
      <c r="H8" s="2135"/>
    </row>
    <row r="9" spans="1:8">
      <c r="A9" s="34"/>
      <c r="B9" s="2120"/>
      <c r="C9" s="2120"/>
      <c r="D9" s="120"/>
      <c r="E9" s="2134"/>
      <c r="F9" s="2134"/>
      <c r="G9" s="2134"/>
      <c r="H9" s="2135"/>
    </row>
    <row r="10" spans="1:8">
      <c r="A10" s="34"/>
      <c r="B10" s="2120"/>
      <c r="C10" s="2120"/>
      <c r="D10" s="120"/>
      <c r="E10" s="2134"/>
      <c r="F10" s="2134"/>
      <c r="G10" s="2134"/>
      <c r="H10" s="2135"/>
    </row>
    <row r="11" spans="1:8">
      <c r="A11" s="34"/>
      <c r="B11" s="1366"/>
      <c r="C11" s="1366"/>
      <c r="D11" s="120"/>
      <c r="E11" s="2134"/>
      <c r="F11" s="2134"/>
      <c r="G11" s="2134"/>
      <c r="H11" s="2135"/>
    </row>
    <row r="12" spans="1:8">
      <c r="A12" s="34"/>
      <c r="B12" s="2121" t="s">
        <v>3381</v>
      </c>
      <c r="C12" s="2104"/>
      <c r="D12" s="120"/>
      <c r="E12" s="2134"/>
      <c r="F12" s="2134"/>
      <c r="G12" s="2134"/>
      <c r="H12" s="2135"/>
    </row>
    <row r="13" spans="1:8">
      <c r="A13" s="34"/>
      <c r="B13" s="2104"/>
      <c r="C13" s="2104"/>
      <c r="D13" s="120"/>
      <c r="E13" s="1396"/>
      <c r="F13" s="1397"/>
      <c r="G13" s="1397"/>
      <c r="H13" s="1398"/>
    </row>
    <row r="14" spans="1:8" ht="21" customHeight="1">
      <c r="A14" s="34"/>
      <c r="B14" s="2104"/>
      <c r="C14" s="2104"/>
      <c r="D14" s="120"/>
      <c r="E14" s="2136" t="s">
        <v>3382</v>
      </c>
      <c r="F14" s="2137"/>
      <c r="G14" s="2137"/>
      <c r="H14" s="2138"/>
    </row>
    <row r="15" spans="1:8">
      <c r="A15" s="34"/>
      <c r="B15" s="1400"/>
      <c r="C15" s="1400"/>
      <c r="D15" s="120"/>
      <c r="E15" s="2137"/>
      <c r="F15" s="2137"/>
      <c r="G15" s="2137"/>
      <c r="H15" s="2138"/>
    </row>
    <row r="16" spans="1:8">
      <c r="A16" s="34"/>
      <c r="B16" s="2119" t="s">
        <v>3680</v>
      </c>
      <c r="C16" s="2120"/>
      <c r="D16" s="120"/>
      <c r="E16" s="1399"/>
      <c r="F16" s="1399"/>
      <c r="G16" s="1399"/>
      <c r="H16" s="1398"/>
    </row>
    <row r="17" spans="1:8">
      <c r="A17" s="34"/>
      <c r="B17" s="2120"/>
      <c r="C17" s="2120"/>
      <c r="D17" s="120"/>
      <c r="E17" s="1397"/>
      <c r="F17" s="1397"/>
      <c r="G17" s="1397"/>
      <c r="H17" s="1398"/>
    </row>
    <row r="18" spans="1:8">
      <c r="A18" s="34"/>
      <c r="B18" s="2120"/>
      <c r="C18" s="2120"/>
      <c r="D18" s="120"/>
      <c r="E18" s="2121" t="s">
        <v>3383</v>
      </c>
      <c r="F18" s="2121"/>
      <c r="G18" s="2121"/>
      <c r="H18" s="2122"/>
    </row>
    <row r="19" spans="1:8">
      <c r="A19" s="34"/>
      <c r="B19" s="2120"/>
      <c r="C19" s="2120"/>
      <c r="D19" s="120"/>
      <c r="E19" s="2121"/>
      <c r="F19" s="2121"/>
      <c r="G19" s="2121"/>
      <c r="H19" s="2122"/>
    </row>
    <row r="20" spans="1:8">
      <c r="A20" s="34"/>
      <c r="B20" s="120"/>
      <c r="C20" s="120"/>
      <c r="D20" s="120"/>
      <c r="E20" s="1397"/>
      <c r="F20" s="1397"/>
      <c r="G20" s="1397"/>
      <c r="H20" s="1398"/>
    </row>
    <row r="21" spans="1:8">
      <c r="A21" s="34"/>
      <c r="B21" s="2119" t="s">
        <v>3384</v>
      </c>
      <c r="C21" s="2120"/>
      <c r="D21" s="120"/>
      <c r="E21" s="2121" t="s">
        <v>3385</v>
      </c>
      <c r="F21" s="2121"/>
      <c r="G21" s="2121"/>
      <c r="H21" s="2122"/>
    </row>
    <row r="22" spans="1:8">
      <c r="A22" s="34"/>
      <c r="B22" s="2120"/>
      <c r="C22" s="2120"/>
      <c r="D22" s="120"/>
      <c r="E22" s="2121"/>
      <c r="F22" s="2121"/>
      <c r="G22" s="2121"/>
      <c r="H22" s="2122"/>
    </row>
    <row r="23" spans="1:8">
      <c r="A23" s="34"/>
      <c r="B23" s="2120"/>
      <c r="C23" s="2120"/>
      <c r="D23" s="120"/>
      <c r="E23" s="2121"/>
      <c r="F23" s="2121"/>
      <c r="G23" s="2121"/>
      <c r="H23" s="2122"/>
    </row>
    <row r="24" spans="1:8">
      <c r="A24" s="34"/>
      <c r="B24" s="2120"/>
      <c r="C24" s="2120"/>
      <c r="D24" s="120"/>
      <c r="H24" s="1398"/>
    </row>
    <row r="25" spans="1:8">
      <c r="A25" s="34"/>
      <c r="B25" s="1363"/>
      <c r="C25" s="1363"/>
      <c r="D25" s="120"/>
      <c r="E25" s="2119" t="s">
        <v>2065</v>
      </c>
      <c r="F25" s="2119"/>
      <c r="G25" s="2119"/>
      <c r="H25" s="2123"/>
    </row>
    <row r="26" spans="1:8">
      <c r="A26" s="34"/>
      <c r="B26" s="2119" t="s">
        <v>2066</v>
      </c>
      <c r="C26" s="2119"/>
      <c r="D26" s="120"/>
      <c r="E26" s="2119"/>
      <c r="F26" s="2119"/>
      <c r="G26" s="2119"/>
      <c r="H26" s="2123"/>
    </row>
    <row r="27" spans="1:8">
      <c r="A27" s="34"/>
      <c r="B27" s="2119"/>
      <c r="C27" s="2119"/>
      <c r="D27" s="120"/>
      <c r="E27" s="2119"/>
      <c r="F27" s="2119"/>
      <c r="G27" s="2119"/>
      <c r="H27" s="2123"/>
    </row>
    <row r="28" spans="1:8">
      <c r="A28" s="34"/>
      <c r="B28" s="2119"/>
      <c r="C28" s="2119"/>
      <c r="D28" s="120"/>
      <c r="E28" s="2119"/>
      <c r="F28" s="2119"/>
      <c r="G28" s="2119"/>
      <c r="H28" s="2123"/>
    </row>
    <row r="29" spans="1:8">
      <c r="A29" s="34"/>
      <c r="B29" s="2119"/>
      <c r="C29" s="2119"/>
      <c r="D29" s="120"/>
      <c r="E29" s="2119"/>
      <c r="F29" s="2119"/>
      <c r="G29" s="2119"/>
      <c r="H29" s="2123"/>
    </row>
    <row r="30" spans="1:8">
      <c r="A30" s="34"/>
      <c r="B30" s="1366"/>
      <c r="C30" s="1366"/>
      <c r="D30" s="120"/>
      <c r="F30" s="1039"/>
      <c r="G30" s="1039"/>
      <c r="H30" s="1069"/>
    </row>
    <row r="31" spans="1:8">
      <c r="A31" s="34"/>
      <c r="B31" s="2119" t="s">
        <v>2067</v>
      </c>
      <c r="C31" s="2098"/>
      <c r="D31" s="120"/>
      <c r="E31" s="119" t="s">
        <v>2068</v>
      </c>
      <c r="F31" s="1039"/>
      <c r="G31" s="1039"/>
      <c r="H31" s="1069"/>
    </row>
    <row r="32" spans="1:8">
      <c r="A32" s="34"/>
      <c r="B32" s="2098"/>
      <c r="C32" s="2098"/>
      <c r="D32" s="120"/>
      <c r="E32" s="1401"/>
      <c r="F32" s="1397"/>
      <c r="G32" s="1397"/>
      <c r="H32" s="1398"/>
    </row>
    <row r="33" spans="1:8">
      <c r="A33" s="34"/>
      <c r="B33" s="2098"/>
      <c r="C33" s="2098"/>
      <c r="D33" s="120"/>
      <c r="E33" s="2124" t="s">
        <v>2069</v>
      </c>
      <c r="F33" s="2125"/>
      <c r="G33" s="2125"/>
      <c r="H33" s="2126"/>
    </row>
    <row r="34" spans="1:8">
      <c r="A34" s="34"/>
      <c r="B34" s="2098"/>
      <c r="C34" s="2098"/>
      <c r="D34" s="120"/>
      <c r="E34" s="2125"/>
      <c r="F34" s="2125"/>
      <c r="G34" s="2125"/>
      <c r="H34" s="2126"/>
    </row>
    <row r="35" spans="1:8">
      <c r="A35" s="34"/>
      <c r="B35" s="2098"/>
      <c r="C35" s="2098"/>
      <c r="D35" s="120"/>
      <c r="E35" s="2125"/>
      <c r="F35" s="2125"/>
      <c r="G35" s="2125"/>
      <c r="H35" s="2126"/>
    </row>
    <row r="36" spans="1:8">
      <c r="A36" s="34"/>
      <c r="B36" s="2098"/>
      <c r="C36" s="2098"/>
      <c r="D36" s="120"/>
      <c r="E36" s="2125"/>
      <c r="F36" s="2125"/>
      <c r="G36" s="2125"/>
      <c r="H36" s="2126"/>
    </row>
    <row r="37" spans="1:8">
      <c r="A37" s="37"/>
      <c r="B37" s="2110"/>
      <c r="C37" s="2110"/>
      <c r="D37" s="125"/>
      <c r="E37" s="2127"/>
      <c r="F37" s="2127"/>
      <c r="G37" s="2127"/>
      <c r="H37" s="2128"/>
    </row>
    <row r="38" spans="1:8">
      <c r="A38" s="34"/>
      <c r="B38" s="35"/>
      <c r="C38" s="35"/>
      <c r="D38" s="35"/>
      <c r="E38" s="35"/>
      <c r="F38" s="30"/>
      <c r="G38" s="143"/>
      <c r="H38" s="144"/>
    </row>
    <row r="39" spans="1:8">
      <c r="A39" s="34"/>
      <c r="B39" s="35"/>
      <c r="C39" s="35"/>
      <c r="D39" s="35"/>
      <c r="E39" s="35"/>
      <c r="F39" s="30"/>
      <c r="G39" s="143"/>
      <c r="H39" s="144"/>
    </row>
    <row r="40" spans="1:8">
      <c r="A40" s="34"/>
      <c r="B40" s="35"/>
      <c r="C40" s="35"/>
      <c r="D40" s="35"/>
      <c r="E40" s="35"/>
      <c r="F40" s="30"/>
      <c r="G40" s="143"/>
      <c r="H40" s="144"/>
    </row>
    <row r="41" spans="1:8">
      <c r="A41" s="34"/>
      <c r="B41" s="35"/>
      <c r="C41" s="35"/>
      <c r="D41" s="35"/>
      <c r="E41" s="35"/>
      <c r="F41" s="30"/>
      <c r="G41" s="143"/>
      <c r="H41" s="144"/>
    </row>
    <row r="42" spans="1:8">
      <c r="A42" s="34"/>
      <c r="B42" s="35"/>
      <c r="C42" s="35"/>
      <c r="D42" s="35"/>
      <c r="E42" s="35"/>
      <c r="F42" s="30"/>
      <c r="G42" s="143"/>
      <c r="H42" s="144"/>
    </row>
    <row r="43" spans="1:8">
      <c r="A43" s="34"/>
      <c r="B43" s="35"/>
      <c r="C43" s="35"/>
      <c r="D43" s="35"/>
      <c r="E43" s="35"/>
      <c r="F43" s="30"/>
      <c r="G43" s="143"/>
      <c r="H43" s="144"/>
    </row>
    <row r="44" spans="1:8">
      <c r="A44" s="34"/>
      <c r="B44" s="30"/>
      <c r="C44" s="35"/>
      <c r="D44" s="35"/>
      <c r="E44" s="35"/>
      <c r="F44" s="30"/>
      <c r="G44" s="143"/>
      <c r="H44" s="144"/>
    </row>
    <row r="45" spans="1:8">
      <c r="A45" s="34"/>
      <c r="B45" s="30"/>
      <c r="C45" s="35"/>
      <c r="D45" s="35"/>
      <c r="E45" s="35"/>
      <c r="F45" s="30"/>
      <c r="G45" s="143"/>
      <c r="H45" s="144"/>
    </row>
    <row r="46" spans="1:8">
      <c r="A46" s="34"/>
      <c r="B46" s="30"/>
      <c r="C46" s="35"/>
      <c r="D46" s="35"/>
      <c r="E46" s="35"/>
      <c r="F46" s="30"/>
      <c r="G46" s="143"/>
      <c r="H46" s="144"/>
    </row>
    <row r="47" spans="1:8">
      <c r="A47" s="34"/>
      <c r="B47" s="30"/>
      <c r="C47" s="35"/>
      <c r="D47" s="35"/>
      <c r="E47" s="35"/>
      <c r="F47" s="30"/>
      <c r="G47" s="143"/>
      <c r="H47" s="144"/>
    </row>
    <row r="48" spans="1:8">
      <c r="A48" s="34"/>
      <c r="B48" s="30"/>
      <c r="C48" s="35"/>
      <c r="D48" s="35"/>
      <c r="E48" s="35"/>
      <c r="F48" s="30"/>
      <c r="G48" s="143"/>
      <c r="H48" s="144"/>
    </row>
    <row r="49" spans="1:8">
      <c r="A49" s="34"/>
      <c r="B49" s="30"/>
      <c r="C49" s="35"/>
      <c r="D49" s="35"/>
      <c r="E49" s="35"/>
      <c r="F49" s="30"/>
      <c r="G49" s="143"/>
      <c r="H49" s="144"/>
    </row>
    <row r="50" spans="1:8" ht="15.75" thickBot="1">
      <c r="A50" s="40"/>
      <c r="B50" s="41"/>
      <c r="C50" s="42"/>
      <c r="D50" s="42"/>
      <c r="E50" s="42"/>
      <c r="F50" s="41"/>
      <c r="G50" s="145"/>
      <c r="H50" s="146"/>
    </row>
    <row r="51" spans="1:8">
      <c r="A51" s="30" t="s">
        <v>1264</v>
      </c>
      <c r="B51" s="30"/>
      <c r="C51" s="35"/>
      <c r="D51" s="35"/>
      <c r="E51" s="35"/>
      <c r="F51" s="30"/>
      <c r="G51" s="143"/>
      <c r="H51" s="143"/>
    </row>
    <row r="52" spans="1:8" ht="15.75" thickBot="1">
      <c r="A52" s="35" t="s">
        <v>1265</v>
      </c>
      <c r="B52" s="35"/>
      <c r="C52" s="35"/>
      <c r="D52" s="69"/>
      <c r="E52" s="35"/>
      <c r="F52" s="147"/>
      <c r="G52" s="69"/>
      <c r="H52" s="147"/>
    </row>
    <row r="53" spans="1:8">
      <c r="A53" s="29"/>
      <c r="B53" s="44" t="s">
        <v>2056</v>
      </c>
      <c r="C53" s="59" t="s">
        <v>1549</v>
      </c>
      <c r="D53" s="46"/>
      <c r="E53" s="46"/>
      <c r="F53" s="44"/>
      <c r="G53" s="44" t="s">
        <v>1977</v>
      </c>
      <c r="H53" s="60" t="s">
        <v>1978</v>
      </c>
    </row>
    <row r="54" spans="1:8">
      <c r="A54" s="72"/>
      <c r="B54" s="81" t="str">
        <f>'Data Sheet'!$C$25</f>
        <v>Central Hudson Gas &amp; Electric</v>
      </c>
      <c r="C54" s="204" t="s">
        <v>1550</v>
      </c>
      <c r="D54" s="30" t="s">
        <v>1551</v>
      </c>
      <c r="E54" s="17"/>
      <c r="F54" s="65" t="s">
        <v>1552</v>
      </c>
      <c r="G54" s="65" t="s">
        <v>1980</v>
      </c>
      <c r="H54" s="39"/>
    </row>
    <row r="55" spans="1:8">
      <c r="A55" s="74"/>
      <c r="B55" s="38"/>
      <c r="C55" s="159" t="s">
        <v>1553</v>
      </c>
      <c r="D55" s="38" t="s">
        <v>1551</v>
      </c>
      <c r="E55" s="32"/>
      <c r="F55" s="115" t="s">
        <v>1554</v>
      </c>
      <c r="G55" s="871" t="str">
        <f>'Data Sheet'!$C$40</f>
        <v>4/14/14</v>
      </c>
      <c r="H55" s="1602" t="str">
        <f>'Data Sheet'!$C$38</f>
        <v>12/31/13</v>
      </c>
    </row>
    <row r="56" spans="1:8">
      <c r="A56" s="148" t="s">
        <v>2090</v>
      </c>
      <c r="B56" s="32"/>
      <c r="C56" s="32"/>
      <c r="D56" s="32"/>
      <c r="E56" s="32"/>
      <c r="F56" s="32"/>
      <c r="G56" s="32"/>
      <c r="H56" s="33"/>
    </row>
    <row r="57" spans="1:8">
      <c r="A57" s="72"/>
      <c r="B57" s="69"/>
      <c r="C57" s="69"/>
      <c r="D57" s="69"/>
      <c r="E57" s="69"/>
      <c r="F57" s="69"/>
      <c r="G57" s="69"/>
      <c r="H57" s="70"/>
    </row>
    <row r="58" spans="1:8">
      <c r="A58" s="1730" t="s">
        <v>4453</v>
      </c>
      <c r="B58" s="1728"/>
      <c r="C58" s="1728"/>
      <c r="D58" s="1728"/>
      <c r="E58" s="1728"/>
      <c r="F58" s="1728"/>
      <c r="G58" s="1728"/>
      <c r="H58" s="1729"/>
    </row>
    <row r="59" spans="1:8">
      <c r="A59" s="1730"/>
      <c r="B59" s="1728"/>
      <c r="C59" s="1728"/>
      <c r="D59" s="1728"/>
      <c r="E59" s="1728"/>
      <c r="F59" s="1728"/>
      <c r="G59" s="1728"/>
      <c r="H59" s="1729"/>
    </row>
    <row r="60" spans="1:8">
      <c r="A60" s="1730" t="s">
        <v>4461</v>
      </c>
      <c r="B60" s="1739"/>
      <c r="C60" s="1728"/>
      <c r="D60" s="1728"/>
      <c r="E60" s="1728"/>
      <c r="F60" s="1728"/>
      <c r="G60" s="1728"/>
      <c r="H60" s="1729"/>
    </row>
    <row r="61" spans="1:8">
      <c r="A61" s="1730"/>
      <c r="B61" s="1735" t="s">
        <v>4462</v>
      </c>
      <c r="C61" s="1728"/>
      <c r="D61" s="1728"/>
      <c r="E61" s="1728"/>
      <c r="F61" s="1728"/>
      <c r="G61" s="1728"/>
      <c r="H61" s="1729"/>
    </row>
    <row r="62" spans="1:8">
      <c r="A62" s="1730"/>
      <c r="B62" s="1741" t="s">
        <v>4463</v>
      </c>
      <c r="C62" s="1728"/>
      <c r="D62" s="1728"/>
      <c r="E62" s="1728"/>
      <c r="F62" s="1728"/>
      <c r="G62" s="1728"/>
      <c r="H62" s="1729"/>
    </row>
    <row r="63" spans="1:8">
      <c r="A63" s="1730"/>
      <c r="B63" s="1741" t="s">
        <v>4464</v>
      </c>
      <c r="C63" s="1728"/>
      <c r="D63" s="1728"/>
      <c r="E63" s="1728"/>
      <c r="F63" s="1728"/>
      <c r="G63" s="1728"/>
      <c r="H63" s="1729"/>
    </row>
    <row r="64" spans="1:8">
      <c r="A64" s="1730"/>
      <c r="B64" s="1741" t="s">
        <v>4465</v>
      </c>
      <c r="C64" s="1728"/>
      <c r="D64" s="1728"/>
      <c r="E64" s="1728"/>
      <c r="F64" s="1728"/>
      <c r="G64" s="1728"/>
      <c r="H64" s="1729"/>
    </row>
    <row r="65" spans="1:8">
      <c r="A65" s="1730"/>
      <c r="B65" s="1741" t="s">
        <v>4466</v>
      </c>
      <c r="C65" s="1728"/>
      <c r="D65" s="1728"/>
      <c r="E65" s="1728"/>
      <c r="F65" s="1728"/>
      <c r="G65" s="1728"/>
      <c r="H65" s="1729"/>
    </row>
    <row r="66" spans="1:8">
      <c r="A66" s="1730"/>
      <c r="B66" s="1741" t="s">
        <v>4467</v>
      </c>
      <c r="C66" s="1728"/>
      <c r="D66" s="1728"/>
      <c r="E66" s="1728"/>
      <c r="F66" s="1728"/>
      <c r="G66" s="1728"/>
      <c r="H66" s="1729"/>
    </row>
    <row r="67" spans="1:8">
      <c r="A67" s="1730"/>
      <c r="B67" s="1741" t="s">
        <v>4468</v>
      </c>
      <c r="C67" s="1728"/>
      <c r="D67" s="1728"/>
      <c r="E67" s="1728"/>
      <c r="F67" s="1728"/>
      <c r="G67" s="1728"/>
      <c r="H67" s="1729"/>
    </row>
    <row r="68" spans="1:8">
      <c r="A68" s="1730"/>
      <c r="B68" s="1741" t="s">
        <v>4469</v>
      </c>
      <c r="C68" s="1728"/>
      <c r="D68" s="1728"/>
      <c r="E68" s="1728"/>
      <c r="F68" s="1728"/>
      <c r="G68" s="1728"/>
      <c r="H68" s="1729"/>
    </row>
    <row r="69" spans="1:8">
      <c r="A69" s="1730"/>
      <c r="B69" s="1741" t="s">
        <v>4470</v>
      </c>
      <c r="C69" s="1728"/>
      <c r="D69" s="1728"/>
      <c r="E69" s="1728"/>
      <c r="F69" s="1728"/>
      <c r="G69" s="1728"/>
      <c r="H69" s="1729"/>
    </row>
    <row r="70" spans="1:8">
      <c r="A70" s="1730"/>
      <c r="B70" s="1741" t="s">
        <v>4471</v>
      </c>
      <c r="C70" s="1728"/>
      <c r="D70" s="1728"/>
      <c r="E70" s="1728"/>
      <c r="F70" s="1728"/>
      <c r="G70" s="1728"/>
      <c r="H70" s="1729"/>
    </row>
    <row r="71" spans="1:8">
      <c r="A71" s="1730"/>
      <c r="B71" s="1741" t="s">
        <v>4472</v>
      </c>
      <c r="C71" s="1728"/>
      <c r="D71" s="1728"/>
      <c r="E71" s="1728"/>
      <c r="F71" s="1728"/>
      <c r="G71" s="1728"/>
      <c r="H71" s="1729"/>
    </row>
    <row r="72" spans="1:8">
      <c r="A72" s="1730"/>
      <c r="B72" s="1741" t="s">
        <v>4473</v>
      </c>
      <c r="C72" s="1728"/>
      <c r="D72" s="1728"/>
      <c r="E72" s="1728"/>
      <c r="F72" s="1728"/>
      <c r="G72" s="1728"/>
      <c r="H72" s="1729"/>
    </row>
    <row r="73" spans="1:8">
      <c r="A73" s="1730"/>
      <c r="B73" s="1741" t="s">
        <v>4474</v>
      </c>
      <c r="C73" s="1728"/>
      <c r="D73" s="1728"/>
      <c r="E73" s="1728"/>
      <c r="F73" s="1728"/>
      <c r="G73" s="1728"/>
      <c r="H73" s="1729"/>
    </row>
    <row r="74" spans="1:8">
      <c r="A74" s="1730"/>
      <c r="B74" s="1741" t="s">
        <v>4475</v>
      </c>
      <c r="C74" s="1728"/>
      <c r="D74" s="1728"/>
      <c r="E74" s="1728"/>
      <c r="F74" s="1728"/>
      <c r="G74" s="1728"/>
      <c r="H74" s="1729"/>
    </row>
    <row r="75" spans="1:8">
      <c r="A75" s="1730"/>
      <c r="B75" s="1741" t="s">
        <v>4476</v>
      </c>
      <c r="C75" s="1728"/>
      <c r="D75" s="1728"/>
      <c r="E75" s="1728"/>
      <c r="F75" s="1728"/>
      <c r="G75" s="1728"/>
      <c r="H75" s="1729"/>
    </row>
    <row r="76" spans="1:8">
      <c r="A76" s="1740"/>
      <c r="B76" s="1741" t="s">
        <v>4517</v>
      </c>
      <c r="C76" s="1728"/>
      <c r="D76" s="1728"/>
      <c r="E76" s="1728"/>
      <c r="F76" s="1728"/>
      <c r="G76" s="1728"/>
      <c r="H76" s="1729"/>
    </row>
    <row r="77" spans="1:8">
      <c r="A77" s="1740"/>
      <c r="B77" s="1741" t="s">
        <v>4518</v>
      </c>
      <c r="C77" s="1728"/>
      <c r="D77" s="1728"/>
      <c r="E77" s="1728"/>
      <c r="F77" s="1728"/>
      <c r="G77" s="1728"/>
      <c r="H77" s="1729"/>
    </row>
    <row r="78" spans="1:8">
      <c r="A78" s="1740"/>
      <c r="B78" s="1741" t="s">
        <v>4519</v>
      </c>
      <c r="C78" s="1728"/>
      <c r="D78" s="1728"/>
      <c r="E78" s="1728"/>
      <c r="F78" s="1728"/>
      <c r="G78" s="1728"/>
      <c r="H78" s="1729"/>
    </row>
    <row r="79" spans="1:8">
      <c r="A79" s="1730"/>
      <c r="B79" s="1741" t="s">
        <v>4520</v>
      </c>
      <c r="C79" s="1728"/>
      <c r="D79" s="1728"/>
      <c r="E79" s="1728"/>
      <c r="F79" s="1728"/>
      <c r="G79" s="1728"/>
      <c r="H79" s="1729"/>
    </row>
    <row r="80" spans="1:8">
      <c r="A80" s="1730"/>
      <c r="B80" s="1741"/>
      <c r="C80" s="1728"/>
      <c r="D80" s="1728"/>
      <c r="E80" s="1728"/>
      <c r="F80" s="1728"/>
      <c r="G80" s="1728"/>
      <c r="H80" s="1729"/>
    </row>
    <row r="81" spans="1:8" ht="15.75">
      <c r="A81" s="1730" t="s">
        <v>4454</v>
      </c>
      <c r="B81" s="1742"/>
      <c r="C81" s="1728"/>
      <c r="D81" s="1728"/>
      <c r="E81" s="1728"/>
      <c r="F81" s="1728"/>
      <c r="G81" s="1728"/>
      <c r="H81" s="1729"/>
    </row>
    <row r="82" spans="1:8">
      <c r="A82" s="1730"/>
      <c r="B82" s="1728"/>
      <c r="C82" s="1728"/>
      <c r="D82" s="1728"/>
      <c r="E82" s="1728"/>
      <c r="F82" s="1728"/>
      <c r="G82" s="1728"/>
      <c r="H82" s="1729"/>
    </row>
    <row r="83" spans="1:8">
      <c r="A83" s="1730" t="s">
        <v>4455</v>
      </c>
      <c r="B83" s="1728"/>
      <c r="C83" s="1728"/>
      <c r="D83" s="1728"/>
      <c r="E83" s="1728"/>
      <c r="F83" s="1728"/>
      <c r="G83" s="1728"/>
      <c r="H83" s="1729"/>
    </row>
    <row r="84" spans="1:8">
      <c r="A84" s="1730"/>
      <c r="B84" s="1728"/>
      <c r="C84" s="1728"/>
      <c r="D84" s="1728"/>
      <c r="E84" s="1728"/>
      <c r="F84" s="1728"/>
      <c r="G84" s="1728"/>
      <c r="H84" s="1729"/>
    </row>
    <row r="85" spans="1:8">
      <c r="A85" s="1875" t="s">
        <v>4477</v>
      </c>
      <c r="B85" s="1876"/>
      <c r="C85" s="1876"/>
      <c r="D85" s="1876"/>
      <c r="E85" s="1876"/>
      <c r="F85" s="1876"/>
      <c r="G85" s="1876"/>
      <c r="H85" s="1877"/>
    </row>
    <row r="86" spans="1:8">
      <c r="A86" s="1878"/>
      <c r="B86" s="1879" t="s">
        <v>4482</v>
      </c>
      <c r="C86" s="1876"/>
      <c r="D86" s="1876"/>
      <c r="E86" s="1876"/>
      <c r="F86" s="1876"/>
      <c r="G86" s="1876"/>
      <c r="H86" s="1877"/>
    </row>
    <row r="87" spans="1:8">
      <c r="A87" s="1878"/>
      <c r="B87" s="1879" t="s">
        <v>4483</v>
      </c>
      <c r="C87" s="1876"/>
      <c r="D87" s="1876"/>
      <c r="E87" s="1876"/>
      <c r="F87" s="1876"/>
      <c r="G87" s="1876"/>
      <c r="H87" s="1877"/>
    </row>
    <row r="88" spans="1:8">
      <c r="A88" s="1878"/>
      <c r="B88" s="1879" t="s">
        <v>4939</v>
      </c>
      <c r="C88" s="1876"/>
      <c r="D88" s="1876"/>
      <c r="E88" s="1876"/>
      <c r="F88" s="1876"/>
      <c r="G88" s="1876"/>
      <c r="H88" s="1877"/>
    </row>
    <row r="89" spans="1:8">
      <c r="A89" s="1730"/>
      <c r="B89" s="1741"/>
      <c r="C89" s="1728"/>
      <c r="D89" s="1728"/>
      <c r="E89" s="1728"/>
      <c r="F89" s="1728"/>
      <c r="G89" s="1728"/>
      <c r="H89" s="1729"/>
    </row>
    <row r="90" spans="1:8">
      <c r="A90" s="1730" t="s">
        <v>4478</v>
      </c>
      <c r="B90" s="1728"/>
      <c r="C90" s="1728"/>
      <c r="D90" s="1728"/>
      <c r="E90" s="1728"/>
      <c r="F90" s="1728"/>
      <c r="G90" s="1728"/>
      <c r="H90" s="1729"/>
    </row>
    <row r="91" spans="1:8">
      <c r="A91" s="1730"/>
      <c r="B91" s="1728"/>
      <c r="C91" s="1728"/>
      <c r="D91" s="1728"/>
      <c r="E91" s="1728"/>
      <c r="F91" s="1728"/>
      <c r="G91" s="1728"/>
      <c r="H91" s="1729"/>
    </row>
    <row r="92" spans="1:8">
      <c r="A92" s="1730" t="s">
        <v>4456</v>
      </c>
      <c r="B92" s="1728"/>
      <c r="C92" s="1728"/>
      <c r="D92" s="1728"/>
      <c r="E92" s="1728"/>
      <c r="F92" s="1728"/>
      <c r="G92" s="1728"/>
      <c r="H92" s="1729"/>
    </row>
    <row r="93" spans="1:8">
      <c r="A93" s="1730"/>
      <c r="B93" s="1728"/>
      <c r="C93" s="1728"/>
      <c r="D93" s="1728"/>
      <c r="E93" s="1728"/>
      <c r="F93" s="1728"/>
      <c r="G93" s="1728"/>
      <c r="H93" s="1729"/>
    </row>
    <row r="94" spans="1:8">
      <c r="A94" s="1730" t="s">
        <v>4457</v>
      </c>
      <c r="B94" s="1728"/>
      <c r="C94" s="1728"/>
      <c r="D94" s="1728"/>
      <c r="E94" s="1728"/>
      <c r="F94" s="1728"/>
      <c r="G94" s="1728"/>
      <c r="H94" s="1729"/>
    </row>
    <row r="95" spans="1:8">
      <c r="A95" s="1730"/>
      <c r="B95" s="1728"/>
      <c r="C95" s="1728"/>
      <c r="D95" s="1728"/>
      <c r="E95" s="1728"/>
      <c r="F95" s="1728"/>
      <c r="G95" s="1728"/>
      <c r="H95" s="1729"/>
    </row>
    <row r="96" spans="1:8">
      <c r="A96" s="1730" t="s">
        <v>4479</v>
      </c>
      <c r="B96" s="1728"/>
      <c r="C96" s="1728"/>
      <c r="D96" s="1728"/>
      <c r="E96" s="1728"/>
      <c r="F96" s="1728"/>
      <c r="G96" s="1728"/>
      <c r="H96" s="1729"/>
    </row>
    <row r="97" spans="1:8">
      <c r="A97" s="1726"/>
      <c r="B97" s="1735" t="s">
        <v>4480</v>
      </c>
      <c r="C97" s="1728"/>
      <c r="D97" s="1728"/>
      <c r="E97" s="1728"/>
      <c r="F97" s="1728"/>
      <c r="G97" s="1728"/>
      <c r="H97" s="1729"/>
    </row>
    <row r="98" spans="1:8">
      <c r="A98" s="1726"/>
      <c r="B98" s="1735"/>
      <c r="C98" s="1728"/>
      <c r="D98" s="1728"/>
      <c r="E98" s="1728"/>
      <c r="F98" s="1728"/>
      <c r="G98" s="1728"/>
      <c r="H98" s="1729"/>
    </row>
    <row r="99" spans="1:8">
      <c r="A99" s="1730" t="s">
        <v>4458</v>
      </c>
      <c r="B99" s="1728"/>
      <c r="C99" s="1728"/>
      <c r="D99" s="1728"/>
      <c r="E99" s="1728"/>
      <c r="F99" s="1728"/>
      <c r="G99" s="1728"/>
      <c r="H99" s="1729"/>
    </row>
    <row r="100" spans="1:8">
      <c r="A100" s="1730"/>
      <c r="B100" s="1728"/>
      <c r="C100" s="1728"/>
      <c r="D100" s="1728"/>
      <c r="E100" s="1728"/>
      <c r="F100" s="1728"/>
      <c r="G100" s="1728"/>
      <c r="H100" s="1729"/>
    </row>
    <row r="101" spans="1:8">
      <c r="A101" s="1730" t="s">
        <v>4459</v>
      </c>
      <c r="B101" s="1728"/>
      <c r="C101" s="1728"/>
      <c r="D101" s="1728"/>
      <c r="E101" s="1728"/>
      <c r="F101" s="1728"/>
      <c r="G101" s="1728"/>
      <c r="H101" s="1729"/>
    </row>
    <row r="102" spans="1:8">
      <c r="A102" s="1730"/>
      <c r="B102" s="1728"/>
      <c r="C102" s="1728"/>
      <c r="D102" s="1728"/>
      <c r="E102" s="1728"/>
      <c r="F102" s="1728"/>
      <c r="G102" s="1728"/>
      <c r="H102" s="1729"/>
    </row>
    <row r="103" spans="1:8">
      <c r="A103" s="1730" t="s">
        <v>4460</v>
      </c>
      <c r="B103" s="1728"/>
      <c r="C103" s="1728"/>
      <c r="D103" s="1728"/>
      <c r="E103" s="1728"/>
      <c r="F103" s="1728"/>
      <c r="G103" s="1728"/>
      <c r="H103" s="1729"/>
    </row>
    <row r="104" spans="1:8">
      <c r="A104" s="1730"/>
      <c r="B104" s="1728"/>
      <c r="C104" s="1728"/>
      <c r="D104" s="1728"/>
      <c r="E104" s="1728"/>
      <c r="F104" s="1728"/>
      <c r="G104" s="1728"/>
      <c r="H104" s="1729"/>
    </row>
    <row r="105" spans="1:8" ht="15.75" customHeight="1">
      <c r="A105" s="1730" t="s">
        <v>4484</v>
      </c>
      <c r="B105" s="1734"/>
      <c r="C105" s="1734"/>
      <c r="D105" s="1734"/>
      <c r="E105" s="1728"/>
      <c r="F105" s="1728"/>
      <c r="G105" s="1728"/>
      <c r="H105" s="1729"/>
    </row>
    <row r="106" spans="1:8">
      <c r="A106" s="1730"/>
      <c r="B106" s="1735" t="s">
        <v>4485</v>
      </c>
      <c r="C106" s="1734"/>
      <c r="D106" s="1734"/>
      <c r="E106" s="1728"/>
      <c r="F106" s="1728"/>
      <c r="G106" s="1728"/>
      <c r="H106" s="1729"/>
    </row>
    <row r="107" spans="1:8">
      <c r="A107" s="1730"/>
      <c r="B107" s="1735" t="s">
        <v>4486</v>
      </c>
      <c r="C107" s="1734"/>
      <c r="D107" s="1734"/>
      <c r="E107" s="1728"/>
      <c r="F107" s="1728"/>
      <c r="G107" s="1728"/>
      <c r="H107" s="1729"/>
    </row>
    <row r="108" spans="1:8">
      <c r="A108" s="1730"/>
      <c r="B108" s="1735"/>
      <c r="C108" s="1734"/>
      <c r="D108" s="1734"/>
      <c r="E108" s="1728"/>
      <c r="F108" s="1728"/>
      <c r="G108" s="1728"/>
      <c r="H108" s="1729"/>
    </row>
    <row r="109" spans="1:8">
      <c r="A109" s="1730"/>
      <c r="B109" s="1735" t="s">
        <v>4487</v>
      </c>
      <c r="C109" s="1728"/>
      <c r="D109" s="1728"/>
      <c r="E109" s="1728"/>
      <c r="F109" s="1728"/>
      <c r="G109" s="1728"/>
      <c r="H109" s="1729"/>
    </row>
    <row r="110" spans="1:8">
      <c r="A110" s="1730"/>
      <c r="B110" s="1735"/>
      <c r="C110" s="1728"/>
      <c r="D110" s="1728"/>
      <c r="E110" s="1728"/>
      <c r="F110" s="1728"/>
      <c r="G110" s="1728"/>
      <c r="H110" s="1729"/>
    </row>
    <row r="111" spans="1:8">
      <c r="A111" s="1730"/>
      <c r="B111" s="1735" t="s">
        <v>4488</v>
      </c>
      <c r="C111" s="1728"/>
      <c r="D111" s="1728"/>
      <c r="E111" s="1728"/>
      <c r="F111" s="1728"/>
      <c r="G111" s="1728"/>
      <c r="H111" s="1729"/>
    </row>
    <row r="112" spans="1:8">
      <c r="A112" s="1730"/>
      <c r="B112" s="1735" t="s">
        <v>4489</v>
      </c>
      <c r="C112" s="1728"/>
      <c r="D112" s="1728"/>
      <c r="E112" s="1728"/>
      <c r="F112" s="1728"/>
      <c r="G112" s="1728"/>
      <c r="H112" s="1729"/>
    </row>
    <row r="113" spans="1:8">
      <c r="A113" s="1730"/>
      <c r="B113" s="1735" t="s">
        <v>4490</v>
      </c>
      <c r="C113" s="1728"/>
      <c r="D113" s="1728"/>
      <c r="E113" s="1728"/>
      <c r="F113" s="1728"/>
      <c r="G113" s="1728"/>
      <c r="H113" s="1729"/>
    </row>
    <row r="114" spans="1:8">
      <c r="A114" s="1730"/>
      <c r="B114" s="1735" t="s">
        <v>4491</v>
      </c>
      <c r="C114" s="1728"/>
      <c r="D114" s="1728"/>
      <c r="E114" s="1728"/>
      <c r="F114" s="1728"/>
      <c r="G114" s="1728"/>
      <c r="H114" s="1729"/>
    </row>
    <row r="115" spans="1:8" ht="15.75" thickBot="1">
      <c r="A115" s="1731"/>
      <c r="B115" s="1732"/>
      <c r="C115" s="1736"/>
      <c r="D115" s="1736"/>
      <c r="E115" s="1736"/>
      <c r="F115" s="1736"/>
      <c r="G115" s="1736"/>
      <c r="H115" s="1737"/>
    </row>
    <row r="116" spans="1:8" ht="15.75">
      <c r="A116" s="1733" t="s">
        <v>1264</v>
      </c>
      <c r="B116" s="1727"/>
      <c r="C116" s="1728"/>
      <c r="D116" s="1728"/>
      <c r="E116" s="1728"/>
      <c r="F116" s="1728"/>
      <c r="G116" s="1728"/>
      <c r="H116" s="1728"/>
    </row>
    <row r="117" spans="1:8" ht="15.75" thickBot="1">
      <c r="A117" s="1728" t="s">
        <v>2091</v>
      </c>
      <c r="B117" s="1728"/>
      <c r="C117" s="1728"/>
      <c r="D117" s="1728"/>
      <c r="E117" s="1728"/>
      <c r="F117" s="1728"/>
      <c r="G117" s="1728"/>
      <c r="H117" s="1728"/>
    </row>
    <row r="118" spans="1:8" s="2015" customFormat="1">
      <c r="A118" s="29"/>
      <c r="B118" s="44" t="s">
        <v>2056</v>
      </c>
      <c r="C118" s="59" t="s">
        <v>1549</v>
      </c>
      <c r="D118" s="46"/>
      <c r="E118" s="46"/>
      <c r="F118" s="44"/>
      <c r="G118" s="44" t="s">
        <v>1977</v>
      </c>
      <c r="H118" s="60" t="s">
        <v>1978</v>
      </c>
    </row>
    <row r="119" spans="1:8" s="2015" customFormat="1">
      <c r="A119" s="72"/>
      <c r="B119" s="81" t="str">
        <f>'Data Sheet'!$C$25</f>
        <v>Central Hudson Gas &amp; Electric</v>
      </c>
      <c r="C119" s="57">
        <v>-1</v>
      </c>
      <c r="D119" s="30" t="s">
        <v>1551</v>
      </c>
      <c r="E119" s="17"/>
      <c r="F119" s="65" t="s">
        <v>1552</v>
      </c>
      <c r="G119" s="65" t="s">
        <v>1980</v>
      </c>
      <c r="H119" s="39"/>
    </row>
    <row r="120" spans="1:8" s="2015" customFormat="1">
      <c r="A120" s="74"/>
      <c r="B120" s="38"/>
      <c r="C120" s="116">
        <v>-2</v>
      </c>
      <c r="D120" s="38" t="s">
        <v>1551</v>
      </c>
      <c r="E120" s="32"/>
      <c r="F120" s="115" t="s">
        <v>1554</v>
      </c>
      <c r="G120" s="871" t="str">
        <f>'Data Sheet'!$C$40</f>
        <v>4/14/14</v>
      </c>
      <c r="H120" s="1718" t="str">
        <f>'Data Sheet'!$C$38</f>
        <v>12/31/13</v>
      </c>
    </row>
    <row r="121" spans="1:8" s="2015" customFormat="1">
      <c r="A121" s="148" t="s">
        <v>2090</v>
      </c>
      <c r="B121" s="32"/>
      <c r="C121" s="32"/>
      <c r="D121" s="32"/>
      <c r="E121" s="32"/>
      <c r="F121" s="32"/>
      <c r="G121" s="32"/>
      <c r="H121" s="33"/>
    </row>
    <row r="122" spans="1:8" s="2015" customFormat="1">
      <c r="A122" s="1728"/>
      <c r="B122" s="1728"/>
      <c r="C122" s="1728"/>
      <c r="D122" s="1728"/>
      <c r="E122" s="1728"/>
      <c r="F122" s="1728"/>
      <c r="G122" s="1728"/>
      <c r="H122" s="1728"/>
    </row>
    <row r="123" spans="1:8">
      <c r="A123" s="1730"/>
      <c r="B123" s="1735" t="s">
        <v>4492</v>
      </c>
      <c r="C123" s="1728"/>
      <c r="D123" s="1728"/>
      <c r="E123" s="1728"/>
      <c r="F123" s="1728"/>
      <c r="G123" s="1728"/>
      <c r="H123" s="1729"/>
    </row>
    <row r="124" spans="1:8">
      <c r="A124" s="1730"/>
      <c r="B124" s="1735" t="s">
        <v>4493</v>
      </c>
      <c r="C124" s="1734"/>
      <c r="D124" s="1728"/>
      <c r="E124" s="1728"/>
      <c r="F124" s="1728"/>
      <c r="G124" s="1728"/>
      <c r="H124" s="1729"/>
    </row>
    <row r="125" spans="1:8">
      <c r="A125" s="1730"/>
      <c r="B125" s="1735" t="s">
        <v>4494</v>
      </c>
      <c r="C125" s="1734"/>
      <c r="D125" s="1728"/>
      <c r="E125" s="1728"/>
      <c r="F125" s="1728"/>
      <c r="G125" s="1728"/>
      <c r="H125" s="1729"/>
    </row>
    <row r="126" spans="1:8">
      <c r="A126" s="1730"/>
      <c r="B126" s="1735"/>
      <c r="C126" s="1734"/>
      <c r="D126" s="1728"/>
      <c r="E126" s="1728"/>
      <c r="F126" s="1728"/>
      <c r="G126" s="1728"/>
      <c r="H126" s="1729"/>
    </row>
    <row r="127" spans="1:8">
      <c r="A127" s="1730"/>
      <c r="B127" s="1738" t="s">
        <v>4495</v>
      </c>
      <c r="C127" s="1734"/>
      <c r="D127" s="1728"/>
      <c r="E127" s="1728"/>
      <c r="F127" s="1728"/>
      <c r="G127" s="1728"/>
      <c r="H127" s="1729"/>
    </row>
    <row r="128" spans="1:8">
      <c r="A128" s="1730"/>
      <c r="B128" s="1735" t="s">
        <v>4496</v>
      </c>
      <c r="C128" s="1734"/>
      <c r="D128" s="1728"/>
      <c r="E128" s="1728"/>
      <c r="F128" s="1728"/>
      <c r="G128" s="1728"/>
      <c r="H128" s="1729"/>
    </row>
    <row r="129" spans="1:8">
      <c r="A129" s="1730"/>
      <c r="B129" s="1735" t="s">
        <v>4497</v>
      </c>
      <c r="C129" s="1734"/>
      <c r="D129" s="1728"/>
      <c r="E129" s="1728"/>
      <c r="F129" s="1728"/>
      <c r="G129" s="1728"/>
      <c r="H129" s="1729"/>
    </row>
    <row r="130" spans="1:8">
      <c r="A130" s="1730"/>
      <c r="B130" s="1735"/>
      <c r="C130" s="1734"/>
      <c r="D130" s="1728"/>
      <c r="E130" s="1728"/>
      <c r="F130" s="1728"/>
      <c r="G130" s="1728"/>
      <c r="H130" s="1729"/>
    </row>
    <row r="131" spans="1:8">
      <c r="A131" s="1730"/>
      <c r="B131" s="1735" t="s">
        <v>4498</v>
      </c>
      <c r="C131" s="1734"/>
      <c r="D131" s="1728"/>
      <c r="E131" s="1728"/>
      <c r="F131" s="1728"/>
      <c r="G131" s="1728"/>
      <c r="H131" s="1729"/>
    </row>
    <row r="132" spans="1:8">
      <c r="A132" s="1730"/>
      <c r="B132" s="1735"/>
      <c r="C132" s="1734"/>
      <c r="D132" s="1728"/>
      <c r="E132" s="1728"/>
      <c r="F132" s="1728"/>
      <c r="G132" s="1728"/>
      <c r="H132" s="1729"/>
    </row>
    <row r="133" spans="1:8">
      <c r="A133" s="1730"/>
      <c r="B133" s="1735" t="s">
        <v>4499</v>
      </c>
      <c r="C133" s="1734"/>
      <c r="D133" s="1728"/>
      <c r="E133" s="1728"/>
      <c r="F133" s="1728"/>
      <c r="G133" s="1728"/>
      <c r="H133" s="1729"/>
    </row>
    <row r="134" spans="1:8">
      <c r="A134" s="1730"/>
      <c r="B134" s="1735"/>
      <c r="C134" s="1734"/>
      <c r="D134" s="1728"/>
      <c r="E134" s="1728"/>
      <c r="F134" s="1728"/>
      <c r="G134" s="1728"/>
      <c r="H134" s="1729"/>
    </row>
    <row r="135" spans="1:8">
      <c r="A135" s="1730"/>
      <c r="B135" s="1735" t="s">
        <v>4500</v>
      </c>
      <c r="C135" s="1734"/>
      <c r="D135" s="1728"/>
      <c r="E135" s="1728"/>
      <c r="F135" s="1728"/>
      <c r="G135" s="1728"/>
      <c r="H135" s="1729"/>
    </row>
    <row r="136" spans="1:8">
      <c r="A136" s="1730"/>
      <c r="B136" s="1735" t="s">
        <v>4501</v>
      </c>
      <c r="C136" s="1734"/>
      <c r="D136" s="1728"/>
      <c r="E136" s="1728"/>
      <c r="F136" s="1728"/>
      <c r="G136" s="1728"/>
      <c r="H136" s="1729"/>
    </row>
    <row r="137" spans="1:8">
      <c r="A137" s="1730"/>
      <c r="B137" s="1735"/>
      <c r="C137" s="1734"/>
      <c r="D137" s="1728"/>
      <c r="E137" s="1728"/>
      <c r="F137" s="1728"/>
      <c r="G137" s="1728"/>
      <c r="H137" s="1729"/>
    </row>
    <row r="138" spans="1:8">
      <c r="A138" s="1730"/>
      <c r="B138" s="1735" t="s">
        <v>4502</v>
      </c>
      <c r="C138" s="1734"/>
      <c r="D138" s="1728"/>
      <c r="E138" s="1728"/>
      <c r="F138" s="1728"/>
      <c r="G138" s="1728"/>
      <c r="H138" s="1729"/>
    </row>
    <row r="139" spans="1:8">
      <c r="A139" s="1730"/>
      <c r="B139" s="1735" t="s">
        <v>4503</v>
      </c>
      <c r="C139" s="1734"/>
      <c r="D139" s="1728"/>
      <c r="E139" s="1728"/>
      <c r="F139" s="1728"/>
      <c r="G139" s="1728"/>
      <c r="H139" s="1729"/>
    </row>
    <row r="140" spans="1:8">
      <c r="A140" s="1730"/>
      <c r="B140" s="1735"/>
      <c r="C140" s="1734"/>
      <c r="D140" s="1728"/>
      <c r="E140" s="1728"/>
      <c r="F140" s="1728"/>
      <c r="G140" s="1728"/>
      <c r="H140" s="1729"/>
    </row>
    <row r="141" spans="1:8">
      <c r="A141" s="1730"/>
      <c r="B141" s="1735" t="s">
        <v>4504</v>
      </c>
      <c r="C141" s="1734"/>
      <c r="D141" s="1728"/>
      <c r="E141" s="1728"/>
      <c r="F141" s="1728"/>
      <c r="G141" s="1728"/>
      <c r="H141" s="1729"/>
    </row>
    <row r="142" spans="1:8">
      <c r="A142" s="1730"/>
      <c r="B142" s="1735" t="s">
        <v>4505</v>
      </c>
      <c r="C142" s="1734"/>
      <c r="D142" s="1728"/>
      <c r="E142" s="1728"/>
      <c r="F142" s="1728"/>
      <c r="G142" s="1728"/>
      <c r="H142" s="1729"/>
    </row>
    <row r="143" spans="1:8">
      <c r="A143" s="1730"/>
      <c r="B143" s="1735"/>
      <c r="C143" s="1734"/>
      <c r="D143" s="1728"/>
      <c r="E143" s="1728"/>
      <c r="F143" s="1728"/>
      <c r="G143" s="1728"/>
      <c r="H143" s="1729"/>
    </row>
    <row r="144" spans="1:8">
      <c r="A144" s="1730"/>
      <c r="B144" s="1735" t="s">
        <v>4506</v>
      </c>
      <c r="C144" s="1734"/>
      <c r="D144" s="1728"/>
      <c r="E144" s="1728"/>
      <c r="F144" s="1728"/>
      <c r="G144" s="1728"/>
      <c r="H144" s="1729"/>
    </row>
    <row r="145" spans="1:8">
      <c r="A145" s="1730"/>
      <c r="B145" s="1735" t="s">
        <v>4507</v>
      </c>
      <c r="C145" s="1734"/>
      <c r="D145" s="1728"/>
      <c r="E145" s="1728"/>
      <c r="F145" s="1728"/>
      <c r="G145" s="1728"/>
      <c r="H145" s="1729"/>
    </row>
    <row r="146" spans="1:8">
      <c r="A146" s="1730"/>
      <c r="B146" s="1735"/>
      <c r="C146" s="1734"/>
      <c r="D146" s="1728"/>
      <c r="E146" s="1728"/>
      <c r="F146" s="1728"/>
      <c r="G146" s="1728"/>
      <c r="H146" s="1729"/>
    </row>
    <row r="147" spans="1:8">
      <c r="A147" s="1730"/>
      <c r="B147" s="1735" t="s">
        <v>4508</v>
      </c>
      <c r="C147" s="1734"/>
      <c r="D147" s="1728"/>
      <c r="E147" s="1728"/>
      <c r="F147" s="1728"/>
      <c r="G147" s="1728"/>
      <c r="H147" s="1729"/>
    </row>
    <row r="148" spans="1:8">
      <c r="A148" s="1730"/>
      <c r="B148" s="1735" t="s">
        <v>4509</v>
      </c>
      <c r="C148" s="1734"/>
      <c r="D148" s="1728"/>
      <c r="E148" s="1728"/>
      <c r="F148" s="1728"/>
      <c r="G148" s="1728"/>
      <c r="H148" s="1729"/>
    </row>
    <row r="149" spans="1:8">
      <c r="A149" s="1730"/>
      <c r="B149" s="1735"/>
      <c r="C149" s="1734"/>
      <c r="D149" s="1728"/>
      <c r="E149" s="1728"/>
      <c r="F149" s="1728"/>
      <c r="G149" s="1728"/>
      <c r="H149" s="1729"/>
    </row>
    <row r="150" spans="1:8">
      <c r="A150" s="1730"/>
      <c r="B150" s="1735" t="s">
        <v>4510</v>
      </c>
      <c r="C150" s="1734"/>
      <c r="D150" s="1728"/>
      <c r="E150" s="1728"/>
      <c r="F150" s="1728"/>
      <c r="G150" s="1728"/>
      <c r="H150" s="1729"/>
    </row>
    <row r="151" spans="1:8">
      <c r="A151" s="1730"/>
      <c r="B151" s="1735" t="s">
        <v>4511</v>
      </c>
      <c r="C151" s="1734"/>
      <c r="D151" s="1728"/>
      <c r="E151" s="1728"/>
      <c r="F151" s="1728"/>
      <c r="G151" s="1728"/>
      <c r="H151" s="1729"/>
    </row>
    <row r="152" spans="1:8">
      <c r="A152" s="1730"/>
      <c r="B152" s="1735" t="s">
        <v>4512</v>
      </c>
      <c r="C152" s="1734"/>
      <c r="D152" s="1728"/>
      <c r="E152" s="1728"/>
      <c r="F152" s="1728"/>
      <c r="G152" s="1728"/>
      <c r="H152" s="1729"/>
    </row>
    <row r="153" spans="1:8">
      <c r="A153" s="1730"/>
      <c r="B153" s="1735"/>
      <c r="C153" s="1734"/>
      <c r="D153" s="1728"/>
      <c r="E153" s="1728"/>
      <c r="F153" s="1728"/>
      <c r="G153" s="1728"/>
      <c r="H153" s="1729"/>
    </row>
    <row r="154" spans="1:8">
      <c r="A154" s="1730"/>
      <c r="B154" s="1735" t="s">
        <v>4513</v>
      </c>
      <c r="C154" s="1734"/>
      <c r="D154" s="1728"/>
      <c r="E154" s="1728"/>
      <c r="F154" s="1728"/>
      <c r="G154" s="1728"/>
      <c r="H154" s="1729"/>
    </row>
    <row r="155" spans="1:8">
      <c r="A155" s="1730"/>
      <c r="B155" s="1735" t="s">
        <v>4514</v>
      </c>
      <c r="C155" s="1734"/>
      <c r="D155" s="1728"/>
      <c r="E155" s="1728"/>
      <c r="F155" s="1728"/>
      <c r="G155" s="1728"/>
      <c r="H155" s="1729"/>
    </row>
    <row r="156" spans="1:8">
      <c r="A156" s="1730"/>
      <c r="B156" s="1735"/>
      <c r="C156" s="1734"/>
      <c r="D156" s="1728"/>
      <c r="E156" s="1728"/>
      <c r="F156" s="1728"/>
      <c r="G156" s="1728"/>
      <c r="H156" s="1729"/>
    </row>
    <row r="157" spans="1:8">
      <c r="A157" s="1730"/>
      <c r="B157" s="1735" t="s">
        <v>4515</v>
      </c>
      <c r="C157" s="1734"/>
      <c r="D157" s="1728"/>
      <c r="E157" s="1728"/>
      <c r="F157" s="1728"/>
      <c r="G157" s="1728"/>
      <c r="H157" s="1729"/>
    </row>
    <row r="158" spans="1:8">
      <c r="A158" s="1730"/>
      <c r="B158" s="1735"/>
      <c r="C158" s="1734"/>
      <c r="D158" s="1728"/>
      <c r="E158" s="1728"/>
      <c r="F158" s="1728"/>
      <c r="G158" s="1728"/>
      <c r="H158" s="1729"/>
    </row>
    <row r="159" spans="1:8">
      <c r="A159" s="1730"/>
      <c r="B159" s="1735" t="s">
        <v>4516</v>
      </c>
      <c r="C159" s="1734"/>
      <c r="D159" s="1728"/>
      <c r="E159" s="1728"/>
      <c r="F159" s="1728"/>
      <c r="G159" s="1728"/>
      <c r="H159" s="1729"/>
    </row>
    <row r="160" spans="1:8">
      <c r="A160" s="1730"/>
      <c r="B160" s="1735" t="s">
        <v>4937</v>
      </c>
      <c r="C160" s="1734"/>
      <c r="D160" s="1728"/>
      <c r="E160" s="1728"/>
      <c r="F160" s="1728"/>
      <c r="G160" s="1728"/>
      <c r="H160" s="1729"/>
    </row>
    <row r="161" spans="1:8">
      <c r="A161" s="1730"/>
      <c r="B161" s="1735" t="s">
        <v>4938</v>
      </c>
      <c r="C161" s="1734"/>
      <c r="D161" s="1728"/>
      <c r="E161" s="1728"/>
      <c r="F161" s="1728"/>
      <c r="G161" s="1728"/>
      <c r="H161" s="1729"/>
    </row>
    <row r="162" spans="1:8">
      <c r="A162" s="1730"/>
      <c r="B162" s="1735"/>
      <c r="C162" s="1734"/>
      <c r="D162" s="1728"/>
      <c r="E162" s="1728"/>
      <c r="F162" s="1728"/>
      <c r="G162" s="1728"/>
      <c r="H162" s="1729"/>
    </row>
    <row r="163" spans="1:8">
      <c r="A163" s="1730" t="s">
        <v>4481</v>
      </c>
      <c r="B163" s="1728"/>
      <c r="C163" s="1728"/>
      <c r="D163" s="1728"/>
      <c r="E163" s="1728"/>
      <c r="F163" s="1728"/>
      <c r="G163" s="1728"/>
      <c r="H163" s="1729"/>
    </row>
    <row r="164" spans="1:8">
      <c r="A164" s="1730"/>
      <c r="B164" s="1728"/>
      <c r="C164" s="1728"/>
      <c r="D164" s="1728"/>
      <c r="E164" s="1728"/>
      <c r="F164" s="1728"/>
      <c r="G164" s="1728"/>
      <c r="H164" s="1729"/>
    </row>
    <row r="165" spans="1:8" ht="15.75" thickBot="1">
      <c r="A165" s="1731"/>
      <c r="B165" s="1732"/>
      <c r="C165" s="1736"/>
      <c r="D165" s="1736"/>
      <c r="E165" s="1736"/>
      <c r="F165" s="1736"/>
      <c r="G165" s="1736"/>
      <c r="H165" s="1737"/>
    </row>
    <row r="166" spans="1:8" ht="15.75" thickBot="1">
      <c r="A166" s="69" t="s">
        <v>2092</v>
      </c>
      <c r="B166" s="69"/>
      <c r="C166" s="69"/>
      <c r="D166" s="69"/>
      <c r="E166" s="69"/>
      <c r="F166" s="69"/>
      <c r="G166" s="69"/>
      <c r="H166" s="69"/>
    </row>
    <row r="167" spans="1:8">
      <c r="A167" s="29"/>
      <c r="B167" s="44" t="s">
        <v>2056</v>
      </c>
      <c r="C167" s="59" t="s">
        <v>1549</v>
      </c>
      <c r="D167" s="46"/>
      <c r="E167" s="46"/>
      <c r="F167" s="44"/>
      <c r="G167" s="44" t="s">
        <v>1977</v>
      </c>
      <c r="H167" s="60" t="s">
        <v>1978</v>
      </c>
    </row>
    <row r="168" spans="1:8">
      <c r="A168" s="72"/>
      <c r="B168" s="81" t="str">
        <f>'Data Sheet'!$C$25</f>
        <v>Central Hudson Gas &amp; Electric</v>
      </c>
      <c r="C168" s="57">
        <v>-1</v>
      </c>
      <c r="D168" s="30" t="s">
        <v>1551</v>
      </c>
      <c r="E168" s="17"/>
      <c r="F168" s="65" t="s">
        <v>1552</v>
      </c>
      <c r="G168" s="65" t="s">
        <v>1980</v>
      </c>
      <c r="H168" s="39"/>
    </row>
    <row r="169" spans="1:8">
      <c r="A169" s="74"/>
      <c r="B169" s="38"/>
      <c r="C169" s="116">
        <v>-2</v>
      </c>
      <c r="D169" s="38" t="s">
        <v>1551</v>
      </c>
      <c r="E169" s="32"/>
      <c r="F169" s="115" t="s">
        <v>1554</v>
      </c>
      <c r="G169" s="871" t="str">
        <f>'Data Sheet'!$C$40</f>
        <v>4/14/14</v>
      </c>
      <c r="H169" s="1718" t="str">
        <f>'Data Sheet'!$C$38</f>
        <v>12/31/13</v>
      </c>
    </row>
    <row r="170" spans="1:8">
      <c r="A170" s="148" t="s">
        <v>2090</v>
      </c>
      <c r="B170" s="32"/>
      <c r="C170" s="32"/>
      <c r="D170" s="32"/>
      <c r="E170" s="32"/>
      <c r="F170" s="32"/>
      <c r="G170" s="32"/>
      <c r="H170" s="33"/>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69"/>
      <c r="C205" s="69"/>
      <c r="D205" s="69"/>
      <c r="E205" s="69"/>
      <c r="F205" s="69"/>
      <c r="G205" s="69"/>
      <c r="H205" s="70"/>
    </row>
    <row r="206" spans="1:8">
      <c r="A206" s="72"/>
      <c r="B206" s="69"/>
      <c r="C206" s="69"/>
      <c r="D206" s="69"/>
      <c r="E206" s="69"/>
      <c r="F206" s="69"/>
      <c r="G206" s="69"/>
      <c r="H206" s="70"/>
    </row>
    <row r="207" spans="1:8">
      <c r="A207" s="72"/>
      <c r="B207" s="69"/>
      <c r="C207" s="69"/>
      <c r="D207" s="69"/>
      <c r="E207" s="69"/>
      <c r="F207" s="69"/>
      <c r="G207" s="69"/>
      <c r="H207" s="70"/>
    </row>
    <row r="208" spans="1:8">
      <c r="A208" s="72"/>
      <c r="B208" s="69"/>
      <c r="C208" s="69"/>
      <c r="D208" s="69"/>
      <c r="E208" s="69"/>
      <c r="F208" s="69"/>
      <c r="G208" s="69"/>
      <c r="H208" s="70"/>
    </row>
    <row r="209" spans="1:8">
      <c r="A209" s="72"/>
      <c r="B209" s="69"/>
      <c r="C209" s="69"/>
      <c r="D209" s="69"/>
      <c r="E209" s="69"/>
      <c r="F209" s="69"/>
      <c r="G209" s="69"/>
      <c r="H209" s="70"/>
    </row>
    <row r="210" spans="1:8">
      <c r="A210" s="72"/>
      <c r="B210" s="69"/>
      <c r="C210" s="69"/>
      <c r="D210" s="69"/>
      <c r="E210" s="69"/>
      <c r="F210" s="69"/>
      <c r="G210" s="69"/>
      <c r="H210" s="70"/>
    </row>
    <row r="211" spans="1:8">
      <c r="A211" s="72"/>
      <c r="B211" s="69"/>
      <c r="C211" s="69"/>
      <c r="D211" s="69"/>
      <c r="E211" s="69"/>
      <c r="F211" s="69"/>
      <c r="G211" s="69"/>
      <c r="H211" s="70"/>
    </row>
    <row r="212" spans="1:8">
      <c r="A212" s="72"/>
      <c r="B212" s="69"/>
      <c r="C212" s="69"/>
      <c r="D212" s="69"/>
      <c r="E212" s="69"/>
      <c r="F212" s="69"/>
      <c r="G212" s="69"/>
      <c r="H212" s="70"/>
    </row>
    <row r="213" spans="1:8">
      <c r="A213" s="72"/>
      <c r="B213" s="69"/>
      <c r="C213" s="69"/>
      <c r="D213" s="69"/>
      <c r="E213" s="69"/>
      <c r="F213" s="69"/>
      <c r="G213" s="69"/>
      <c r="H213" s="70"/>
    </row>
    <row r="214" spans="1:8">
      <c r="A214" s="72"/>
      <c r="B214" s="69"/>
      <c r="C214" s="69"/>
      <c r="D214" s="69"/>
      <c r="E214" s="69"/>
      <c r="F214" s="69"/>
      <c r="G214" s="69"/>
      <c r="H214" s="70"/>
    </row>
    <row r="215" spans="1:8">
      <c r="A215" s="72"/>
      <c r="B215" s="17"/>
      <c r="C215" s="69"/>
      <c r="D215" s="69"/>
      <c r="E215" s="69"/>
      <c r="F215" s="69"/>
      <c r="G215" s="69"/>
      <c r="H215" s="70"/>
    </row>
    <row r="216" spans="1:8" ht="15.75" thickBot="1">
      <c r="A216" s="111"/>
      <c r="B216" s="112"/>
      <c r="C216" s="672"/>
      <c r="D216" s="672"/>
      <c r="E216" s="672"/>
      <c r="F216" s="672"/>
      <c r="G216" s="672"/>
      <c r="H216" s="673"/>
    </row>
    <row r="217" spans="1:8" ht="15.75">
      <c r="A217" s="149" t="str">
        <f>A51</f>
        <v>FERC FORM NO.1 (ED. 12-96) NYPSC Modified-96</v>
      </c>
      <c r="B217" s="17"/>
      <c r="C217" s="69"/>
      <c r="D217" s="69"/>
      <c r="E217" s="69"/>
      <c r="F217" s="69"/>
      <c r="G217" s="69"/>
      <c r="H217" s="69"/>
    </row>
    <row r="218" spans="1:8">
      <c r="A218" s="69" t="s">
        <v>2093</v>
      </c>
      <c r="B218" s="69"/>
      <c r="C218" s="69"/>
      <c r="D218" s="69"/>
      <c r="E218" s="69"/>
      <c r="F218" s="69"/>
      <c r="G218" s="69"/>
      <c r="H218" s="69"/>
    </row>
  </sheetData>
  <customSheetViews>
    <customSheetView guid="{15E51391-F6F3-48E9-B40F-0D0FA5B2E445}"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1"/>
      <headerFooter alignWithMargins="0"/>
    </customSheetView>
    <customSheetView guid="{3A144620-83F7-4F5B-821B-3720DAB5A017}" scale="85" colorId="22">
      <selection activeCell="J37" sqref="J37"/>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2"/>
      <headerFooter alignWithMargins="0"/>
    </customSheetView>
    <customSheetView guid="{4AE1E835-A004-41CE-8576-E42DEB829644}"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3"/>
      <headerFooter alignWithMargins="0"/>
    </customSheetView>
    <customSheetView guid="{F164CA47-D0CA-4087-947A-F5047D94B8B7}" scale="85" colorId="22">
      <selection activeCell="J37" sqref="J37"/>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4"/>
      <headerFooter alignWithMargins="0"/>
    </customSheetView>
    <customSheetView guid="{BD2EE8C8-7F57-4FE0-A338-C6EB2215B0F1}" scale="85" colorId="22" showPageBreaks="1" printArea="1">
      <selection activeCell="J37" sqref="J37"/>
      <rowBreaks count="49" manualBreakCount="49">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5"/>
      <headerFooter alignWithMargins="0"/>
    </customSheetView>
    <customSheetView guid="{C7E3EE00-B00F-419E-8611-266863084489}" scale="85" colorId="22" showPageBreaks="1" printArea="1" topLeftCell="A77">
      <selection activeCell="B58" sqref="B58:H157"/>
      <rowBreaks count="3" manualBreakCount="3">
        <brk id="50" max="7" man="1"/>
        <brk id="157" max="7" man="1"/>
        <brk id="201" max="7" man="1"/>
      </rowBreaks>
      <pageMargins left="0.5" right="0.5" top="0" bottom="0" header="0.5" footer="0.5"/>
      <printOptions horizontalCentered="1" verticalCentered="1"/>
      <pageSetup scale="77" fitToHeight="4" orientation="portrait" horizontalDpi="300" verticalDpi="300" r:id="rId6"/>
      <headerFooter alignWithMargins="0"/>
    </customSheetView>
    <customSheetView guid="{3477AA39-47F3-4DEE-B5AC-34FD34A7C506}" scale="85" colorId="22" showPageBreaks="1" printArea="1">
      <selection sqref="A1:H210"/>
      <rowBreaks count="3" manualBreakCount="3">
        <brk id="50" max="7" man="1"/>
        <brk id="114" max="7" man="1"/>
        <brk id="158" max="7" man="1"/>
      </rowBreaks>
      <pageMargins left="0.5" right="0.5" top="0" bottom="0" header="0.5" footer="0.5"/>
      <printOptions horizontalCentered="1" verticalCentered="1"/>
      <pageSetup scale="77" fitToHeight="4" orientation="portrait" horizontalDpi="300" verticalDpi="300" r:id="rId7"/>
      <headerFooter alignWithMargins="0"/>
    </customSheetView>
    <customSheetView guid="{49B64248-30F9-46D2-A9F4-36D89630158D}" scale="85" colorId="22" showPageBreaks="1" printArea="1">
      <selection sqref="A1:H210"/>
      <rowBreaks count="3" manualBreakCount="3">
        <brk id="50" max="7" man="1"/>
        <brk id="114" max="7" man="1"/>
        <brk id="158" max="7" man="1"/>
      </rowBreaks>
      <pageMargins left="0.5" right="0.5" top="0" bottom="0" header="0.5" footer="0.5"/>
      <printOptions horizontalCentered="1" verticalCentered="1"/>
      <pageSetup scale="77" fitToHeight="4" orientation="portrait" horizontalDpi="300" verticalDpi="300" r:id="rId8"/>
      <headerFooter alignWithMargins="0"/>
    </customSheetView>
    <customSheetView guid="{9460FF40-1E23-4EAD-9F2E-3CC0E3823200}" scale="85" colorId="22" showPageBreaks="1" printArea="1">
      <selection activeCell="J37" sqref="J37"/>
      <rowBreaks count="63" manualBreakCount="63">
        <brk id="14" max="7" man="1"/>
        <brk id="15" max="7" man="1"/>
        <brk id="16" max="7" man="1"/>
        <brk id="17" max="7" man="1"/>
        <brk id="18" max="7" man="1"/>
        <brk id="19" max="7" man="1"/>
        <brk id="20" max="7" man="1"/>
        <brk id="21" max="7" man="1"/>
        <brk id="22" max="7" man="1"/>
        <brk id="23" max="7" man="1"/>
        <brk id="24" max="7" man="1"/>
        <brk id="25" max="7" man="1"/>
        <brk id="26" max="7" man="1"/>
        <brk id="27"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9"/>
      <headerFooter alignWithMargins="0"/>
    </customSheetView>
    <customSheetView guid="{33F19BEF-14FD-48AD-9437-DC9391C2FB5D}" scale="85" colorId="22">
      <selection activeCell="J37" sqref="J37"/>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10"/>
      <headerFooter alignWithMargins="0"/>
    </customSheetView>
    <customSheetView guid="{3572A64A-10E1-48A8-88DB-C6FDE35A45D9}"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11"/>
      <headerFooter alignWithMargins="0"/>
    </customSheetView>
    <customSheetView guid="{9A3FFF2B-6404-4DF1-A691-3B3D111BF416}" scale="85" colorId="22">
      <selection activeCell="J37" sqref="J37"/>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12"/>
      <headerFooter alignWithMargins="0"/>
    </customSheetView>
    <customSheetView guid="{6972FD2D-1C11-49E2-936D-D053FB86EE49}"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13"/>
      <headerFooter alignWithMargins="0"/>
    </customSheetView>
    <customSheetView guid="{909B62D3-37B4-48E7-A28D-FCCB057513A6}"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14"/>
      <headerFooter alignWithMargins="0"/>
    </customSheetView>
    <customSheetView guid="{AF5B460E-BE98-4D6A-BC4D-FB7F586FE8C3}" scale="85" colorId="22" showPageBreaks="1">
      <selection activeCell="J37" sqref="J37"/>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8" max="7" man="1"/>
      </rowBreaks>
      <pageMargins left="0.5" right="0.5" top="0" bottom="0" header="0.5" footer="0.5"/>
      <printOptions horizontalCentered="1" verticalCentered="1"/>
      <pageSetup scale="77" fitToHeight="4" orientation="portrait" horizontalDpi="300" verticalDpi="300" r:id="rId15"/>
      <headerFooter alignWithMargins="0"/>
    </customSheetView>
    <customSheetView guid="{AD2DEECA-73A1-433A-8496-725ED72ABD3B}" scale="85" colorId="22" topLeftCell="A68">
      <selection activeCell="B82" sqref="B82"/>
      <rowBreaks count="50" manualBreakCount="50">
        <brk id="46" max="7" man="1"/>
        <brk id="47" max="7" man="1"/>
        <brk id="48" max="7" man="1"/>
        <brk id="49" max="7" man="1"/>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68" max="7" man="1"/>
        <brk id="69"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114" max="7" man="1"/>
        <brk id="159" max="7" man="1"/>
      </rowBreaks>
      <pageMargins left="0.5" right="0.5" top="0" bottom="0" header="0.5" footer="0.5"/>
      <printOptions horizontalCentered="1" verticalCentered="1"/>
      <pageSetup scale="77" fitToHeight="4" orientation="portrait" horizontalDpi="300" verticalDpi="300" r:id="rId16"/>
      <headerFooter alignWithMargins="0"/>
    </customSheetView>
    <customSheetView guid="{613A73D1-ED13-41BC-B183-6F740B4BAFC9}" scale="60" colorId="22" showPageBreaks="1" view="pageBreakPreview" topLeftCell="A106">
      <selection activeCell="I169" sqref="I169"/>
      <rowBreaks count="3" manualBreakCount="3">
        <brk id="52" max="16383" man="1"/>
        <brk id="117" max="16383" man="1"/>
        <brk id="166" max="16383" man="1"/>
      </rowBreaks>
      <pageMargins left="0.5" right="0.5" top="0" bottom="0" header="0.5" footer="0.5"/>
      <printOptions horizontalCentered="1" verticalCentered="1"/>
      <pageSetup scale="70" fitToHeight="3" orientation="portrait" r:id="rId17"/>
      <headerFooter alignWithMargins="0"/>
    </customSheetView>
  </customSheetViews>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25" bottom="0.25" header="0" footer="0"/>
  <pageSetup scale="70" fitToHeight="3" orientation="portrait" horizontalDpi="300" verticalDpi="300" r:id="rId18"/>
  <headerFooter alignWithMargins="0"/>
  <rowBreaks count="3" manualBreakCount="3">
    <brk id="52" max="16383" man="1"/>
    <brk id="117" max="16383" man="1"/>
    <brk id="166"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46"/>
  <sheetViews>
    <sheetView defaultGridColor="0" view="pageBreakPreview" topLeftCell="A178" colorId="22" zoomScale="60" zoomScaleNormal="85" workbookViewId="0">
      <selection activeCell="H17" sqref="H17"/>
    </sheetView>
  </sheetViews>
  <sheetFormatPr defaultColWidth="9.6640625" defaultRowHeight="15"/>
  <cols>
    <col min="1" max="1" width="4.6640625" customWidth="1"/>
    <col min="2" max="2" width="51.6640625" customWidth="1"/>
    <col min="3" max="3" width="4.5546875" customWidth="1"/>
    <col min="4" max="4" width="2.6640625" customWidth="1"/>
    <col min="5" max="5" width="1.6640625" customWidth="1"/>
    <col min="6" max="6" width="14.5546875" customWidth="1"/>
    <col min="7" max="8" width="14.6640625" customWidth="1"/>
  </cols>
  <sheetData>
    <row r="1" spans="1:8">
      <c r="A1" s="1402"/>
      <c r="B1" s="1403" t="s">
        <v>2056</v>
      </c>
      <c r="C1" s="1404" t="s">
        <v>1549</v>
      </c>
      <c r="D1" s="1405"/>
      <c r="E1" s="1405"/>
      <c r="F1" s="1403"/>
      <c r="G1" s="1406" t="s">
        <v>1977</v>
      </c>
      <c r="H1" s="1369" t="s">
        <v>1978</v>
      </c>
    </row>
    <row r="2" spans="1:8">
      <c r="A2" s="1051"/>
      <c r="B2" s="1028" t="str">
        <f>'Data Sheet'!$C$25</f>
        <v>Central Hudson Gas &amp; Electric</v>
      </c>
      <c r="C2" s="1407" t="s">
        <v>1550</v>
      </c>
      <c r="D2" s="1029" t="s">
        <v>1551</v>
      </c>
      <c r="E2" s="1029"/>
      <c r="F2" s="9" t="s">
        <v>1552</v>
      </c>
      <c r="G2" s="1408" t="s">
        <v>1980</v>
      </c>
      <c r="H2" s="1057"/>
    </row>
    <row r="3" spans="1:8" ht="15" customHeight="1">
      <c r="A3" s="1055"/>
      <c r="B3" s="1056"/>
      <c r="C3" s="1409" t="s">
        <v>1553</v>
      </c>
      <c r="D3" s="1056" t="s">
        <v>1551</v>
      </c>
      <c r="E3" s="1056"/>
      <c r="F3" s="551" t="s">
        <v>1554</v>
      </c>
      <c r="G3" s="870" t="str">
        <f>'Data Sheet'!$C$40</f>
        <v>4/14/14</v>
      </c>
      <c r="H3" s="1598" t="str">
        <f>'Data Sheet'!$C$38</f>
        <v>12/31/13</v>
      </c>
    </row>
    <row r="4" spans="1:8" ht="15" customHeight="1">
      <c r="A4" s="1410" t="s">
        <v>2094</v>
      </c>
      <c r="B4" s="1049"/>
      <c r="C4" s="1049"/>
      <c r="D4" s="1049"/>
      <c r="E4" s="1049"/>
      <c r="F4" s="1049"/>
      <c r="G4" s="1049"/>
      <c r="H4" s="1050"/>
    </row>
    <row r="5" spans="1:8">
      <c r="A5" s="1411"/>
      <c r="B5" s="1052"/>
      <c r="C5" s="1052"/>
      <c r="D5" s="1052"/>
      <c r="E5" s="1052"/>
      <c r="F5" s="1412" t="s">
        <v>1991</v>
      </c>
      <c r="G5" s="1412" t="s">
        <v>2095</v>
      </c>
      <c r="H5" s="1413" t="s">
        <v>2095</v>
      </c>
    </row>
    <row r="6" spans="1:8">
      <c r="A6" s="1411" t="s">
        <v>1984</v>
      </c>
      <c r="B6" s="1052" t="s">
        <v>349</v>
      </c>
      <c r="C6" s="1052"/>
      <c r="D6" s="1052"/>
      <c r="E6" s="1052"/>
      <c r="F6" s="1412" t="s">
        <v>3445</v>
      </c>
      <c r="G6" s="1412" t="s">
        <v>2096</v>
      </c>
      <c r="H6" s="1413" t="s">
        <v>2870</v>
      </c>
    </row>
    <row r="7" spans="1:8">
      <c r="A7" s="1414" t="s">
        <v>1987</v>
      </c>
      <c r="B7" s="1049" t="s">
        <v>3447</v>
      </c>
      <c r="C7" s="1049"/>
      <c r="D7" s="1049"/>
      <c r="E7" s="1049"/>
      <c r="F7" s="1415" t="s">
        <v>3448</v>
      </c>
      <c r="G7" s="1415" t="s">
        <v>3449</v>
      </c>
      <c r="H7" s="1416" t="s">
        <v>3450</v>
      </c>
    </row>
    <row r="8" spans="1:8" ht="15.75">
      <c r="A8" s="1417" t="s">
        <v>2871</v>
      </c>
      <c r="B8" s="1418" t="s">
        <v>2872</v>
      </c>
      <c r="C8" s="1049"/>
      <c r="D8" s="1049"/>
      <c r="E8" s="1049"/>
      <c r="F8" s="1415"/>
      <c r="G8" s="1617"/>
      <c r="H8" s="1618"/>
    </row>
    <row r="9" spans="1:8">
      <c r="A9" s="1417" t="s">
        <v>2873</v>
      </c>
      <c r="B9" s="1419" t="s">
        <v>2874</v>
      </c>
      <c r="C9" s="1049"/>
      <c r="D9" s="1049"/>
      <c r="E9" s="1049"/>
      <c r="F9" s="1420" t="s">
        <v>1472</v>
      </c>
      <c r="G9" s="152">
        <v>1549962927</v>
      </c>
      <c r="H9" s="152">
        <v>1650077334</v>
      </c>
    </row>
    <row r="10" spans="1:8">
      <c r="A10" s="1417" t="s">
        <v>2875</v>
      </c>
      <c r="B10" s="1419" t="s">
        <v>2876</v>
      </c>
      <c r="C10" s="1049"/>
      <c r="D10" s="1049"/>
      <c r="E10" s="1049"/>
      <c r="F10" s="1420" t="s">
        <v>1472</v>
      </c>
      <c r="G10" s="154">
        <v>58052638</v>
      </c>
      <c r="H10" s="154">
        <v>41861989</v>
      </c>
    </row>
    <row r="11" spans="1:8">
      <c r="A11" s="1417" t="s">
        <v>2877</v>
      </c>
      <c r="B11" s="1419" t="s">
        <v>2106</v>
      </c>
      <c r="C11" s="1049"/>
      <c r="D11" s="1049"/>
      <c r="E11" s="1049"/>
      <c r="F11" s="1420"/>
      <c r="G11" s="154">
        <f>SUM(G9:G10)</f>
        <v>1608015565</v>
      </c>
      <c r="H11" s="155">
        <f>SUM(H9:H10)</f>
        <v>1691939323</v>
      </c>
    </row>
    <row r="12" spans="1:8">
      <c r="A12" s="1417" t="s">
        <v>2107</v>
      </c>
      <c r="B12" s="1419" t="s">
        <v>2108</v>
      </c>
      <c r="C12" s="1049"/>
      <c r="D12" s="1049"/>
      <c r="E12" s="1049"/>
      <c r="F12" s="1420" t="s">
        <v>1472</v>
      </c>
      <c r="G12" s="154">
        <v>457529384</v>
      </c>
      <c r="H12" s="154">
        <v>481064376</v>
      </c>
    </row>
    <row r="13" spans="1:8">
      <c r="A13" s="1417" t="s">
        <v>2109</v>
      </c>
      <c r="B13" s="1419" t="s">
        <v>2110</v>
      </c>
      <c r="C13" s="1049"/>
      <c r="D13" s="1049"/>
      <c r="E13" s="1049"/>
      <c r="F13" s="1420" t="s">
        <v>2111</v>
      </c>
      <c r="G13" s="154">
        <f>G11-G12</f>
        <v>1150486181</v>
      </c>
      <c r="H13" s="155">
        <f>H11-H12</f>
        <v>1210874947</v>
      </c>
    </row>
    <row r="14" spans="1:8">
      <c r="A14" s="1417" t="s">
        <v>2112</v>
      </c>
      <c r="B14" s="1419" t="s">
        <v>2113</v>
      </c>
      <c r="C14" s="1049"/>
      <c r="D14" s="1049"/>
      <c r="E14" s="1049"/>
      <c r="F14" s="1420" t="s">
        <v>1475</v>
      </c>
      <c r="G14" s="154" t="s">
        <v>2045</v>
      </c>
      <c r="H14" s="155"/>
    </row>
    <row r="15" spans="1:8">
      <c r="A15" s="1417" t="s">
        <v>2114</v>
      </c>
      <c r="B15" s="1419" t="s">
        <v>2115</v>
      </c>
      <c r="C15" s="1049"/>
      <c r="D15" s="1049"/>
      <c r="E15" s="1049"/>
      <c r="F15" s="1420" t="s">
        <v>1475</v>
      </c>
      <c r="G15" s="154"/>
      <c r="H15" s="155"/>
    </row>
    <row r="16" spans="1:8">
      <c r="A16" s="1417" t="s">
        <v>2116</v>
      </c>
      <c r="B16" s="1419" t="s">
        <v>2117</v>
      </c>
      <c r="C16" s="1049"/>
      <c r="D16" s="1049"/>
      <c r="E16" s="1049"/>
      <c r="F16" s="1420" t="s">
        <v>2111</v>
      </c>
      <c r="G16" s="154">
        <f>G14-G15</f>
        <v>0</v>
      </c>
      <c r="H16" s="155">
        <f>H14-H15</f>
        <v>0</v>
      </c>
    </row>
    <row r="17" spans="1:8">
      <c r="A17" s="1417" t="s">
        <v>2118</v>
      </c>
      <c r="B17" s="1419" t="s">
        <v>2119</v>
      </c>
      <c r="C17" s="1049"/>
      <c r="D17" s="1049"/>
      <c r="E17" s="1049"/>
      <c r="F17" s="1420" t="s">
        <v>2111</v>
      </c>
      <c r="G17" s="154">
        <f>G13+G16</f>
        <v>1150486181</v>
      </c>
      <c r="H17" s="155">
        <f>H13+H16</f>
        <v>1210874947</v>
      </c>
    </row>
    <row r="18" spans="1:8">
      <c r="A18" s="1417" t="s">
        <v>2120</v>
      </c>
      <c r="B18" s="1419" t="s">
        <v>2121</v>
      </c>
      <c r="C18" s="1049"/>
      <c r="D18" s="1049"/>
      <c r="E18" s="1049"/>
      <c r="F18" s="1420">
        <v>122</v>
      </c>
      <c r="G18" s="154" t="s">
        <v>2045</v>
      </c>
      <c r="H18" s="155"/>
    </row>
    <row r="19" spans="1:8">
      <c r="A19" s="1417" t="s">
        <v>2122</v>
      </c>
      <c r="B19" s="1419" t="s">
        <v>2123</v>
      </c>
      <c r="C19" s="1049"/>
      <c r="D19" s="1049"/>
      <c r="E19" s="1049"/>
      <c r="F19" s="1420" t="s">
        <v>2111</v>
      </c>
      <c r="G19" s="154"/>
      <c r="H19" s="155"/>
    </row>
    <row r="20" spans="1:8" ht="15.75">
      <c r="A20" s="1417" t="s">
        <v>2124</v>
      </c>
      <c r="B20" s="1418" t="s">
        <v>2125</v>
      </c>
      <c r="C20" s="1049"/>
      <c r="D20" s="1049"/>
      <c r="E20" s="1049"/>
      <c r="F20" s="1420"/>
      <c r="G20" s="1617"/>
      <c r="H20" s="1618"/>
    </row>
    <row r="21" spans="1:8">
      <c r="A21" s="1417" t="s">
        <v>2126</v>
      </c>
      <c r="B21" s="1419" t="s">
        <v>2127</v>
      </c>
      <c r="C21" s="1049"/>
      <c r="D21" s="1049"/>
      <c r="E21" s="1049"/>
      <c r="F21" s="1420">
        <v>221</v>
      </c>
      <c r="G21" s="156">
        <v>524237</v>
      </c>
      <c r="H21" s="155">
        <v>524237</v>
      </c>
    </row>
    <row r="22" spans="1:8">
      <c r="A22" s="1417" t="s">
        <v>2128</v>
      </c>
      <c r="B22" s="1419" t="s">
        <v>2129</v>
      </c>
      <c r="C22" s="1049"/>
      <c r="D22" s="1049"/>
      <c r="E22" s="1049"/>
      <c r="F22" s="1420" t="s">
        <v>2111</v>
      </c>
      <c r="G22" s="156">
        <v>-1162</v>
      </c>
      <c r="H22" s="155"/>
    </row>
    <row r="23" spans="1:8">
      <c r="A23" s="1417" t="s">
        <v>2130</v>
      </c>
      <c r="B23" s="1419" t="s">
        <v>2131</v>
      </c>
      <c r="C23" s="1049"/>
      <c r="D23" s="1049"/>
      <c r="E23" s="1049"/>
      <c r="F23" s="1420" t="s">
        <v>2111</v>
      </c>
      <c r="G23" s="156"/>
      <c r="H23" s="155"/>
    </row>
    <row r="24" spans="1:8">
      <c r="A24" s="1417" t="s">
        <v>2132</v>
      </c>
      <c r="B24" s="1419" t="s">
        <v>2133</v>
      </c>
      <c r="C24" s="1049"/>
      <c r="D24" s="1049"/>
      <c r="E24" s="1049"/>
      <c r="F24" s="1420" t="s">
        <v>1495</v>
      </c>
      <c r="G24" s="156"/>
      <c r="H24" s="155"/>
    </row>
    <row r="25" spans="1:8">
      <c r="A25" s="1417" t="s">
        <v>2134</v>
      </c>
      <c r="B25" s="1419" t="s">
        <v>2135</v>
      </c>
      <c r="C25" s="1049"/>
      <c r="D25" s="1049"/>
      <c r="E25" s="1049"/>
      <c r="F25" s="1420" t="s">
        <v>2111</v>
      </c>
      <c r="G25" s="1617"/>
      <c r="H25" s="1618"/>
    </row>
    <row r="26" spans="1:8">
      <c r="A26" s="1417" t="s">
        <v>2136</v>
      </c>
      <c r="B26" s="1419" t="s">
        <v>2137</v>
      </c>
      <c r="C26" s="1049"/>
      <c r="D26" s="1049"/>
      <c r="E26" s="1049"/>
      <c r="F26" s="1420" t="s">
        <v>2111</v>
      </c>
      <c r="G26" s="156"/>
      <c r="H26" s="155"/>
    </row>
    <row r="27" spans="1:8">
      <c r="A27" s="1417" t="s">
        <v>2138</v>
      </c>
      <c r="B27" s="1419" t="s">
        <v>2139</v>
      </c>
      <c r="C27" s="1049"/>
      <c r="D27" s="1049"/>
      <c r="E27" s="1049"/>
      <c r="F27" s="1420"/>
      <c r="G27" s="156">
        <v>5787700</v>
      </c>
      <c r="H27" s="155">
        <v>13045847</v>
      </c>
    </row>
    <row r="28" spans="1:8">
      <c r="A28" s="1417" t="s">
        <v>2140</v>
      </c>
      <c r="B28" s="1419" t="s">
        <v>2141</v>
      </c>
      <c r="C28" s="1049"/>
      <c r="D28" s="1049"/>
      <c r="E28" s="1049"/>
      <c r="F28" s="1420" t="s">
        <v>2111</v>
      </c>
      <c r="G28" s="156">
        <v>47506154</v>
      </c>
      <c r="H28" s="155">
        <v>51511425</v>
      </c>
    </row>
    <row r="29" spans="1:8">
      <c r="A29" s="1417" t="s">
        <v>2142</v>
      </c>
      <c r="B29" s="1419" t="s">
        <v>2143</v>
      </c>
      <c r="C29" s="1049"/>
      <c r="D29" s="1049"/>
      <c r="E29" s="1049"/>
      <c r="F29" s="1420"/>
      <c r="G29" s="156">
        <f>G21-G22+G23+G24+SUM(G26:G28)</f>
        <v>53819253</v>
      </c>
      <c r="H29" s="155">
        <f>H21-H22+H23+H24+SUM(H26:H28)</f>
        <v>65081509</v>
      </c>
    </row>
    <row r="30" spans="1:8" ht="15.75">
      <c r="A30" s="1417" t="s">
        <v>2144</v>
      </c>
      <c r="B30" s="1418" t="s">
        <v>2145</v>
      </c>
      <c r="C30" s="1049"/>
      <c r="D30" s="1049"/>
      <c r="E30" s="1049"/>
      <c r="F30" s="1420"/>
      <c r="G30" s="1617"/>
      <c r="H30" s="1618"/>
    </row>
    <row r="31" spans="1:8">
      <c r="A31" s="1417" t="s">
        <v>2146</v>
      </c>
      <c r="B31" s="1419" t="s">
        <v>2147</v>
      </c>
      <c r="C31" s="1049"/>
      <c r="D31" s="1049"/>
      <c r="E31" s="1049"/>
      <c r="F31" s="1420" t="s">
        <v>2111</v>
      </c>
      <c r="G31" s="156">
        <v>24187298</v>
      </c>
      <c r="H31" s="155">
        <v>14214288</v>
      </c>
    </row>
    <row r="32" spans="1:8">
      <c r="A32" s="1417" t="s">
        <v>2148</v>
      </c>
      <c r="B32" s="1419" t="s">
        <v>2149</v>
      </c>
      <c r="C32" s="1049"/>
      <c r="D32" s="1049"/>
      <c r="E32" s="1049"/>
      <c r="F32" s="1420" t="s">
        <v>2111</v>
      </c>
      <c r="G32" s="156">
        <v>206550</v>
      </c>
      <c r="H32" s="155">
        <v>207350</v>
      </c>
    </row>
    <row r="33" spans="1:8">
      <c r="A33" s="1417" t="s">
        <v>2150</v>
      </c>
      <c r="B33" s="1419" t="s">
        <v>2151</v>
      </c>
      <c r="C33" s="1049"/>
      <c r="D33" s="1049"/>
      <c r="E33" s="1049"/>
      <c r="F33" s="1420" t="s">
        <v>2111</v>
      </c>
      <c r="G33" s="156">
        <v>165009</v>
      </c>
      <c r="H33" s="155">
        <v>165009</v>
      </c>
    </row>
    <row r="34" spans="1:8">
      <c r="A34" s="1417" t="s">
        <v>2152</v>
      </c>
      <c r="B34" s="1419" t="s">
        <v>2153</v>
      </c>
      <c r="C34" s="1049"/>
      <c r="D34" s="1049"/>
      <c r="E34" s="1049"/>
      <c r="F34" s="1420" t="s">
        <v>2111</v>
      </c>
      <c r="G34" s="156"/>
      <c r="H34" s="155"/>
    </row>
    <row r="35" spans="1:8">
      <c r="A35" s="1417" t="s">
        <v>2154</v>
      </c>
      <c r="B35" s="1419" t="s">
        <v>2155</v>
      </c>
      <c r="C35" s="1049"/>
      <c r="D35" s="1049"/>
      <c r="E35" s="1049"/>
      <c r="F35" s="1420"/>
      <c r="G35" s="156"/>
      <c r="H35" s="155"/>
    </row>
    <row r="36" spans="1:8">
      <c r="A36" s="1417" t="s">
        <v>2156</v>
      </c>
      <c r="B36" s="1419" t="s">
        <v>2157</v>
      </c>
      <c r="C36" s="1049"/>
      <c r="D36" s="1049"/>
      <c r="E36" s="1049"/>
      <c r="F36" s="1420" t="s">
        <v>2111</v>
      </c>
      <c r="G36" s="156">
        <v>46670563</v>
      </c>
      <c r="H36" s="155">
        <v>55080898</v>
      </c>
    </row>
    <row r="37" spans="1:8">
      <c r="A37" s="1417" t="s">
        <v>2158</v>
      </c>
      <c r="B37" s="1419" t="s">
        <v>235</v>
      </c>
      <c r="C37" s="1049"/>
      <c r="D37" s="1049"/>
      <c r="E37" s="1049"/>
      <c r="F37" s="1420" t="s">
        <v>2111</v>
      </c>
      <c r="G37" s="156">
        <v>4929408</v>
      </c>
      <c r="H37" s="155">
        <v>4212668</v>
      </c>
    </row>
    <row r="38" spans="1:8">
      <c r="A38" s="1417" t="s">
        <v>236</v>
      </c>
      <c r="B38" s="1419" t="s">
        <v>237</v>
      </c>
      <c r="C38" s="1049"/>
      <c r="D38" s="1049"/>
      <c r="E38" s="1049"/>
      <c r="F38" s="1420" t="s">
        <v>2111</v>
      </c>
      <c r="G38" s="156">
        <v>4600000</v>
      </c>
      <c r="H38" s="155">
        <v>3900000</v>
      </c>
    </row>
    <row r="39" spans="1:8">
      <c r="A39" s="1417" t="s">
        <v>238</v>
      </c>
      <c r="B39" s="1419" t="s">
        <v>239</v>
      </c>
      <c r="C39" s="1049"/>
      <c r="D39" s="1049"/>
      <c r="E39" s="1049"/>
      <c r="F39" s="1420" t="s">
        <v>2111</v>
      </c>
      <c r="G39" s="156"/>
      <c r="H39" s="155"/>
    </row>
    <row r="40" spans="1:8">
      <c r="A40" s="1417" t="s">
        <v>240</v>
      </c>
      <c r="B40" s="1419" t="s">
        <v>241</v>
      </c>
      <c r="C40" s="1049"/>
      <c r="D40" s="1049"/>
      <c r="E40" s="1049"/>
      <c r="F40" s="1420" t="s">
        <v>2111</v>
      </c>
      <c r="G40" s="156">
        <v>21978</v>
      </c>
      <c r="H40" s="155">
        <v>599363</v>
      </c>
    </row>
    <row r="41" spans="1:8">
      <c r="A41" s="1417" t="s">
        <v>242</v>
      </c>
      <c r="B41" s="1419" t="s">
        <v>243</v>
      </c>
      <c r="C41" s="1049"/>
      <c r="D41" s="1049"/>
      <c r="E41" s="1049"/>
      <c r="F41" s="1420">
        <v>227</v>
      </c>
      <c r="G41" s="156">
        <v>294917</v>
      </c>
      <c r="H41" s="155">
        <v>429540</v>
      </c>
    </row>
    <row r="42" spans="1:8">
      <c r="A42" s="1417" t="s">
        <v>244</v>
      </c>
      <c r="B42" s="1419" t="s">
        <v>245</v>
      </c>
      <c r="C42" s="1049"/>
      <c r="D42" s="1049"/>
      <c r="E42" s="1049"/>
      <c r="F42" s="1420">
        <v>227</v>
      </c>
      <c r="G42" s="156"/>
      <c r="H42" s="155"/>
    </row>
    <row r="43" spans="1:8">
      <c r="A43" s="1417" t="s">
        <v>246</v>
      </c>
      <c r="B43" s="1419" t="s">
        <v>247</v>
      </c>
      <c r="C43" s="1049"/>
      <c r="D43" s="1049"/>
      <c r="E43" s="1049"/>
      <c r="F43" s="1420">
        <v>227</v>
      </c>
      <c r="G43" s="156"/>
      <c r="H43" s="155"/>
    </row>
    <row r="44" spans="1:8">
      <c r="A44" s="1417" t="s">
        <v>1130</v>
      </c>
      <c r="B44" s="1419" t="s">
        <v>1131</v>
      </c>
      <c r="C44" s="1049"/>
      <c r="D44" s="1049"/>
      <c r="E44" s="1049"/>
      <c r="F44" s="1420">
        <v>227</v>
      </c>
      <c r="G44" s="156">
        <v>11328263</v>
      </c>
      <c r="H44" s="155">
        <v>10115824</v>
      </c>
    </row>
    <row r="45" spans="1:8">
      <c r="A45" s="1417" t="s">
        <v>1132</v>
      </c>
      <c r="B45" s="1419" t="s">
        <v>1133</v>
      </c>
      <c r="C45" s="1049"/>
      <c r="D45" s="1049"/>
      <c r="E45" s="1049"/>
      <c r="F45" s="1420">
        <v>227</v>
      </c>
      <c r="G45" s="156"/>
      <c r="H45" s="155"/>
    </row>
    <row r="46" spans="1:8">
      <c r="A46" s="1417" t="s">
        <v>1134</v>
      </c>
      <c r="B46" s="1419" t="s">
        <v>1135</v>
      </c>
      <c r="C46" s="1049"/>
      <c r="D46" s="1049"/>
      <c r="E46" s="1049"/>
      <c r="F46" s="1420">
        <v>227</v>
      </c>
      <c r="G46" s="156"/>
      <c r="H46" s="155"/>
    </row>
    <row r="47" spans="1:8">
      <c r="A47" s="1417" t="s">
        <v>1136</v>
      </c>
      <c r="B47" s="1419" t="s">
        <v>1137</v>
      </c>
      <c r="C47" s="1049"/>
      <c r="D47" s="1049"/>
      <c r="E47" s="1049"/>
      <c r="F47" s="1420" t="s">
        <v>1138</v>
      </c>
      <c r="G47" s="156"/>
      <c r="H47" s="155"/>
    </row>
    <row r="48" spans="1:8">
      <c r="A48" s="1417" t="s">
        <v>1139</v>
      </c>
      <c r="B48" s="1419" t="s">
        <v>1140</v>
      </c>
      <c r="C48" s="1049"/>
      <c r="D48" s="1049"/>
      <c r="E48" s="1049"/>
      <c r="F48" s="1420" t="s">
        <v>1499</v>
      </c>
      <c r="G48" s="156"/>
      <c r="H48" s="155"/>
    </row>
    <row r="49" spans="1:8">
      <c r="A49" s="1417" t="s">
        <v>1141</v>
      </c>
      <c r="B49" s="1419" t="s">
        <v>1142</v>
      </c>
      <c r="C49" s="1049"/>
      <c r="D49" s="1049"/>
      <c r="E49" s="1049"/>
      <c r="F49" s="1420" t="s">
        <v>1499</v>
      </c>
      <c r="G49" s="156"/>
      <c r="H49" s="155"/>
    </row>
    <row r="50" spans="1:8">
      <c r="A50" s="1417" t="s">
        <v>1143</v>
      </c>
      <c r="B50" s="1419" t="s">
        <v>1144</v>
      </c>
      <c r="C50" s="1049"/>
      <c r="D50" s="1049"/>
      <c r="E50" s="1049"/>
      <c r="F50" s="1420" t="s">
        <v>2111</v>
      </c>
      <c r="G50" s="156">
        <v>2163</v>
      </c>
      <c r="H50" s="155">
        <v>8517</v>
      </c>
    </row>
    <row r="51" spans="1:8">
      <c r="A51" s="1417" t="s">
        <v>1145</v>
      </c>
      <c r="B51" s="1419" t="s">
        <v>1146</v>
      </c>
      <c r="C51" s="1049"/>
      <c r="D51" s="1049"/>
      <c r="E51" s="1049"/>
      <c r="F51" s="1420" t="s">
        <v>2111</v>
      </c>
      <c r="G51" s="156">
        <v>7638399</v>
      </c>
      <c r="H51" s="155">
        <v>8078000</v>
      </c>
    </row>
    <row r="52" spans="1:8">
      <c r="A52" s="1417" t="s">
        <v>1147</v>
      </c>
      <c r="B52" s="1419" t="s">
        <v>2070</v>
      </c>
      <c r="C52" s="1049"/>
      <c r="D52" s="1049"/>
      <c r="E52" s="1049"/>
      <c r="F52" s="1420" t="s">
        <v>2111</v>
      </c>
      <c r="G52" s="156"/>
      <c r="H52" s="155"/>
    </row>
    <row r="53" spans="1:8">
      <c r="A53" s="1417" t="s">
        <v>1148</v>
      </c>
      <c r="B53" s="1419" t="s">
        <v>1149</v>
      </c>
      <c r="C53" s="1049"/>
      <c r="D53" s="1049"/>
      <c r="E53" s="1049"/>
      <c r="F53" s="1420" t="s">
        <v>2111</v>
      </c>
      <c r="G53" s="156">
        <v>15555151</v>
      </c>
      <c r="H53" s="155">
        <v>17469169</v>
      </c>
    </row>
    <row r="54" spans="1:8">
      <c r="A54" s="1417" t="s">
        <v>1150</v>
      </c>
      <c r="B54" s="1419" t="s">
        <v>1151</v>
      </c>
      <c r="C54" s="1049"/>
      <c r="D54" s="1049"/>
      <c r="E54" s="1049"/>
      <c r="F54" s="1420" t="s">
        <v>2111</v>
      </c>
      <c r="G54" s="156"/>
      <c r="H54" s="155"/>
    </row>
    <row r="55" spans="1:8">
      <c r="A55" s="1417" t="s">
        <v>1152</v>
      </c>
      <c r="B55" s="1419" t="s">
        <v>1153</v>
      </c>
      <c r="C55" s="1049"/>
      <c r="D55" s="1049"/>
      <c r="E55" s="1049"/>
      <c r="F55" s="1420" t="s">
        <v>2111</v>
      </c>
      <c r="G55" s="156"/>
      <c r="H55" s="155"/>
    </row>
    <row r="56" spans="1:8">
      <c r="A56" s="1417" t="s">
        <v>1154</v>
      </c>
      <c r="B56" s="1419" t="s">
        <v>1155</v>
      </c>
      <c r="C56" s="1049"/>
      <c r="D56" s="1049"/>
      <c r="E56" s="1049"/>
      <c r="F56" s="1420" t="s">
        <v>2111</v>
      </c>
      <c r="G56" s="156">
        <v>259678</v>
      </c>
      <c r="H56" s="155">
        <v>237189</v>
      </c>
    </row>
    <row r="57" spans="1:8">
      <c r="A57" s="1417" t="s">
        <v>1156</v>
      </c>
      <c r="B57" s="1419" t="s">
        <v>1157</v>
      </c>
      <c r="C57" s="1049"/>
      <c r="D57" s="1049"/>
      <c r="E57" s="1049"/>
      <c r="F57" s="1420" t="s">
        <v>2111</v>
      </c>
      <c r="G57" s="156">
        <v>17154948</v>
      </c>
      <c r="H57" s="155">
        <v>17209907</v>
      </c>
    </row>
    <row r="58" spans="1:8">
      <c r="A58" s="1417" t="s">
        <v>1158</v>
      </c>
      <c r="B58" s="1419" t="s">
        <v>1159</v>
      </c>
      <c r="C58" s="1049"/>
      <c r="D58" s="1049"/>
      <c r="E58" s="1049"/>
      <c r="F58" s="1420"/>
      <c r="G58" s="156">
        <v>2710583</v>
      </c>
      <c r="H58" s="155">
        <v>2783448</v>
      </c>
    </row>
    <row r="59" spans="1:8">
      <c r="A59" s="1752"/>
      <c r="B59" s="1753" t="s">
        <v>4565</v>
      </c>
      <c r="C59" s="1754"/>
      <c r="D59" s="1754"/>
      <c r="E59" s="1754"/>
      <c r="F59" s="1759"/>
      <c r="G59" s="1756"/>
      <c r="H59" s="1757">
        <v>10176220</v>
      </c>
    </row>
    <row r="60" spans="1:8" ht="15.75" thickBot="1">
      <c r="A60" s="1421" t="s">
        <v>1160</v>
      </c>
      <c r="B60" s="1422" t="s">
        <v>1161</v>
      </c>
      <c r="C60" s="1060"/>
      <c r="D60" s="1060"/>
      <c r="E60" s="1060"/>
      <c r="F60" s="1423"/>
      <c r="G60" s="1424">
        <f>SUM(G31:G37)-G38+SUM(G39:G48)-G49+SUM(G50:G58)</f>
        <v>126524908</v>
      </c>
      <c r="H60" s="1425">
        <f>SUM(H31:H37)-H38+SUM(H39:H48)-H49+SUM(H50:H59)</f>
        <v>137087390</v>
      </c>
    </row>
    <row r="61" spans="1:8">
      <c r="A61" s="1426"/>
      <c r="B61" s="1427"/>
      <c r="C61" s="1428"/>
      <c r="D61" s="1428"/>
      <c r="E61" s="1428"/>
      <c r="F61" s="1429"/>
      <c r="G61" s="1430"/>
      <c r="H61" s="1430"/>
    </row>
    <row r="62" spans="1:8">
      <c r="A62" s="1062" t="s">
        <v>1162</v>
      </c>
      <c r="B62" s="1029"/>
      <c r="C62" s="1052"/>
      <c r="D62" s="1052"/>
      <c r="E62" s="1052"/>
      <c r="F62" s="1052"/>
      <c r="G62" s="147"/>
      <c r="H62" s="147"/>
    </row>
    <row r="63" spans="1:8">
      <c r="A63" s="1052" t="s">
        <v>1163</v>
      </c>
      <c r="B63" s="1052"/>
      <c r="C63" s="1052"/>
      <c r="D63" s="12"/>
      <c r="E63" s="1052"/>
      <c r="F63" s="1052"/>
      <c r="G63" s="147"/>
      <c r="H63" s="147"/>
    </row>
    <row r="64" spans="1:8">
      <c r="A64" s="1052"/>
      <c r="B64" s="1052"/>
      <c r="C64" s="1052"/>
      <c r="D64" s="12"/>
      <c r="E64" s="1052"/>
      <c r="F64" s="1052"/>
      <c r="G64" s="147"/>
      <c r="H64" s="147"/>
    </row>
    <row r="65" spans="1:8" ht="15.75" thickBot="1">
      <c r="A65" s="1029"/>
      <c r="B65" s="1029"/>
      <c r="C65" s="1029"/>
      <c r="D65" s="1029"/>
      <c r="E65" s="1029"/>
      <c r="F65" s="1029"/>
      <c r="G65" s="143"/>
      <c r="H65" s="143"/>
    </row>
    <row r="66" spans="1:8">
      <c r="A66" s="1431"/>
      <c r="B66" s="1403" t="s">
        <v>2056</v>
      </c>
      <c r="C66" s="1404" t="s">
        <v>1549</v>
      </c>
      <c r="D66" s="1405"/>
      <c r="E66" s="1405"/>
      <c r="F66" s="1403"/>
      <c r="G66" s="1403" t="s">
        <v>1977</v>
      </c>
      <c r="H66" s="1432" t="s">
        <v>1978</v>
      </c>
    </row>
    <row r="67" spans="1:8">
      <c r="A67" s="1051"/>
      <c r="B67" s="1028" t="str">
        <f>'Data Sheet'!$C$25</f>
        <v>Central Hudson Gas &amp; Electric</v>
      </c>
      <c r="C67" s="1407" t="s">
        <v>1550</v>
      </c>
      <c r="D67" s="1029" t="s">
        <v>1551</v>
      </c>
      <c r="E67" s="1029"/>
      <c r="F67" s="1433" t="s">
        <v>1552</v>
      </c>
      <c r="G67" s="1433" t="s">
        <v>1980</v>
      </c>
      <c r="H67" s="1057"/>
    </row>
    <row r="68" spans="1:8">
      <c r="A68" s="1055"/>
      <c r="B68" s="1056"/>
      <c r="C68" s="1409" t="s">
        <v>1553</v>
      </c>
      <c r="D68" s="1056" t="s">
        <v>1551</v>
      </c>
      <c r="E68" s="1056"/>
      <c r="F68" s="1434" t="s">
        <v>1554</v>
      </c>
      <c r="G68" s="871" t="str">
        <f>'Data Sheet'!$C$40</f>
        <v>4/14/14</v>
      </c>
      <c r="H68" s="1602" t="str">
        <f>'Data Sheet'!$C$38</f>
        <v>12/31/13</v>
      </c>
    </row>
    <row r="69" spans="1:8" ht="15.75">
      <c r="A69" s="1410" t="s">
        <v>1164</v>
      </c>
      <c r="B69" s="1435"/>
      <c r="C69" s="1049"/>
      <c r="D69" s="1049"/>
      <c r="E69" s="1049"/>
      <c r="F69" s="1049"/>
      <c r="G69" s="1049"/>
      <c r="H69" s="1050"/>
    </row>
    <row r="70" spans="1:8">
      <c r="A70" s="1436"/>
      <c r="B70" s="1052"/>
      <c r="C70" s="1052"/>
      <c r="D70" s="1052"/>
      <c r="E70" s="1052"/>
      <c r="F70" s="1412" t="s">
        <v>1991</v>
      </c>
      <c r="G70" s="1412" t="s">
        <v>2095</v>
      </c>
      <c r="H70" s="1413" t="s">
        <v>2095</v>
      </c>
    </row>
    <row r="71" spans="1:8">
      <c r="A71" s="1436" t="s">
        <v>1984</v>
      </c>
      <c r="B71" s="1052" t="s">
        <v>349</v>
      </c>
      <c r="C71" s="1052"/>
      <c r="D71" s="1052"/>
      <c r="E71" s="1052"/>
      <c r="F71" s="1412" t="s">
        <v>3445</v>
      </c>
      <c r="G71" s="1412" t="s">
        <v>2096</v>
      </c>
      <c r="H71" s="1413" t="s">
        <v>2870</v>
      </c>
    </row>
    <row r="72" spans="1:8">
      <c r="A72" s="1417" t="s">
        <v>1987</v>
      </c>
      <c r="B72" s="1049" t="s">
        <v>3447</v>
      </c>
      <c r="C72" s="1049"/>
      <c r="D72" s="1049"/>
      <c r="E72" s="1049"/>
      <c r="F72" s="1415" t="s">
        <v>3448</v>
      </c>
      <c r="G72" s="1415" t="s">
        <v>3449</v>
      </c>
      <c r="H72" s="1416" t="s">
        <v>3450</v>
      </c>
    </row>
    <row r="73" spans="1:8" ht="15.75">
      <c r="A73" s="1417" t="s">
        <v>1165</v>
      </c>
      <c r="B73" s="1418" t="s">
        <v>1166</v>
      </c>
      <c r="C73" s="1049"/>
      <c r="D73" s="1049"/>
      <c r="E73" s="1049"/>
      <c r="F73" s="1437"/>
      <c r="G73" s="1617"/>
      <c r="H73" s="1618"/>
    </row>
    <row r="74" spans="1:8">
      <c r="A74" s="1417" t="s">
        <v>1167</v>
      </c>
      <c r="B74" s="1419" t="s">
        <v>1168</v>
      </c>
      <c r="C74" s="1049"/>
      <c r="D74" s="1049"/>
      <c r="E74" s="1049"/>
      <c r="F74" s="1409" t="s">
        <v>1169</v>
      </c>
      <c r="G74" s="158">
        <v>5107378</v>
      </c>
      <c r="H74" s="153">
        <v>4237671</v>
      </c>
    </row>
    <row r="75" spans="1:8">
      <c r="A75" s="1417" t="s">
        <v>1170</v>
      </c>
      <c r="B75" s="1419" t="s">
        <v>1171</v>
      </c>
      <c r="C75" s="1049"/>
      <c r="D75" s="1049"/>
      <c r="E75" s="1049"/>
      <c r="F75" s="1409">
        <v>230</v>
      </c>
      <c r="G75" s="156"/>
      <c r="H75" s="155"/>
    </row>
    <row r="76" spans="1:8">
      <c r="A76" s="1417" t="s">
        <v>1172</v>
      </c>
      <c r="B76" s="1419" t="s">
        <v>1173</v>
      </c>
      <c r="C76" s="1049"/>
      <c r="D76" s="1049"/>
      <c r="E76" s="1049"/>
      <c r="F76" s="1409">
        <v>230</v>
      </c>
      <c r="G76" s="156"/>
      <c r="H76" s="155"/>
    </row>
    <row r="77" spans="1:8">
      <c r="A77" s="1417" t="s">
        <v>1174</v>
      </c>
      <c r="B77" s="1419" t="s">
        <v>1175</v>
      </c>
      <c r="C77" s="1049"/>
      <c r="D77" s="1049"/>
      <c r="E77" s="1049"/>
      <c r="F77" s="1409">
        <v>232</v>
      </c>
      <c r="G77" s="156">
        <v>282213833</v>
      </c>
      <c r="H77" s="155">
        <v>204335831</v>
      </c>
    </row>
    <row r="78" spans="1:8">
      <c r="A78" s="1417" t="s">
        <v>1176</v>
      </c>
      <c r="B78" s="1419" t="s">
        <v>1177</v>
      </c>
      <c r="C78" s="1049"/>
      <c r="D78" s="1049"/>
      <c r="E78" s="1049"/>
      <c r="F78" s="1409" t="s">
        <v>1169</v>
      </c>
      <c r="G78" s="156"/>
      <c r="H78" s="155"/>
    </row>
    <row r="79" spans="1:8">
      <c r="A79" s="1417" t="s">
        <v>1178</v>
      </c>
      <c r="B79" s="1419" t="s">
        <v>1179</v>
      </c>
      <c r="C79" s="1049"/>
      <c r="D79" s="1049"/>
      <c r="E79" s="1049"/>
      <c r="F79" s="1409" t="s">
        <v>1169</v>
      </c>
      <c r="G79" s="156"/>
      <c r="H79" s="155"/>
    </row>
    <row r="80" spans="1:8">
      <c r="A80" s="1417" t="s">
        <v>1180</v>
      </c>
      <c r="B80" s="1419" t="s">
        <v>1181</v>
      </c>
      <c r="C80" s="1049"/>
      <c r="D80" s="1049"/>
      <c r="E80" s="1049"/>
      <c r="F80" s="1409" t="s">
        <v>1169</v>
      </c>
      <c r="G80" s="156">
        <v>933172</v>
      </c>
      <c r="H80" s="155">
        <v>931255</v>
      </c>
    </row>
    <row r="81" spans="1:8">
      <c r="A81" s="1417" t="s">
        <v>1182</v>
      </c>
      <c r="B81" s="1419" t="s">
        <v>1183</v>
      </c>
      <c r="C81" s="1049"/>
      <c r="D81" s="1049"/>
      <c r="E81" s="1049"/>
      <c r="F81" s="1409" t="s">
        <v>1169</v>
      </c>
      <c r="G81" s="156">
        <v>2727710</v>
      </c>
      <c r="H81" s="155">
        <v>2004419</v>
      </c>
    </row>
    <row r="82" spans="1:8">
      <c r="A82" s="1417" t="s">
        <v>1184</v>
      </c>
      <c r="B82" s="1419" t="s">
        <v>1185</v>
      </c>
      <c r="C82" s="1049"/>
      <c r="D82" s="1049"/>
      <c r="E82" s="1049"/>
      <c r="F82" s="1409">
        <v>233</v>
      </c>
      <c r="G82" s="156"/>
      <c r="H82" s="155"/>
    </row>
    <row r="83" spans="1:8">
      <c r="A83" s="1417" t="s">
        <v>1186</v>
      </c>
      <c r="B83" s="1419" t="s">
        <v>1187</v>
      </c>
      <c r="C83" s="1049"/>
      <c r="D83" s="1049"/>
      <c r="E83" s="1049"/>
      <c r="F83" s="1409" t="s">
        <v>1169</v>
      </c>
      <c r="G83" s="156"/>
      <c r="H83" s="155"/>
    </row>
    <row r="84" spans="1:8">
      <c r="A84" s="1417" t="s">
        <v>1188</v>
      </c>
      <c r="B84" s="1419" t="s">
        <v>1189</v>
      </c>
      <c r="C84" s="1049"/>
      <c r="D84" s="1049"/>
      <c r="E84" s="1049"/>
      <c r="F84" s="1409" t="s">
        <v>2428</v>
      </c>
      <c r="G84" s="156">
        <v>-307524</v>
      </c>
      <c r="H84" s="155">
        <v>-463359</v>
      </c>
    </row>
    <row r="85" spans="1:8">
      <c r="A85" s="1417" t="s">
        <v>1190</v>
      </c>
      <c r="B85" s="1419" t="s">
        <v>1191</v>
      </c>
      <c r="C85" s="1049"/>
      <c r="D85" s="1049"/>
      <c r="E85" s="1049"/>
      <c r="F85" s="1409" t="s">
        <v>1169</v>
      </c>
      <c r="G85" s="156">
        <v>5338076</v>
      </c>
      <c r="H85" s="155">
        <v>5602640</v>
      </c>
    </row>
    <row r="86" spans="1:8">
      <c r="A86" s="1417" t="s">
        <v>1192</v>
      </c>
      <c r="B86" s="1419" t="s">
        <v>1193</v>
      </c>
      <c r="C86" s="1049"/>
      <c r="D86" s="1049"/>
      <c r="E86" s="1049"/>
      <c r="F86" s="1409">
        <v>234</v>
      </c>
      <c r="G86" s="156">
        <v>101627085</v>
      </c>
      <c r="H86" s="155">
        <v>120545287</v>
      </c>
    </row>
    <row r="87" spans="1:8">
      <c r="A87" s="1417" t="s">
        <v>1194</v>
      </c>
      <c r="B87" s="1419" t="s">
        <v>1195</v>
      </c>
      <c r="C87" s="1049"/>
      <c r="D87" s="1049"/>
      <c r="E87" s="1049"/>
      <c r="F87" s="1409" t="s">
        <v>1169</v>
      </c>
      <c r="G87" s="156"/>
      <c r="H87" s="155"/>
    </row>
    <row r="88" spans="1:8">
      <c r="A88" s="1417" t="s">
        <v>1196</v>
      </c>
      <c r="B88" s="1419" t="s">
        <v>1197</v>
      </c>
      <c r="C88" s="1049"/>
      <c r="D88" s="1049"/>
      <c r="E88" s="1049"/>
      <c r="F88" s="1437"/>
      <c r="G88" s="156">
        <f>SUM(G74:G87)</f>
        <v>397639730</v>
      </c>
      <c r="H88" s="155">
        <f>SUM(H74:H87)</f>
        <v>337193744</v>
      </c>
    </row>
    <row r="89" spans="1:8">
      <c r="A89" s="1436" t="s">
        <v>1198</v>
      </c>
      <c r="B89" s="1062" t="s">
        <v>2071</v>
      </c>
      <c r="C89" s="1052"/>
      <c r="D89" s="1052"/>
      <c r="E89" s="1052"/>
      <c r="F89" s="1438"/>
      <c r="G89" s="160"/>
      <c r="H89" s="161"/>
    </row>
    <row r="90" spans="1:8">
      <c r="A90" s="1417"/>
      <c r="B90" s="1419" t="s">
        <v>1199</v>
      </c>
      <c r="C90" s="1049"/>
      <c r="D90" s="1049"/>
      <c r="E90" s="1049"/>
      <c r="F90" s="1437"/>
      <c r="G90" s="158">
        <f>G17+G18+G19+G29+G60+G88</f>
        <v>1728470072</v>
      </c>
      <c r="H90" s="153">
        <f>H17+H18+H19+H29+H60+H88</f>
        <v>1750237590</v>
      </c>
    </row>
    <row r="91" spans="1:8">
      <c r="A91" s="1051"/>
      <c r="B91" s="1052"/>
      <c r="C91" s="1052"/>
      <c r="D91" s="1052"/>
      <c r="E91" s="1052"/>
      <c r="F91" s="1029"/>
      <c r="G91" s="143"/>
      <c r="H91" s="144"/>
    </row>
    <row r="92" spans="1:8">
      <c r="A92" s="1051"/>
      <c r="B92" s="1052"/>
      <c r="C92" s="1052"/>
      <c r="D92" s="1052"/>
      <c r="E92" s="1052"/>
      <c r="F92" s="1029"/>
      <c r="G92" s="143"/>
      <c r="H92" s="144"/>
    </row>
    <row r="93" spans="1:8">
      <c r="A93" s="1051"/>
      <c r="B93" s="1052"/>
      <c r="C93" s="1052"/>
      <c r="D93" s="1052"/>
      <c r="E93" s="1052"/>
      <c r="F93" s="1029"/>
      <c r="G93" s="143"/>
      <c r="H93" s="144"/>
    </row>
    <row r="94" spans="1:8">
      <c r="A94" s="1051"/>
      <c r="B94" s="1052"/>
      <c r="C94" s="1052"/>
      <c r="D94" s="1052"/>
      <c r="E94" s="1052"/>
      <c r="F94" s="1029"/>
      <c r="G94" s="143"/>
      <c r="H94" s="144"/>
    </row>
    <row r="95" spans="1:8">
      <c r="A95" s="1051"/>
      <c r="B95" s="1052"/>
      <c r="C95" s="1052"/>
      <c r="D95" s="1052"/>
      <c r="E95" s="1052"/>
      <c r="F95" s="1029"/>
      <c r="G95" s="143"/>
      <c r="H95" s="144"/>
    </row>
    <row r="96" spans="1:8">
      <c r="A96" s="1051"/>
      <c r="B96" s="1052"/>
      <c r="C96" s="1052"/>
      <c r="D96" s="1052"/>
      <c r="E96" s="1052"/>
      <c r="F96" s="1029"/>
      <c r="G96" s="143"/>
      <c r="H96" s="144"/>
    </row>
    <row r="97" spans="1:8">
      <c r="A97" s="1051"/>
      <c r="B97" s="1052"/>
      <c r="C97" s="1052"/>
      <c r="D97" s="1052"/>
      <c r="E97" s="1052"/>
      <c r="F97" s="1029"/>
      <c r="G97" s="143"/>
      <c r="H97" s="144"/>
    </row>
    <row r="98" spans="1:8">
      <c r="A98" s="1051"/>
      <c r="B98" s="1052"/>
      <c r="C98" s="1052"/>
      <c r="D98" s="1052"/>
      <c r="E98" s="1052"/>
      <c r="F98" s="1029"/>
      <c r="G98" s="143"/>
      <c r="H98" s="144"/>
    </row>
    <row r="99" spans="1:8">
      <c r="A99" s="1051"/>
      <c r="B99" s="1052"/>
      <c r="C99" s="1052"/>
      <c r="D99" s="1052"/>
      <c r="E99" s="1052"/>
      <c r="F99" s="1029"/>
      <c r="G99" s="143"/>
      <c r="H99" s="144"/>
    </row>
    <row r="100" spans="1:8">
      <c r="A100" s="1051"/>
      <c r="B100" s="1052"/>
      <c r="C100" s="1052"/>
      <c r="D100" s="1052"/>
      <c r="E100" s="1052"/>
      <c r="F100" s="1029"/>
      <c r="G100" s="143"/>
      <c r="H100" s="144"/>
    </row>
    <row r="101" spans="1:8">
      <c r="A101" s="1051"/>
      <c r="B101" s="1052"/>
      <c r="C101" s="1052"/>
      <c r="D101" s="1052"/>
      <c r="E101" s="1052"/>
      <c r="F101" s="1029"/>
      <c r="G101" s="143"/>
      <c r="H101" s="144"/>
    </row>
    <row r="102" spans="1:8">
      <c r="A102" s="1051"/>
      <c r="B102" s="1052"/>
      <c r="C102" s="1052"/>
      <c r="D102" s="1052"/>
      <c r="E102" s="1052"/>
      <c r="F102" s="1029"/>
      <c r="G102" s="143"/>
      <c r="H102" s="144"/>
    </row>
    <row r="103" spans="1:8">
      <c r="A103" s="1051"/>
      <c r="B103" s="1052"/>
      <c r="C103" s="1052"/>
      <c r="D103" s="1052"/>
      <c r="E103" s="1052"/>
      <c r="F103" s="1029"/>
      <c r="G103" s="143"/>
      <c r="H103" s="144"/>
    </row>
    <row r="104" spans="1:8">
      <c r="A104" s="1051"/>
      <c r="B104" s="1052"/>
      <c r="C104" s="1052"/>
      <c r="D104" s="1052"/>
      <c r="E104" s="1052"/>
      <c r="F104" s="1029"/>
      <c r="G104" s="143"/>
      <c r="H104" s="144"/>
    </row>
    <row r="105" spans="1:8">
      <c r="A105" s="1051"/>
      <c r="B105" s="1052"/>
      <c r="C105" s="1052"/>
      <c r="D105" s="1052"/>
      <c r="E105" s="1052"/>
      <c r="F105" s="1029"/>
      <c r="G105" s="143"/>
      <c r="H105" s="144"/>
    </row>
    <row r="106" spans="1:8">
      <c r="A106" s="1051"/>
      <c r="B106" s="1052"/>
      <c r="C106" s="1052"/>
      <c r="D106" s="1052"/>
      <c r="E106" s="1052"/>
      <c r="F106" s="1029"/>
      <c r="G106" s="143"/>
      <c r="H106" s="144"/>
    </row>
    <row r="107" spans="1:8">
      <c r="A107" s="1051"/>
      <c r="B107" s="1052"/>
      <c r="C107" s="1052"/>
      <c r="D107" s="1052"/>
      <c r="E107" s="1052"/>
      <c r="F107" s="1029"/>
      <c r="G107" s="143"/>
      <c r="H107" s="144"/>
    </row>
    <row r="108" spans="1:8">
      <c r="A108" s="1051"/>
      <c r="B108" s="1052"/>
      <c r="C108" s="1052"/>
      <c r="D108" s="1052"/>
      <c r="E108" s="1052"/>
      <c r="F108" s="1029"/>
      <c r="G108" s="143"/>
      <c r="H108" s="144"/>
    </row>
    <row r="109" spans="1:8">
      <c r="A109" s="1051"/>
      <c r="B109" s="1052"/>
      <c r="C109" s="1052"/>
      <c r="D109" s="1052"/>
      <c r="E109" s="1052"/>
      <c r="F109" s="1029"/>
      <c r="G109" s="143"/>
      <c r="H109" s="144"/>
    </row>
    <row r="110" spans="1:8">
      <c r="A110" s="1051"/>
      <c r="B110" s="1052"/>
      <c r="C110" s="1052"/>
      <c r="D110" s="1052"/>
      <c r="E110" s="1052"/>
      <c r="F110" s="1029"/>
      <c r="G110" s="143"/>
      <c r="H110" s="144"/>
    </row>
    <row r="111" spans="1:8">
      <c r="A111" s="1051"/>
      <c r="B111" s="1052"/>
      <c r="C111" s="1052"/>
      <c r="D111" s="1052"/>
      <c r="E111" s="1052"/>
      <c r="F111" s="1029"/>
      <c r="G111" s="143"/>
      <c r="H111" s="144"/>
    </row>
    <row r="112" spans="1:8">
      <c r="A112" s="1051"/>
      <c r="B112" s="1052"/>
      <c r="C112" s="1052"/>
      <c r="D112" s="1052"/>
      <c r="E112" s="1052"/>
      <c r="F112" s="1029"/>
      <c r="G112" s="143"/>
      <c r="H112" s="144"/>
    </row>
    <row r="113" spans="1:8">
      <c r="A113" s="1051"/>
      <c r="B113" s="1029"/>
      <c r="C113" s="1052"/>
      <c r="D113" s="1052"/>
      <c r="E113" s="1052"/>
      <c r="F113" s="1029"/>
      <c r="G113" s="143"/>
      <c r="H113" s="144"/>
    </row>
    <row r="114" spans="1:8">
      <c r="A114" s="1051"/>
      <c r="B114" s="1029"/>
      <c r="C114" s="1052"/>
      <c r="D114" s="1052"/>
      <c r="E114" s="1052"/>
      <c r="F114" s="1029"/>
      <c r="G114" s="143"/>
      <c r="H114" s="144"/>
    </row>
    <row r="115" spans="1:8">
      <c r="A115" s="1051"/>
      <c r="B115" s="1029"/>
      <c r="C115" s="1052"/>
      <c r="D115" s="1052"/>
      <c r="E115" s="1052"/>
      <c r="F115" s="1029"/>
      <c r="G115" s="143"/>
      <c r="H115" s="144"/>
    </row>
    <row r="116" spans="1:8">
      <c r="A116" s="1051"/>
      <c r="B116" s="1029"/>
      <c r="C116" s="1052"/>
      <c r="D116" s="1052"/>
      <c r="E116" s="1052"/>
      <c r="F116" s="1029"/>
      <c r="G116" s="143"/>
      <c r="H116" s="144"/>
    </row>
    <row r="117" spans="1:8">
      <c r="A117" s="1051"/>
      <c r="B117" s="1029"/>
      <c r="C117" s="1052"/>
      <c r="D117" s="1052"/>
      <c r="E117" s="1052"/>
      <c r="F117" s="1029"/>
      <c r="G117" s="143"/>
      <c r="H117" s="144"/>
    </row>
    <row r="118" spans="1:8">
      <c r="A118" s="1051"/>
      <c r="B118" s="1029"/>
      <c r="C118" s="1052"/>
      <c r="D118" s="1052"/>
      <c r="E118" s="1052"/>
      <c r="F118" s="1029"/>
      <c r="G118" s="143"/>
      <c r="H118" s="144"/>
    </row>
    <row r="119" spans="1:8">
      <c r="A119" s="1051"/>
      <c r="B119" s="1029"/>
      <c r="C119" s="1052"/>
      <c r="D119" s="1052"/>
      <c r="E119" s="1052"/>
      <c r="F119" s="1029"/>
      <c r="G119" s="143"/>
      <c r="H119" s="144"/>
    </row>
    <row r="120" spans="1:8">
      <c r="A120" s="1051"/>
      <c r="B120" s="1029"/>
      <c r="C120" s="1052"/>
      <c r="D120" s="1052"/>
      <c r="E120" s="1052"/>
      <c r="F120" s="1029"/>
      <c r="G120" s="143"/>
      <c r="H120" s="144"/>
    </row>
    <row r="121" spans="1:8" ht="15.75" thickBot="1">
      <c r="A121" s="1058"/>
      <c r="B121" s="1059"/>
      <c r="C121" s="1060"/>
      <c r="D121" s="1060"/>
      <c r="E121" s="1060"/>
      <c r="F121" s="1059"/>
      <c r="G121" s="145"/>
      <c r="H121" s="146"/>
    </row>
    <row r="122" spans="1:8">
      <c r="A122" s="1062" t="s">
        <v>1200</v>
      </c>
      <c r="B122" s="1029"/>
      <c r="C122" s="1052"/>
      <c r="D122" s="1052"/>
      <c r="E122" s="1052"/>
      <c r="F122" s="1029"/>
      <c r="G122" s="143"/>
      <c r="H122" s="143"/>
    </row>
    <row r="123" spans="1:8">
      <c r="A123" s="1052" t="s">
        <v>1201</v>
      </c>
      <c r="B123" s="1052"/>
      <c r="C123" s="1052"/>
      <c r="D123" s="1052"/>
      <c r="E123" s="1052"/>
      <c r="F123" s="1052"/>
      <c r="G123" s="147"/>
      <c r="H123" s="147"/>
    </row>
    <row r="124" spans="1:8">
      <c r="A124" s="1052"/>
      <c r="B124" s="1052"/>
      <c r="C124" s="1052"/>
      <c r="D124" s="1052"/>
      <c r="E124" s="1052"/>
      <c r="F124" s="1052"/>
      <c r="G124" s="147"/>
      <c r="H124" s="147"/>
    </row>
    <row r="125" spans="1:8" ht="15.75" thickBot="1">
      <c r="A125" s="1029"/>
      <c r="B125" s="1029"/>
      <c r="C125" s="1029"/>
      <c r="D125" s="1029"/>
      <c r="E125" s="1029"/>
      <c r="F125" s="1029"/>
      <c r="G125" s="143"/>
      <c r="H125" s="143"/>
    </row>
    <row r="126" spans="1:8">
      <c r="A126" s="1431"/>
      <c r="B126" s="1403" t="s">
        <v>2056</v>
      </c>
      <c r="C126" s="1404" t="s">
        <v>1549</v>
      </c>
      <c r="D126" s="1405"/>
      <c r="E126" s="1405"/>
      <c r="F126" s="1403"/>
      <c r="G126" s="1403" t="s">
        <v>1977</v>
      </c>
      <c r="H126" s="1432" t="s">
        <v>1978</v>
      </c>
    </row>
    <row r="127" spans="1:8">
      <c r="A127" s="1051"/>
      <c r="B127" s="1028" t="str">
        <f>'Data Sheet'!$C$25</f>
        <v>Central Hudson Gas &amp; Electric</v>
      </c>
      <c r="C127" s="1407" t="s">
        <v>1550</v>
      </c>
      <c r="D127" s="1029" t="s">
        <v>1551</v>
      </c>
      <c r="E127" s="1029"/>
      <c r="F127" s="1433" t="s">
        <v>1552</v>
      </c>
      <c r="G127" s="1433" t="s">
        <v>1980</v>
      </c>
      <c r="H127" s="1057"/>
    </row>
    <row r="128" spans="1:8">
      <c r="A128" s="1055"/>
      <c r="B128" s="1056"/>
      <c r="C128" s="1409" t="s">
        <v>1553</v>
      </c>
      <c r="D128" s="1056" t="s">
        <v>1551</v>
      </c>
      <c r="E128" s="1056"/>
      <c r="F128" s="1434" t="s">
        <v>1554</v>
      </c>
      <c r="G128" s="871" t="str">
        <f>'Data Sheet'!$C$40</f>
        <v>4/14/14</v>
      </c>
      <c r="H128" s="1602" t="str">
        <f>'Data Sheet'!$C$38</f>
        <v>12/31/13</v>
      </c>
    </row>
    <row r="129" spans="1:8" ht="15.75">
      <c r="A129" s="1410" t="s">
        <v>1202</v>
      </c>
      <c r="B129" s="1049"/>
      <c r="C129" s="1049"/>
      <c r="D129" s="1049"/>
      <c r="E129" s="1049"/>
      <c r="F129" s="1049"/>
      <c r="G129" s="1049"/>
      <c r="H129" s="1050"/>
    </row>
    <row r="130" spans="1:8">
      <c r="A130" s="1436"/>
      <c r="B130" s="1052"/>
      <c r="C130" s="1052"/>
      <c r="D130" s="1052"/>
      <c r="E130" s="1052"/>
      <c r="F130" s="1412" t="s">
        <v>1991</v>
      </c>
      <c r="G130" s="1412" t="s">
        <v>2095</v>
      </c>
      <c r="H130" s="1413" t="s">
        <v>2095</v>
      </c>
    </row>
    <row r="131" spans="1:8">
      <c r="A131" s="1436" t="s">
        <v>1984</v>
      </c>
      <c r="B131" s="1052" t="s">
        <v>349</v>
      </c>
      <c r="C131" s="1052"/>
      <c r="D131" s="1052"/>
      <c r="E131" s="1052"/>
      <c r="F131" s="1412" t="s">
        <v>3445</v>
      </c>
      <c r="G131" s="1412" t="s">
        <v>2096</v>
      </c>
      <c r="H131" s="1413" t="s">
        <v>2870</v>
      </c>
    </row>
    <row r="132" spans="1:8">
      <c r="A132" s="1417" t="s">
        <v>1987</v>
      </c>
      <c r="B132" s="1049" t="s">
        <v>3447</v>
      </c>
      <c r="C132" s="1049"/>
      <c r="D132" s="1049"/>
      <c r="E132" s="1049"/>
      <c r="F132" s="1415" t="s">
        <v>3448</v>
      </c>
      <c r="G132" s="1415" t="s">
        <v>3449</v>
      </c>
      <c r="H132" s="1416" t="s">
        <v>3450</v>
      </c>
    </row>
    <row r="133" spans="1:8" ht="15.75">
      <c r="A133" s="1417" t="s">
        <v>2871</v>
      </c>
      <c r="B133" s="1418" t="s">
        <v>1203</v>
      </c>
      <c r="C133" s="1049"/>
      <c r="D133" s="1049"/>
      <c r="E133" s="1049"/>
      <c r="F133" s="1437"/>
      <c r="G133" s="1617"/>
      <c r="H133" s="1618"/>
    </row>
    <row r="134" spans="1:8">
      <c r="A134" s="1417" t="s">
        <v>2873</v>
      </c>
      <c r="B134" s="1419" t="s">
        <v>1204</v>
      </c>
      <c r="C134" s="1049"/>
      <c r="D134" s="1049"/>
      <c r="E134" s="1049"/>
      <c r="F134" s="1409" t="s">
        <v>1897</v>
      </c>
      <c r="G134" s="158">
        <v>84310435</v>
      </c>
      <c r="H134" s="153">
        <v>84310435</v>
      </c>
    </row>
    <row r="135" spans="1:8">
      <c r="A135" s="1417" t="s">
        <v>2875</v>
      </c>
      <c r="B135" s="1419" t="s">
        <v>1205</v>
      </c>
      <c r="C135" s="1049"/>
      <c r="D135" s="1049"/>
      <c r="E135" s="1049"/>
      <c r="F135" s="1409" t="s">
        <v>1897</v>
      </c>
      <c r="G135" s="156">
        <v>9026500</v>
      </c>
      <c r="H135" s="155">
        <v>100</v>
      </c>
    </row>
    <row r="136" spans="1:8">
      <c r="A136" s="1417" t="s">
        <v>2877</v>
      </c>
      <c r="B136" s="1419" t="s">
        <v>1206</v>
      </c>
      <c r="C136" s="1049"/>
      <c r="D136" s="1049"/>
      <c r="E136" s="1049"/>
      <c r="F136" s="1409">
        <v>252</v>
      </c>
      <c r="G136" s="156"/>
      <c r="H136" s="155"/>
    </row>
    <row r="137" spans="1:8">
      <c r="A137" s="1417" t="s">
        <v>2107</v>
      </c>
      <c r="B137" s="1419" t="s">
        <v>1207</v>
      </c>
      <c r="C137" s="1049"/>
      <c r="D137" s="1049"/>
      <c r="E137" s="1049"/>
      <c r="F137" s="1409">
        <v>252</v>
      </c>
      <c r="G137" s="156"/>
      <c r="H137" s="155"/>
    </row>
    <row r="138" spans="1:8">
      <c r="A138" s="1417" t="s">
        <v>2109</v>
      </c>
      <c r="B138" s="1419" t="s">
        <v>1208</v>
      </c>
      <c r="C138" s="1049"/>
      <c r="D138" s="1049"/>
      <c r="E138" s="1049"/>
      <c r="F138" s="1409">
        <v>252</v>
      </c>
      <c r="G138" s="156">
        <v>63868866</v>
      </c>
      <c r="H138" s="155">
        <v>63840146</v>
      </c>
    </row>
    <row r="139" spans="1:8">
      <c r="A139" s="1417" t="s">
        <v>2112</v>
      </c>
      <c r="B139" s="1419" t="s">
        <v>2012</v>
      </c>
      <c r="C139" s="1049"/>
      <c r="D139" s="1049"/>
      <c r="E139" s="1049"/>
      <c r="F139" s="1409">
        <v>253</v>
      </c>
      <c r="G139" s="156">
        <v>136111522</v>
      </c>
      <c r="H139" s="155">
        <v>176111522</v>
      </c>
    </row>
    <row r="140" spans="1:8">
      <c r="A140" s="1417" t="s">
        <v>2114</v>
      </c>
      <c r="B140" s="1419" t="s">
        <v>2744</v>
      </c>
      <c r="C140" s="1049"/>
      <c r="D140" s="1049"/>
      <c r="E140" s="1049"/>
      <c r="F140" s="1409">
        <v>252</v>
      </c>
      <c r="G140" s="156"/>
      <c r="H140" s="155"/>
    </row>
    <row r="141" spans="1:8">
      <c r="A141" s="1417" t="s">
        <v>2116</v>
      </c>
      <c r="B141" s="1419" t="s">
        <v>2745</v>
      </c>
      <c r="C141" s="1049"/>
      <c r="D141" s="1049"/>
      <c r="E141" s="1049"/>
      <c r="F141" s="1409">
        <v>254</v>
      </c>
      <c r="G141" s="156"/>
      <c r="H141" s="155"/>
    </row>
    <row r="142" spans="1:8">
      <c r="A142" s="1417" t="s">
        <v>2118</v>
      </c>
      <c r="B142" s="1419" t="s">
        <v>2746</v>
      </c>
      <c r="C142" s="1049"/>
      <c r="D142" s="1049"/>
      <c r="E142" s="1049"/>
      <c r="F142" s="1409">
        <v>254</v>
      </c>
      <c r="G142" s="156">
        <v>4798964</v>
      </c>
      <c r="H142" s="155">
        <v>4632842</v>
      </c>
    </row>
    <row r="143" spans="1:8">
      <c r="A143" s="1417" t="s">
        <v>2120</v>
      </c>
      <c r="B143" s="1419" t="s">
        <v>2747</v>
      </c>
      <c r="C143" s="1049"/>
      <c r="D143" s="1049"/>
      <c r="E143" s="1049"/>
      <c r="F143" s="1409" t="s">
        <v>588</v>
      </c>
      <c r="G143" s="156">
        <v>190169127</v>
      </c>
      <c r="H143" s="155">
        <v>187611940</v>
      </c>
    </row>
    <row r="144" spans="1:8">
      <c r="A144" s="1417" t="s">
        <v>2122</v>
      </c>
      <c r="B144" s="1419" t="s">
        <v>2748</v>
      </c>
      <c r="C144" s="1049"/>
      <c r="D144" s="1049"/>
      <c r="E144" s="1049"/>
      <c r="F144" s="1409" t="s">
        <v>588</v>
      </c>
      <c r="G144" s="156"/>
      <c r="H144" s="155"/>
    </row>
    <row r="145" spans="1:8">
      <c r="A145" s="1417" t="s">
        <v>2124</v>
      </c>
      <c r="B145" s="1419" t="s">
        <v>2749</v>
      </c>
      <c r="C145" s="1049"/>
      <c r="D145" s="1049"/>
      <c r="E145" s="1049"/>
      <c r="F145" s="1409" t="s">
        <v>1897</v>
      </c>
      <c r="G145" s="156"/>
      <c r="H145" s="155"/>
    </row>
    <row r="146" spans="1:8">
      <c r="A146" s="1417" t="s">
        <v>2126</v>
      </c>
      <c r="B146" s="1419" t="s">
        <v>2750</v>
      </c>
      <c r="C146" s="1049"/>
      <c r="D146" s="1049"/>
      <c r="E146" s="1049"/>
      <c r="F146" s="1409" t="s">
        <v>1169</v>
      </c>
      <c r="G146" s="156">
        <f>SUM(G134:G140)-G141-G142+SUM(G143:G144)-G145</f>
        <v>478687486</v>
      </c>
      <c r="H146" s="155">
        <f>SUM(H134:H140)-H141-H142+SUM(H143:H144)-H145</f>
        <v>507241301</v>
      </c>
    </row>
    <row r="147" spans="1:8" ht="15.75">
      <c r="A147" s="1417" t="s">
        <v>2128</v>
      </c>
      <c r="B147" s="1418" t="s">
        <v>2751</v>
      </c>
      <c r="C147" s="1049"/>
      <c r="D147" s="1049"/>
      <c r="E147" s="1049"/>
      <c r="F147" s="1437"/>
      <c r="G147" s="1617"/>
      <c r="H147" s="1618"/>
    </row>
    <row r="148" spans="1:8">
      <c r="A148" s="1417" t="s">
        <v>2130</v>
      </c>
      <c r="B148" s="1419" t="s">
        <v>2752</v>
      </c>
      <c r="C148" s="1049"/>
      <c r="D148" s="1049"/>
      <c r="E148" s="1049"/>
      <c r="F148" s="1409" t="s">
        <v>1910</v>
      </c>
      <c r="G148" s="156"/>
      <c r="H148" s="155"/>
    </row>
    <row r="149" spans="1:8">
      <c r="A149" s="1417" t="s">
        <v>2132</v>
      </c>
      <c r="B149" s="1419" t="s">
        <v>2753</v>
      </c>
      <c r="C149" s="1049"/>
      <c r="D149" s="1049"/>
      <c r="E149" s="1049"/>
      <c r="F149" s="1409" t="s">
        <v>1910</v>
      </c>
      <c r="G149" s="156"/>
      <c r="H149" s="155"/>
    </row>
    <row r="150" spans="1:8">
      <c r="A150" s="1417" t="s">
        <v>2134</v>
      </c>
      <c r="B150" s="1419" t="s">
        <v>2754</v>
      </c>
      <c r="C150" s="1049"/>
      <c r="D150" s="1049"/>
      <c r="E150" s="1049"/>
      <c r="F150" s="1409" t="s">
        <v>1910</v>
      </c>
      <c r="G150" s="156"/>
      <c r="H150" s="155"/>
    </row>
    <row r="151" spans="1:8">
      <c r="A151" s="1417" t="s">
        <v>2136</v>
      </c>
      <c r="B151" s="1419" t="s">
        <v>2755</v>
      </c>
      <c r="C151" s="1049"/>
      <c r="D151" s="1049"/>
      <c r="E151" s="1049"/>
      <c r="F151" s="1409" t="s">
        <v>1910</v>
      </c>
      <c r="G151" s="156">
        <v>489950000</v>
      </c>
      <c r="H151" s="155">
        <v>489950000</v>
      </c>
    </row>
    <row r="152" spans="1:8">
      <c r="A152" s="1417" t="s">
        <v>2138</v>
      </c>
      <c r="B152" s="1419" t="s">
        <v>2756</v>
      </c>
      <c r="C152" s="1049"/>
      <c r="D152" s="1049"/>
      <c r="E152" s="1049"/>
      <c r="F152" s="1409" t="s">
        <v>1169</v>
      </c>
      <c r="G152" s="156"/>
      <c r="H152" s="155"/>
    </row>
    <row r="153" spans="1:8">
      <c r="A153" s="1417" t="s">
        <v>2140</v>
      </c>
      <c r="B153" s="1419" t="s">
        <v>2757</v>
      </c>
      <c r="C153" s="1049"/>
      <c r="D153" s="1049"/>
      <c r="E153" s="1049"/>
      <c r="F153" s="1409" t="s">
        <v>1169</v>
      </c>
      <c r="G153" s="156"/>
      <c r="H153" s="155"/>
    </row>
    <row r="154" spans="1:8">
      <c r="A154" s="1417" t="s">
        <v>2142</v>
      </c>
      <c r="B154" s="1419" t="s">
        <v>2758</v>
      </c>
      <c r="C154" s="1049"/>
      <c r="D154" s="1049"/>
      <c r="E154" s="1049"/>
      <c r="F154" s="1409" t="s">
        <v>1169</v>
      </c>
      <c r="G154" s="156">
        <f>G148-G149+SUM(G150:G152)-G153</f>
        <v>489950000</v>
      </c>
      <c r="H154" s="155">
        <f>H148-H149+SUM(H150:H152)-H153</f>
        <v>489950000</v>
      </c>
    </row>
    <row r="155" spans="1:8" ht="15.75">
      <c r="A155" s="1417" t="s">
        <v>2144</v>
      </c>
      <c r="B155" s="1418" t="s">
        <v>2759</v>
      </c>
      <c r="C155" s="1049"/>
      <c r="D155" s="1049"/>
      <c r="E155" s="1049"/>
      <c r="F155" s="1437"/>
      <c r="G155" s="1617"/>
      <c r="H155" s="1618"/>
    </row>
    <row r="156" spans="1:8">
      <c r="A156" s="1417" t="s">
        <v>2146</v>
      </c>
      <c r="B156" s="1419" t="s">
        <v>2760</v>
      </c>
      <c r="C156" s="1049"/>
      <c r="D156" s="1049"/>
      <c r="E156" s="1049"/>
      <c r="F156" s="1409" t="s">
        <v>1169</v>
      </c>
      <c r="G156" s="156"/>
      <c r="H156" s="155"/>
    </row>
    <row r="157" spans="1:8">
      <c r="A157" s="1417" t="s">
        <v>2148</v>
      </c>
      <c r="B157" s="1419" t="s">
        <v>2761</v>
      </c>
      <c r="C157" s="1049"/>
      <c r="D157" s="1049"/>
      <c r="E157" s="1049"/>
      <c r="F157" s="1409" t="s">
        <v>1169</v>
      </c>
      <c r="G157" s="156"/>
      <c r="H157" s="155"/>
    </row>
    <row r="158" spans="1:8">
      <c r="A158" s="1417" t="s">
        <v>2150</v>
      </c>
      <c r="B158" s="1419" t="s">
        <v>2762</v>
      </c>
      <c r="C158" s="1049"/>
      <c r="D158" s="1049"/>
      <c r="E158" s="1049"/>
      <c r="F158" s="1409" t="s">
        <v>1169</v>
      </c>
      <c r="G158" s="156">
        <v>2696076</v>
      </c>
      <c r="H158" s="155">
        <v>2426086</v>
      </c>
    </row>
    <row r="159" spans="1:8">
      <c r="A159" s="1417" t="s">
        <v>2152</v>
      </c>
      <c r="B159" s="1419" t="s">
        <v>2763</v>
      </c>
      <c r="C159" s="1049"/>
      <c r="D159" s="1049"/>
      <c r="E159" s="1049"/>
      <c r="F159" s="1409" t="s">
        <v>1169</v>
      </c>
      <c r="G159" s="156">
        <f>132746912</f>
        <v>132746912</v>
      </c>
      <c r="H159" s="155">
        <v>2109747</v>
      </c>
    </row>
    <row r="160" spans="1:8">
      <c r="A160" s="1417" t="s">
        <v>2154</v>
      </c>
      <c r="B160" s="1419" t="s">
        <v>2764</v>
      </c>
      <c r="C160" s="1049"/>
      <c r="D160" s="1049"/>
      <c r="E160" s="1049"/>
      <c r="F160" s="1409" t="s">
        <v>1169</v>
      </c>
      <c r="G160" s="156"/>
      <c r="H160" s="155"/>
    </row>
    <row r="161" spans="1:8">
      <c r="A161" s="1417" t="s">
        <v>2156</v>
      </c>
      <c r="B161" s="1419" t="s">
        <v>2765</v>
      </c>
      <c r="C161" s="1049"/>
      <c r="D161" s="1049"/>
      <c r="E161" s="1049"/>
      <c r="F161" s="1409" t="s">
        <v>1169</v>
      </c>
      <c r="G161" s="156"/>
      <c r="H161" s="155"/>
    </row>
    <row r="162" spans="1:8">
      <c r="A162" s="1417" t="s">
        <v>2158</v>
      </c>
      <c r="B162" s="1419" t="s">
        <v>2766</v>
      </c>
      <c r="C162" s="1049"/>
      <c r="D162" s="1049"/>
      <c r="E162" s="1049"/>
      <c r="F162" s="1437"/>
      <c r="G162" s="156">
        <f>SUM(G156:G161)</f>
        <v>135442988</v>
      </c>
      <c r="H162" s="155">
        <f>SUM(H156:H161)</f>
        <v>4535833</v>
      </c>
    </row>
    <row r="163" spans="1:8" ht="15.75">
      <c r="A163" s="1417" t="s">
        <v>236</v>
      </c>
      <c r="B163" s="1418" t="s">
        <v>2767</v>
      </c>
      <c r="C163" s="1049"/>
      <c r="D163" s="1049"/>
      <c r="E163" s="1049"/>
      <c r="F163" s="1437"/>
      <c r="G163" s="1617"/>
      <c r="H163" s="1618"/>
    </row>
    <row r="164" spans="1:8">
      <c r="A164" s="1417" t="s">
        <v>238</v>
      </c>
      <c r="B164" s="1419" t="s">
        <v>2768</v>
      </c>
      <c r="C164" s="1049"/>
      <c r="D164" s="1049"/>
      <c r="E164" s="1049"/>
      <c r="F164" s="1409" t="s">
        <v>1169</v>
      </c>
      <c r="G164" s="156"/>
      <c r="H164" s="155"/>
    </row>
    <row r="165" spans="1:8">
      <c r="A165" s="1417" t="s">
        <v>240</v>
      </c>
      <c r="B165" s="1419" t="s">
        <v>2769</v>
      </c>
      <c r="C165" s="1049"/>
      <c r="D165" s="1049"/>
      <c r="E165" s="1049"/>
      <c r="F165" s="1409" t="s">
        <v>1169</v>
      </c>
      <c r="G165" s="156">
        <v>44963552</v>
      </c>
      <c r="H165" s="155">
        <v>30923044</v>
      </c>
    </row>
    <row r="166" spans="1:8">
      <c r="A166" s="1417" t="s">
        <v>242</v>
      </c>
      <c r="B166" s="1419" t="s">
        <v>2770</v>
      </c>
      <c r="C166" s="1049"/>
      <c r="D166" s="1049"/>
      <c r="E166" s="1049"/>
      <c r="F166" s="1409" t="s">
        <v>1169</v>
      </c>
      <c r="G166" s="156"/>
      <c r="H166" s="155"/>
    </row>
    <row r="167" spans="1:8">
      <c r="A167" s="1417" t="s">
        <v>244</v>
      </c>
      <c r="B167" s="1419" t="s">
        <v>2771</v>
      </c>
      <c r="C167" s="1049"/>
      <c r="D167" s="1049"/>
      <c r="E167" s="1049"/>
      <c r="F167" s="1409" t="s">
        <v>1169</v>
      </c>
      <c r="G167" s="156">
        <v>38925</v>
      </c>
      <c r="H167" s="155">
        <v>243638</v>
      </c>
    </row>
    <row r="168" spans="1:8">
      <c r="A168" s="1417" t="s">
        <v>246</v>
      </c>
      <c r="B168" s="1419" t="s">
        <v>2772</v>
      </c>
      <c r="C168" s="1049"/>
      <c r="D168" s="1049"/>
      <c r="E168" s="1049"/>
      <c r="F168" s="1409" t="s">
        <v>1169</v>
      </c>
      <c r="G168" s="156">
        <v>7068422</v>
      </c>
      <c r="H168" s="155">
        <v>6818281</v>
      </c>
    </row>
    <row r="169" spans="1:8">
      <c r="A169" s="1417" t="s">
        <v>1130</v>
      </c>
      <c r="B169" s="1419" t="s">
        <v>2773</v>
      </c>
      <c r="C169" s="1049"/>
      <c r="D169" s="1049"/>
      <c r="E169" s="1049"/>
      <c r="F169" s="1409" t="s">
        <v>1919</v>
      </c>
      <c r="G169" s="156">
        <v>4405436</v>
      </c>
      <c r="H169" s="155">
        <v>-3136478</v>
      </c>
    </row>
    <row r="170" spans="1:8">
      <c r="A170" s="1417" t="s">
        <v>1132</v>
      </c>
      <c r="B170" s="1419" t="s">
        <v>2774</v>
      </c>
      <c r="C170" s="1049"/>
      <c r="D170" s="1049"/>
      <c r="E170" s="1049"/>
      <c r="F170" s="1409" t="s">
        <v>1169</v>
      </c>
      <c r="G170" s="156">
        <v>5782355</v>
      </c>
      <c r="H170" s="155">
        <v>5749682</v>
      </c>
    </row>
    <row r="171" spans="1:8">
      <c r="A171" s="1417" t="s">
        <v>1134</v>
      </c>
      <c r="B171" s="1419" t="s">
        <v>2775</v>
      </c>
      <c r="C171" s="1049"/>
      <c r="D171" s="1049"/>
      <c r="E171" s="1049"/>
      <c r="F171" s="1409" t="s">
        <v>1169</v>
      </c>
      <c r="G171" s="156"/>
      <c r="H171" s="155"/>
    </row>
    <row r="172" spans="1:8">
      <c r="A172" s="1417" t="s">
        <v>1136</v>
      </c>
      <c r="B172" s="1419" t="s">
        <v>2776</v>
      </c>
      <c r="C172" s="1049"/>
      <c r="D172" s="1049"/>
      <c r="E172" s="1049"/>
      <c r="F172" s="1409" t="s">
        <v>1169</v>
      </c>
      <c r="G172" s="156"/>
      <c r="H172" s="155"/>
    </row>
    <row r="173" spans="1:8">
      <c r="A173" s="1417" t="s">
        <v>1139</v>
      </c>
      <c r="B173" s="1419" t="s">
        <v>2777</v>
      </c>
      <c r="C173" s="1049"/>
      <c r="D173" s="1049"/>
      <c r="E173" s="1049"/>
      <c r="F173" s="1409" t="s">
        <v>1169</v>
      </c>
      <c r="G173" s="156"/>
      <c r="H173" s="155"/>
    </row>
    <row r="174" spans="1:8">
      <c r="A174" s="1417" t="s">
        <v>1141</v>
      </c>
      <c r="B174" s="1419" t="s">
        <v>2778</v>
      </c>
      <c r="C174" s="1049"/>
      <c r="D174" s="1049"/>
      <c r="E174" s="1049"/>
      <c r="F174" s="1409" t="s">
        <v>1169</v>
      </c>
      <c r="G174" s="156">
        <v>96944</v>
      </c>
      <c r="H174" s="155">
        <v>48262</v>
      </c>
    </row>
    <row r="175" spans="1:8">
      <c r="A175" s="1417" t="s">
        <v>1143</v>
      </c>
      <c r="B175" s="1419" t="s">
        <v>2779</v>
      </c>
      <c r="C175" s="1049"/>
      <c r="D175" s="1049"/>
      <c r="E175" s="1049"/>
      <c r="F175" s="1409" t="s">
        <v>1169</v>
      </c>
      <c r="G175" s="156">
        <v>12643363</v>
      </c>
      <c r="H175" s="155">
        <v>16170222</v>
      </c>
    </row>
    <row r="176" spans="1:8">
      <c r="A176" s="1417" t="s">
        <v>1145</v>
      </c>
      <c r="B176" s="1419" t="s">
        <v>2780</v>
      </c>
      <c r="C176" s="1049"/>
      <c r="D176" s="1049"/>
      <c r="E176" s="1049"/>
      <c r="F176" s="1409" t="s">
        <v>1169</v>
      </c>
      <c r="G176" s="156"/>
      <c r="H176" s="155"/>
    </row>
    <row r="177" spans="1:8">
      <c r="A177" s="1752"/>
      <c r="B177" s="1753" t="s">
        <v>4564</v>
      </c>
      <c r="C177" s="1754"/>
      <c r="D177" s="1754"/>
      <c r="E177" s="1754"/>
      <c r="F177" s="1755" t="s">
        <v>1169</v>
      </c>
      <c r="G177" s="1756">
        <v>688993</v>
      </c>
      <c r="H177" s="1757"/>
    </row>
    <row r="178" spans="1:8" ht="15.75" thickBot="1">
      <c r="A178" s="1421" t="s">
        <v>1147</v>
      </c>
      <c r="B178" s="1422" t="s">
        <v>2781</v>
      </c>
      <c r="C178" s="1060"/>
      <c r="D178" s="1060"/>
      <c r="E178" s="1060"/>
      <c r="F178" s="1439"/>
      <c r="G178" s="163">
        <f>SUM(G164:G177)</f>
        <v>75687990</v>
      </c>
      <c r="H178" s="164">
        <f>SUM(H164:H176)</f>
        <v>56816651</v>
      </c>
    </row>
    <row r="179" spans="1:8">
      <c r="B179" s="1427"/>
      <c r="C179" s="1428"/>
      <c r="D179" s="1428"/>
      <c r="E179" s="1428"/>
      <c r="F179" s="1426"/>
      <c r="G179" s="1440"/>
      <c r="H179" s="1440"/>
    </row>
    <row r="180" spans="1:8">
      <c r="B180" s="1427"/>
      <c r="C180" s="1428"/>
      <c r="D180" s="1428"/>
      <c r="E180" s="1428"/>
      <c r="F180" s="1426"/>
      <c r="G180" s="1440"/>
      <c r="H180" s="1440"/>
    </row>
    <row r="181" spans="1:8">
      <c r="B181" s="1427"/>
      <c r="C181" s="1428"/>
      <c r="D181" s="1428"/>
      <c r="E181" s="1428"/>
      <c r="F181" s="1426"/>
      <c r="G181" s="1440"/>
      <c r="H181" s="1440"/>
    </row>
    <row r="182" spans="1:8">
      <c r="B182" s="1427"/>
      <c r="C182" s="1428"/>
      <c r="D182" s="1428"/>
      <c r="E182" s="1428"/>
      <c r="F182" s="1426"/>
      <c r="G182" s="1440"/>
      <c r="H182" s="1440"/>
    </row>
    <row r="183" spans="1:8">
      <c r="A183" s="1426"/>
      <c r="B183" s="1427"/>
      <c r="C183" s="1428"/>
      <c r="D183" s="1428"/>
      <c r="E183" s="1428"/>
      <c r="F183" s="1426"/>
      <c r="G183" s="1440"/>
      <c r="H183" s="1440"/>
    </row>
    <row r="184" spans="1:8">
      <c r="A184" s="1052" t="s">
        <v>2782</v>
      </c>
      <c r="B184" s="1029"/>
      <c r="C184" s="1052"/>
      <c r="D184" s="1052"/>
      <c r="E184" s="1052"/>
      <c r="F184" s="1029"/>
      <c r="G184" s="143"/>
      <c r="H184" s="143"/>
    </row>
    <row r="185" spans="1:8">
      <c r="A185" s="1052" t="s">
        <v>2783</v>
      </c>
      <c r="B185" s="1052"/>
      <c r="C185" s="1052"/>
      <c r="D185" s="12"/>
      <c r="E185" s="1052"/>
      <c r="F185" s="1052"/>
      <c r="G185" s="147"/>
      <c r="H185" s="147"/>
    </row>
    <row r="186" spans="1:8" ht="15.75" thickBot="1">
      <c r="A186" s="1029"/>
      <c r="B186" s="1029"/>
      <c r="C186" s="1029"/>
      <c r="D186" s="1029"/>
      <c r="E186" s="1029"/>
      <c r="F186" s="1029"/>
      <c r="G186" s="143"/>
      <c r="H186" s="143"/>
    </row>
    <row r="187" spans="1:8">
      <c r="A187" s="1431"/>
      <c r="B187" s="1403" t="s">
        <v>2056</v>
      </c>
      <c r="C187" s="1404" t="s">
        <v>1549</v>
      </c>
      <c r="D187" s="1405"/>
      <c r="E187" s="1405"/>
      <c r="F187" s="1403"/>
      <c r="G187" s="1403" t="s">
        <v>1977</v>
      </c>
      <c r="H187" s="1432" t="s">
        <v>1978</v>
      </c>
    </row>
    <row r="188" spans="1:8">
      <c r="A188" s="1051"/>
      <c r="B188" s="1028" t="str">
        <f>'Data Sheet'!$C$22</f>
        <v>Please fill in the following:</v>
      </c>
      <c r="C188" s="1407" t="s">
        <v>1550</v>
      </c>
      <c r="D188" s="1029" t="s">
        <v>1551</v>
      </c>
      <c r="E188" s="1029"/>
      <c r="F188" s="1433" t="s">
        <v>1552</v>
      </c>
      <c r="G188" s="1433" t="s">
        <v>1980</v>
      </c>
      <c r="H188" s="1057"/>
    </row>
    <row r="189" spans="1:8">
      <c r="A189" s="1055"/>
      <c r="B189" s="1056"/>
      <c r="C189" s="1409" t="s">
        <v>1553</v>
      </c>
      <c r="D189" s="1056" t="s">
        <v>1551</v>
      </c>
      <c r="E189" s="1056"/>
      <c r="F189" s="1434" t="s">
        <v>1554</v>
      </c>
      <c r="G189" s="870">
        <f>'Data Sheet'!$C$37</f>
        <v>0</v>
      </c>
      <c r="H189" s="1033">
        <f>'Data Sheet'!$C$35</f>
        <v>0</v>
      </c>
    </row>
    <row r="190" spans="1:8" ht="15.75">
      <c r="A190" s="1410" t="s">
        <v>2784</v>
      </c>
      <c r="B190" s="1049"/>
      <c r="C190" s="1049"/>
      <c r="D190" s="1049"/>
      <c r="E190" s="1049"/>
      <c r="F190" s="1049"/>
      <c r="G190" s="1049"/>
      <c r="H190" s="1050"/>
    </row>
    <row r="191" spans="1:8">
      <c r="A191" s="1436"/>
      <c r="B191" s="1052"/>
      <c r="C191" s="1052"/>
      <c r="D191" s="1052"/>
      <c r="E191" s="1052"/>
      <c r="F191" s="1412" t="s">
        <v>1991</v>
      </c>
      <c r="G191" s="1412" t="s">
        <v>2095</v>
      </c>
      <c r="H191" s="1413" t="s">
        <v>2095</v>
      </c>
    </row>
    <row r="192" spans="1:8">
      <c r="A192" s="1436" t="s">
        <v>1984</v>
      </c>
      <c r="B192" s="1052" t="s">
        <v>349</v>
      </c>
      <c r="C192" s="1052"/>
      <c r="D192" s="1052"/>
      <c r="E192" s="1052"/>
      <c r="F192" s="1412" t="s">
        <v>3445</v>
      </c>
      <c r="G192" s="1412" t="s">
        <v>2096</v>
      </c>
      <c r="H192" s="1413" t="s">
        <v>2870</v>
      </c>
    </row>
    <row r="193" spans="1:8">
      <c r="A193" s="1417" t="s">
        <v>1987</v>
      </c>
      <c r="B193" s="1049" t="s">
        <v>3447</v>
      </c>
      <c r="C193" s="1049"/>
      <c r="D193" s="1049"/>
      <c r="E193" s="1049"/>
      <c r="F193" s="1415" t="s">
        <v>3448</v>
      </c>
      <c r="G193" s="1415" t="s">
        <v>3449</v>
      </c>
      <c r="H193" s="1416" t="s">
        <v>3450</v>
      </c>
    </row>
    <row r="194" spans="1:8" ht="15.75">
      <c r="A194" s="1417" t="s">
        <v>1148</v>
      </c>
      <c r="B194" s="1418" t="s">
        <v>2785</v>
      </c>
      <c r="C194" s="1049"/>
      <c r="D194" s="1049"/>
      <c r="E194" s="1049"/>
      <c r="F194" s="1415"/>
      <c r="G194" s="1617"/>
      <c r="H194" s="1618"/>
    </row>
    <row r="195" spans="1:8">
      <c r="A195" s="1417" t="s">
        <v>1150</v>
      </c>
      <c r="B195" s="1419" t="s">
        <v>2786</v>
      </c>
      <c r="C195" s="1049"/>
      <c r="D195" s="1049"/>
      <c r="E195" s="1049"/>
      <c r="F195" s="1437"/>
      <c r="G195" s="158">
        <v>1432655</v>
      </c>
      <c r="H195" s="153">
        <v>906836</v>
      </c>
    </row>
    <row r="196" spans="1:8">
      <c r="A196" s="1417" t="s">
        <v>1152</v>
      </c>
      <c r="B196" s="1419" t="s">
        <v>2787</v>
      </c>
      <c r="C196" s="1049"/>
      <c r="D196" s="1049"/>
      <c r="E196" s="1049"/>
      <c r="F196" s="1409" t="s">
        <v>1921</v>
      </c>
      <c r="G196" s="156">
        <v>490000</v>
      </c>
      <c r="H196" s="155">
        <v>298000</v>
      </c>
    </row>
    <row r="197" spans="1:8">
      <c r="A197" s="1417" t="s">
        <v>1154</v>
      </c>
      <c r="B197" s="1419" t="s">
        <v>2788</v>
      </c>
      <c r="C197" s="1049"/>
      <c r="D197" s="1049"/>
      <c r="E197" s="1049"/>
      <c r="F197" s="1437"/>
      <c r="G197" s="156"/>
      <c r="H197" s="155"/>
    </row>
    <row r="198" spans="1:8">
      <c r="A198" s="1417" t="s">
        <v>1156</v>
      </c>
      <c r="B198" s="1419" t="s">
        <v>2789</v>
      </c>
      <c r="C198" s="1049"/>
      <c r="D198" s="1049"/>
      <c r="E198" s="1049"/>
      <c r="F198" s="1409">
        <v>269</v>
      </c>
      <c r="G198" s="1758">
        <v>112989395</v>
      </c>
      <c r="H198" s="155">
        <f>130634734+811280</f>
        <v>131446014</v>
      </c>
    </row>
    <row r="199" spans="1:8">
      <c r="A199" s="1417" t="s">
        <v>1158</v>
      </c>
      <c r="B199" s="1419" t="s">
        <v>2790</v>
      </c>
      <c r="C199" s="1049"/>
      <c r="D199" s="1049"/>
      <c r="E199" s="1049"/>
      <c r="F199" s="1409">
        <v>278</v>
      </c>
      <c r="G199" s="156">
        <v>71708316</v>
      </c>
      <c r="H199" s="155">
        <v>166360812</v>
      </c>
    </row>
    <row r="200" spans="1:8">
      <c r="A200" s="1417" t="s">
        <v>1160</v>
      </c>
      <c r="B200" s="1419" t="s">
        <v>2791</v>
      </c>
      <c r="C200" s="1049"/>
      <c r="D200" s="1049"/>
      <c r="E200" s="1049"/>
      <c r="F200" s="1409">
        <v>269</v>
      </c>
      <c r="G200" s="156"/>
      <c r="H200" s="155"/>
    </row>
    <row r="201" spans="1:8">
      <c r="A201" s="1417" t="s">
        <v>1165</v>
      </c>
      <c r="B201" s="1419" t="s">
        <v>2792</v>
      </c>
      <c r="C201" s="1049"/>
      <c r="D201" s="1049"/>
      <c r="E201" s="1049"/>
      <c r="F201" s="1409" t="s">
        <v>2793</v>
      </c>
      <c r="G201" s="1758">
        <v>362081242</v>
      </c>
      <c r="H201" s="155">
        <f>233642858+159039284</f>
        <v>392682142</v>
      </c>
    </row>
    <row r="202" spans="1:8">
      <c r="A202" s="1417" t="s">
        <v>1167</v>
      </c>
      <c r="B202" s="1419" t="s">
        <v>2794</v>
      </c>
      <c r="C202" s="1049"/>
      <c r="D202" s="1049"/>
      <c r="E202" s="1049"/>
      <c r="F202" s="1437"/>
      <c r="G202" s="158">
        <f>SUM(G195:G201)</f>
        <v>548701608</v>
      </c>
      <c r="H202" s="153">
        <f>SUM(H195:H201)</f>
        <v>691693804</v>
      </c>
    </row>
    <row r="203" spans="1:8">
      <c r="A203" s="1417" t="s">
        <v>1170</v>
      </c>
      <c r="B203" s="1419"/>
      <c r="C203" s="1049"/>
      <c r="D203" s="1049"/>
      <c r="E203" s="1049"/>
      <c r="F203" s="1437"/>
      <c r="G203" s="156"/>
      <c r="H203" s="155"/>
    </row>
    <row r="204" spans="1:8">
      <c r="A204" s="1417" t="s">
        <v>1172</v>
      </c>
      <c r="B204" s="1419"/>
      <c r="C204" s="1049"/>
      <c r="D204" s="1049"/>
      <c r="E204" s="1049"/>
      <c r="F204" s="1437"/>
      <c r="G204" s="156"/>
      <c r="H204" s="155"/>
    </row>
    <row r="205" spans="1:8">
      <c r="A205" s="1417" t="s">
        <v>1174</v>
      </c>
      <c r="B205" s="1419"/>
      <c r="C205" s="1049"/>
      <c r="D205" s="1049"/>
      <c r="E205" s="1049"/>
      <c r="F205" s="1437"/>
      <c r="G205" s="156"/>
      <c r="H205" s="155"/>
    </row>
    <row r="206" spans="1:8">
      <c r="A206" s="1417" t="s">
        <v>1176</v>
      </c>
      <c r="B206" s="1419"/>
      <c r="C206" s="1049"/>
      <c r="D206" s="1049"/>
      <c r="E206" s="1049"/>
      <c r="F206" s="1437"/>
      <c r="G206" s="156"/>
      <c r="H206" s="155"/>
    </row>
    <row r="207" spans="1:8">
      <c r="A207" s="1417" t="s">
        <v>1178</v>
      </c>
      <c r="B207" s="1419"/>
      <c r="C207" s="1049"/>
      <c r="D207" s="1049"/>
      <c r="E207" s="1049"/>
      <c r="F207" s="1437"/>
      <c r="G207" s="156"/>
      <c r="H207" s="155"/>
    </row>
    <row r="208" spans="1:8">
      <c r="A208" s="1417" t="s">
        <v>1180</v>
      </c>
      <c r="B208" s="1419"/>
      <c r="C208" s="1049"/>
      <c r="D208" s="1049"/>
      <c r="E208" s="1049"/>
      <c r="F208" s="1437"/>
      <c r="G208" s="156"/>
      <c r="H208" s="155"/>
    </row>
    <row r="209" spans="1:8">
      <c r="A209" s="1417" t="s">
        <v>1182</v>
      </c>
      <c r="B209" s="1419"/>
      <c r="C209" s="1049"/>
      <c r="D209" s="1049"/>
      <c r="E209" s="1049"/>
      <c r="F209" s="1437"/>
      <c r="G209" s="156"/>
      <c r="H209" s="155"/>
    </row>
    <row r="210" spans="1:8">
      <c r="A210" s="1417" t="s">
        <v>1184</v>
      </c>
      <c r="B210" s="1419"/>
      <c r="C210" s="1049"/>
      <c r="D210" s="1049"/>
      <c r="E210" s="1049"/>
      <c r="F210" s="1437"/>
      <c r="G210" s="156"/>
      <c r="H210" s="155"/>
    </row>
    <row r="211" spans="1:8">
      <c r="A211" s="1417" t="s">
        <v>1186</v>
      </c>
      <c r="B211" s="1419"/>
      <c r="C211" s="1049"/>
      <c r="D211" s="1049"/>
      <c r="E211" s="1049"/>
      <c r="F211" s="1437"/>
      <c r="G211" s="156"/>
      <c r="H211" s="155"/>
    </row>
    <row r="212" spans="1:8">
      <c r="A212" s="1417" t="s">
        <v>1188</v>
      </c>
      <c r="B212" s="1419"/>
      <c r="C212" s="1049"/>
      <c r="D212" s="1049"/>
      <c r="E212" s="1049"/>
      <c r="F212" s="1437"/>
      <c r="G212" s="156"/>
      <c r="H212" s="155"/>
    </row>
    <row r="213" spans="1:8">
      <c r="A213" s="1417" t="s">
        <v>1190</v>
      </c>
      <c r="B213" s="1419"/>
      <c r="C213" s="1049"/>
      <c r="D213" s="1049"/>
      <c r="E213" s="1049"/>
      <c r="F213" s="1437"/>
      <c r="G213" s="156"/>
      <c r="H213" s="155"/>
    </row>
    <row r="214" spans="1:8">
      <c r="A214" s="1417" t="s">
        <v>1192</v>
      </c>
      <c r="B214" s="1419"/>
      <c r="C214" s="1049"/>
      <c r="D214" s="1049"/>
      <c r="E214" s="1049"/>
      <c r="F214" s="1437"/>
      <c r="G214" s="156"/>
      <c r="H214" s="155"/>
    </row>
    <row r="215" spans="1:8">
      <c r="A215" s="1417" t="s">
        <v>1194</v>
      </c>
      <c r="B215" s="1419"/>
      <c r="C215" s="1049"/>
      <c r="D215" s="1049"/>
      <c r="E215" s="1049"/>
      <c r="F215" s="1437"/>
      <c r="G215" s="156"/>
      <c r="H215" s="155"/>
    </row>
    <row r="216" spans="1:8">
      <c r="A216" s="1436" t="s">
        <v>1196</v>
      </c>
      <c r="B216" s="1441" t="s">
        <v>2072</v>
      </c>
      <c r="C216" s="1052"/>
      <c r="D216" s="1052"/>
      <c r="E216" s="1052"/>
      <c r="F216" s="1412"/>
      <c r="G216" s="165"/>
      <c r="H216" s="166"/>
    </row>
    <row r="217" spans="1:8">
      <c r="A217" s="1417"/>
      <c r="B217" s="1442" t="s">
        <v>2795</v>
      </c>
      <c r="C217" s="1049"/>
      <c r="D217" s="1049"/>
      <c r="E217" s="1049"/>
      <c r="F217" s="1415"/>
      <c r="G217" s="158">
        <f>G146+G154+G162+G178+G202</f>
        <v>1728470072</v>
      </c>
      <c r="H217" s="153">
        <f>H146+H154+H162+H178+H202</f>
        <v>1750237589</v>
      </c>
    </row>
    <row r="218" spans="1:8">
      <c r="A218" s="1051"/>
      <c r="B218" s="1052"/>
      <c r="C218" s="1052"/>
      <c r="D218" s="1052"/>
      <c r="E218" s="1052"/>
      <c r="F218" s="1052"/>
      <c r="G218" s="147"/>
      <c r="H218" s="168"/>
    </row>
    <row r="219" spans="1:8" ht="15.75">
      <c r="A219" s="1051"/>
      <c r="B219" s="1443" t="s">
        <v>2796</v>
      </c>
      <c r="C219" s="1052"/>
      <c r="D219" s="1052"/>
      <c r="E219" s="1052"/>
      <c r="F219" s="1052"/>
      <c r="G219" s="147"/>
      <c r="H219" s="168"/>
    </row>
    <row r="220" spans="1:8">
      <c r="A220" s="1051"/>
      <c r="B220" s="1062" t="s">
        <v>202</v>
      </c>
      <c r="C220" s="1052"/>
      <c r="D220" s="1052"/>
      <c r="E220" s="1052"/>
      <c r="F220" s="1052"/>
      <c r="G220" s="147"/>
      <c r="H220" s="168"/>
    </row>
    <row r="221" spans="1:8">
      <c r="A221" s="1051"/>
      <c r="B221" s="1062" t="s">
        <v>203</v>
      </c>
      <c r="C221" s="1052"/>
      <c r="D221" s="1052"/>
      <c r="E221" s="1052"/>
      <c r="F221" s="1052"/>
      <c r="G221" s="147"/>
      <c r="H221" s="168"/>
    </row>
    <row r="222" spans="1:8">
      <c r="A222" s="1051"/>
      <c r="B222" s="1052"/>
      <c r="C222" s="1052"/>
      <c r="D222" s="1052"/>
      <c r="E222" s="1052"/>
      <c r="F222" s="1052"/>
      <c r="G222" s="147"/>
      <c r="H222" s="168"/>
    </row>
    <row r="223" spans="1:8">
      <c r="A223" s="1051"/>
      <c r="B223" s="1052"/>
      <c r="C223" s="1052"/>
      <c r="D223" s="1052"/>
      <c r="E223" s="1052"/>
      <c r="F223" s="1052"/>
      <c r="G223" s="147"/>
      <c r="H223" s="168"/>
    </row>
    <row r="224" spans="1:8">
      <c r="A224" s="1051"/>
      <c r="B224" s="1052"/>
      <c r="C224" s="1052"/>
      <c r="D224" s="1052"/>
      <c r="E224" s="1052"/>
      <c r="F224" s="1052"/>
      <c r="G224" s="147"/>
      <c r="H224" s="168"/>
    </row>
    <row r="225" spans="1:8">
      <c r="A225" s="1051"/>
      <c r="B225" s="1052"/>
      <c r="C225" s="1052"/>
      <c r="D225" s="1052"/>
      <c r="E225" s="1052"/>
      <c r="F225" s="1052"/>
      <c r="G225" s="147"/>
      <c r="H225" s="168"/>
    </row>
    <row r="226" spans="1:8">
      <c r="A226" s="1051"/>
      <c r="B226" s="1052"/>
      <c r="C226" s="1052"/>
      <c r="D226" s="1052"/>
      <c r="E226" s="1052"/>
      <c r="F226" s="1052"/>
      <c r="G226" s="147"/>
      <c r="H226" s="168"/>
    </row>
    <row r="227" spans="1:8">
      <c r="A227" s="1051"/>
      <c r="B227" s="1052"/>
      <c r="C227" s="1052"/>
      <c r="D227" s="1052"/>
      <c r="E227" s="1052"/>
      <c r="F227" s="1052"/>
      <c r="G227" s="147"/>
      <c r="H227" s="168"/>
    </row>
    <row r="228" spans="1:8">
      <c r="A228" s="1051"/>
      <c r="B228" s="1052"/>
      <c r="C228" s="1052"/>
      <c r="D228" s="1052"/>
      <c r="E228" s="1052"/>
      <c r="F228" s="1052"/>
      <c r="G228" s="147"/>
      <c r="H228" s="168"/>
    </row>
    <row r="229" spans="1:8">
      <c r="A229" s="1051"/>
      <c r="B229" s="1052"/>
      <c r="C229" s="1052"/>
      <c r="D229" s="1052"/>
      <c r="E229" s="1052"/>
      <c r="F229" s="1052"/>
      <c r="G229" s="147"/>
      <c r="H229" s="168"/>
    </row>
    <row r="230" spans="1:8">
      <c r="A230" s="1051"/>
      <c r="B230" s="1052"/>
      <c r="C230" s="1052"/>
      <c r="D230" s="1052"/>
      <c r="E230" s="1052"/>
      <c r="F230" s="1052"/>
      <c r="G230" s="147"/>
      <c r="H230" s="168"/>
    </row>
    <row r="231" spans="1:8">
      <c r="A231" s="1051"/>
      <c r="B231" s="1052"/>
      <c r="C231" s="1052"/>
      <c r="D231" s="1052"/>
      <c r="E231" s="1052"/>
      <c r="F231" s="1052"/>
      <c r="G231" s="147"/>
      <c r="H231" s="168"/>
    </row>
    <row r="232" spans="1:8">
      <c r="A232" s="1051"/>
      <c r="B232" s="1052"/>
      <c r="C232" s="1052"/>
      <c r="D232" s="1052"/>
      <c r="E232" s="1052"/>
      <c r="F232" s="1052"/>
      <c r="G232" s="147"/>
      <c r="H232" s="168"/>
    </row>
    <row r="233" spans="1:8">
      <c r="A233" s="1051"/>
      <c r="B233" s="1052"/>
      <c r="C233" s="1052"/>
      <c r="D233" s="1052"/>
      <c r="E233" s="1052"/>
      <c r="F233" s="1052"/>
      <c r="G233" s="147"/>
      <c r="H233" s="168"/>
    </row>
    <row r="234" spans="1:8">
      <c r="A234" s="1051"/>
      <c r="B234" s="1029"/>
      <c r="C234" s="1052"/>
      <c r="D234" s="1052"/>
      <c r="E234" s="1052"/>
      <c r="F234" s="1052"/>
      <c r="G234" s="147"/>
      <c r="H234" s="168"/>
    </row>
    <row r="235" spans="1:8">
      <c r="A235" s="1051"/>
      <c r="B235" s="1029"/>
      <c r="C235" s="1052"/>
      <c r="D235" s="1052"/>
      <c r="E235" s="1052"/>
      <c r="F235" s="1052"/>
      <c r="G235" s="147"/>
      <c r="H235" s="168"/>
    </row>
    <row r="236" spans="1:8">
      <c r="A236" s="1051"/>
      <c r="B236" s="1029"/>
      <c r="C236" s="1052"/>
      <c r="D236" s="1052"/>
      <c r="E236" s="1052"/>
      <c r="F236" s="1052"/>
      <c r="G236" s="147"/>
      <c r="H236" s="168"/>
    </row>
    <row r="237" spans="1:8">
      <c r="A237" s="1051"/>
      <c r="B237" s="1029"/>
      <c r="C237" s="1052"/>
      <c r="D237" s="1052"/>
      <c r="E237" s="1052"/>
      <c r="F237" s="1052"/>
      <c r="G237" s="147"/>
      <c r="H237" s="168"/>
    </row>
    <row r="238" spans="1:8">
      <c r="A238" s="1051"/>
      <c r="B238" s="1029"/>
      <c r="C238" s="1052"/>
      <c r="D238" s="1052"/>
      <c r="E238" s="1052"/>
      <c r="F238" s="1052"/>
      <c r="G238" s="147"/>
      <c r="H238" s="168"/>
    </row>
    <row r="239" spans="1:8">
      <c r="A239" s="1051"/>
      <c r="B239" s="1029"/>
      <c r="C239" s="1052"/>
      <c r="D239" s="1052"/>
      <c r="E239" s="1052"/>
      <c r="F239" s="1052"/>
      <c r="G239" s="147"/>
      <c r="H239" s="168"/>
    </row>
    <row r="240" spans="1:8">
      <c r="A240" s="1051"/>
      <c r="B240" s="1029"/>
      <c r="C240" s="1052"/>
      <c r="D240" s="1052"/>
      <c r="E240" s="1052"/>
      <c r="F240" s="1052"/>
      <c r="G240" s="147"/>
      <c r="H240" s="168"/>
    </row>
    <row r="241" spans="1:8">
      <c r="A241" s="1051"/>
      <c r="B241" s="1029"/>
      <c r="C241" s="1052"/>
      <c r="D241" s="1052"/>
      <c r="E241" s="1052"/>
      <c r="F241" s="1052"/>
      <c r="G241" s="147"/>
      <c r="H241" s="168"/>
    </row>
    <row r="242" spans="1:8">
      <c r="A242" s="1051"/>
      <c r="B242" s="1029"/>
      <c r="C242" s="1052"/>
      <c r="D242" s="1052"/>
      <c r="E242" s="1052"/>
      <c r="F242" s="1052"/>
      <c r="G242" s="147"/>
      <c r="H242" s="168"/>
    </row>
    <row r="243" spans="1:8">
      <c r="A243" s="1051"/>
      <c r="B243" s="1029"/>
      <c r="C243" s="1052"/>
      <c r="D243" s="1052"/>
      <c r="E243" s="1052"/>
      <c r="F243" s="1052"/>
      <c r="G243" s="147"/>
      <c r="H243" s="168"/>
    </row>
    <row r="244" spans="1:8" ht="15.75" thickBot="1">
      <c r="A244" s="1058"/>
      <c r="B244" s="1059"/>
      <c r="C244" s="1060"/>
      <c r="D244" s="1060"/>
      <c r="E244" s="1060"/>
      <c r="F244" s="1060"/>
      <c r="G244" s="169"/>
      <c r="H244" s="170"/>
    </row>
    <row r="245" spans="1:8">
      <c r="A245" s="1062" t="s">
        <v>1200</v>
      </c>
      <c r="B245" s="1029"/>
      <c r="C245" s="1052"/>
      <c r="D245" s="1052"/>
      <c r="E245" s="1052"/>
      <c r="F245" s="1052"/>
      <c r="G245" s="147"/>
      <c r="H245" s="147"/>
    </row>
    <row r="246" spans="1:8">
      <c r="A246" s="1052" t="s">
        <v>204</v>
      </c>
      <c r="B246" s="1052"/>
      <c r="C246" s="1052"/>
      <c r="D246" s="12"/>
      <c r="E246" s="1052"/>
      <c r="F246" s="1052"/>
      <c r="G246" s="147"/>
      <c r="H246" s="147"/>
    </row>
  </sheetData>
  <customSheetViews>
    <customSheetView guid="{15E51391-F6F3-48E9-B40F-0D0FA5B2E445}" scale="85" colorId="22" topLeftCell="A172">
      <selection activeCell="J192" sqref="J19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
      <headerFooter alignWithMargins="0"/>
    </customSheetView>
    <customSheetView guid="{3A144620-83F7-4F5B-821B-3720DAB5A017}"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2"/>
      <headerFooter alignWithMargins="0"/>
    </customSheetView>
    <customSheetView guid="{4AE1E835-A004-41CE-8576-E42DEB829644}" scale="85" colorId="22" topLeftCell="A172">
      <selection activeCell="J192" sqref="J19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3"/>
      <headerFooter alignWithMargins="0"/>
    </customSheetView>
    <customSheetView guid="{F164CA47-D0CA-4087-947A-F5047D94B8B7}"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4"/>
      <headerFooter alignWithMargins="0"/>
    </customSheetView>
    <customSheetView guid="{BD2EE8C8-7F57-4FE0-A338-C6EB2215B0F1}"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5"/>
      <headerFooter alignWithMargins="0"/>
    </customSheetView>
    <customSheetView guid="{C7E3EE00-B00F-419E-8611-266863084489}" scale="85" colorId="22">
      <rowBreaks count="3" manualBreakCount="3">
        <brk id="62" max="16383" man="1"/>
        <brk id="123" max="16383" man="1"/>
        <brk id="183" max="16383" man="1"/>
      </rowBreaks>
      <pageMargins left="0.5" right="0.5" top="0" bottom="0" header="0.25" footer="0.25"/>
      <printOptions horizontalCentered="1" verticalCentered="1"/>
      <pageSetup scale="73" fitToHeight="4" orientation="portrait" horizontalDpi="300" verticalDpi="300" r:id="rId6"/>
      <headerFooter alignWithMargins="0"/>
    </customSheetView>
    <customSheetView guid="{3477AA39-47F3-4DEE-B5AC-34FD34A7C506}" scale="85" colorId="22">
      <rowBreaks count="3" manualBreakCount="3">
        <brk id="62" max="16383" man="1"/>
        <brk id="123" max="16383" man="1"/>
        <brk id="183" max="16383" man="1"/>
      </rowBreaks>
      <pageMargins left="0.5" right="0.5" top="0" bottom="0" header="0.25" footer="0.25"/>
      <printOptions horizontalCentered="1" verticalCentered="1"/>
      <pageSetup scale="73" fitToHeight="4" orientation="portrait" horizontalDpi="300" verticalDpi="300" r:id="rId7"/>
      <headerFooter alignWithMargins="0"/>
    </customSheetView>
    <customSheetView guid="{49B64248-30F9-46D2-A9F4-36D89630158D}" scale="85" colorId="22" showPageBreaks="1">
      <rowBreaks count="49" manualBreakCount="49">
        <brk id="47" max="16383" man="1"/>
        <brk id="48" max="16383" man="1"/>
        <brk id="49" max="16383" man="1"/>
        <brk id="50" max="16383" man="1"/>
        <brk id="51"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123" max="16383" man="1"/>
        <brk id="183" max="16383" man="1"/>
      </rowBreaks>
      <pageMargins left="0.5" right="0.5" top="0" bottom="0" header="0.25" footer="0.25"/>
      <printOptions horizontalCentered="1" verticalCentered="1"/>
      <pageSetup scale="73" fitToHeight="4" orientation="portrait" horizontalDpi="300" verticalDpi="300" r:id="rId8"/>
      <headerFooter alignWithMargins="0"/>
    </customSheetView>
    <customSheetView guid="{9460FF40-1E23-4EAD-9F2E-3CC0E3823200}"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9"/>
      <headerFooter alignWithMargins="0"/>
    </customSheetView>
    <customSheetView guid="{EB23B504-8D38-44C1-A572-0BC0016A4154}"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0"/>
      <headerFooter alignWithMargins="0"/>
    </customSheetView>
    <customSheetView guid="{33F19BEF-14FD-48AD-9437-DC9391C2FB5D}"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1"/>
      <headerFooter alignWithMargins="0"/>
    </customSheetView>
    <customSheetView guid="{3572A64A-10E1-48A8-88DB-C6FDE35A45D9}" scale="85" colorId="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2"/>
      <headerFooter alignWithMargins="0"/>
    </customSheetView>
    <customSheetView guid="{9A3FFF2B-6404-4DF1-A691-3B3D111BF416}"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3"/>
      <headerFooter alignWithMargins="0"/>
    </customSheetView>
    <customSheetView guid="{6972FD2D-1C11-49E2-936D-D053FB86EE49}" scale="85" colorId="22" topLeftCell="A172">
      <selection activeCell="J192" sqref="J19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4"/>
      <headerFooter alignWithMargins="0"/>
    </customSheetView>
    <customSheetView guid="{909B62D3-37B4-48E7-A28D-FCCB057513A6}" scale="85" colorId="22" topLeftCell="A172">
      <selection activeCell="J192" sqref="J19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5"/>
      <headerFooter alignWithMargins="0"/>
    </customSheetView>
    <customSheetView guid="{AF5B460E-BE98-4D6A-BC4D-FB7F586FE8C3}" scale="85" colorId="22" topLeftCell="A22">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6"/>
      <headerFooter alignWithMargins="0"/>
    </customSheetView>
    <customSheetView guid="{AD2DEECA-73A1-433A-8496-725ED72ABD3B}" scale="85" colorId="22" topLeftCell="A172">
      <selection activeCell="J192" sqref="J19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7"/>
      <headerFooter alignWithMargins="0"/>
    </customSheetView>
    <customSheetView guid="{613A73D1-ED13-41BC-B183-6F740B4BAFC9}" scale="60" colorId="22" showPageBreaks="1" view="pageBreakPreview" topLeftCell="A211">
      <selection activeCell="K42" sqref="K42"/>
      <rowBreaks count="3" manualBreakCount="3">
        <brk id="63" max="16383" man="1"/>
        <brk id="124" max="16383" man="1"/>
        <brk id="185" max="16383" man="1"/>
      </rowBreaks>
      <pageMargins left="0.5" right="0.5" top="0" bottom="0" header="0.25" footer="0.25"/>
      <printOptions horizontalCentered="1" verticalCentered="1"/>
      <pageSetup scale="73" fitToHeight="4" orientation="portrait" r:id="rId18"/>
      <headerFooter alignWithMargins="0"/>
    </customSheetView>
  </customSheetViews>
  <printOptions horizontalCentered="1" verticalCentered="1"/>
  <pageMargins left="0.5" right="0.5" top="0.25" bottom="0.25" header="0" footer="0"/>
  <pageSetup scale="70" fitToHeight="4" orientation="portrait" horizontalDpi="300" verticalDpi="300" r:id="rId19"/>
  <headerFooter alignWithMargins="0"/>
  <rowBreaks count="3" manualBreakCount="3">
    <brk id="63" max="16383" man="1"/>
    <brk id="124" max="16383" man="1"/>
    <brk id="185" max="16383" man="1"/>
  </rowBreaks>
  <legacy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2"/>
  <sheetViews>
    <sheetView defaultGridColor="0" view="pageBreakPreview" topLeftCell="A16" colorId="22" zoomScale="60" zoomScaleNormal="85" workbookViewId="0">
      <selection activeCell="H17" sqref="H17"/>
    </sheetView>
  </sheetViews>
  <sheetFormatPr defaultColWidth="9.6640625" defaultRowHeight="15"/>
  <cols>
    <col min="1" max="1" width="4.6640625" customWidth="1"/>
    <col min="2" max="2" width="53.5546875" customWidth="1"/>
    <col min="3" max="3" width="3.6640625" customWidth="1"/>
    <col min="4" max="5" width="2.6640625" customWidth="1"/>
    <col min="6" max="6" width="15.44140625" customWidth="1"/>
    <col min="7" max="7" width="18.5546875" customWidth="1"/>
    <col min="8" max="8" width="16.6640625" customWidth="1"/>
    <col min="9" max="9" width="18.6640625" customWidth="1"/>
    <col min="10" max="10" width="21" customWidth="1"/>
    <col min="11" max="11" width="23.44140625" customWidth="1"/>
    <col min="12" max="14" width="16.6640625" customWidth="1"/>
    <col min="15" max="16" width="4.6640625" customWidth="1"/>
    <col min="17" max="22" width="14.6640625" customWidth="1"/>
    <col min="23" max="23" width="5.6640625" customWidth="1"/>
    <col min="24" max="24" width="49" customWidth="1"/>
    <col min="25" max="25" width="3.77734375" customWidth="1"/>
    <col min="26" max="27" width="2.77734375" customWidth="1"/>
    <col min="28" max="28" width="13.6640625" customWidth="1"/>
    <col min="29" max="29" width="15.77734375" customWidth="1"/>
    <col min="30" max="30" width="16.77734375" customWidth="1"/>
  </cols>
  <sheetData>
    <row r="1" spans="1:30">
      <c r="A1" s="43"/>
      <c r="B1" s="44" t="s">
        <v>2056</v>
      </c>
      <c r="C1" s="59" t="s">
        <v>1549</v>
      </c>
      <c r="D1" s="46"/>
      <c r="E1" s="46"/>
      <c r="F1" s="44"/>
      <c r="G1" s="44" t="s">
        <v>1977</v>
      </c>
      <c r="H1" s="60" t="s">
        <v>1978</v>
      </c>
      <c r="I1" s="43" t="s">
        <v>2056</v>
      </c>
      <c r="J1" s="66"/>
      <c r="K1" s="59" t="s">
        <v>1549</v>
      </c>
      <c r="L1" s="44"/>
      <c r="M1" s="44" t="s">
        <v>2058</v>
      </c>
      <c r="N1" s="46" t="s">
        <v>1978</v>
      </c>
      <c r="O1" s="60"/>
      <c r="P1" s="43" t="s">
        <v>2056</v>
      </c>
      <c r="Q1" s="66"/>
      <c r="R1" s="46"/>
      <c r="S1" s="59" t="s">
        <v>1549</v>
      </c>
      <c r="T1" s="44"/>
      <c r="U1" s="44" t="s">
        <v>2058</v>
      </c>
      <c r="V1" s="47" t="s">
        <v>1978</v>
      </c>
      <c r="W1" s="43"/>
      <c r="X1" s="44" t="s">
        <v>2056</v>
      </c>
      <c r="Y1" s="59" t="s">
        <v>1549</v>
      </c>
      <c r="Z1" s="46"/>
      <c r="AA1" s="46"/>
      <c r="AB1" s="44"/>
      <c r="AC1" s="44" t="s">
        <v>1977</v>
      </c>
      <c r="AD1" s="192" t="s">
        <v>2059</v>
      </c>
    </row>
    <row r="2" spans="1:30">
      <c r="A2" s="34"/>
      <c r="B2" s="81" t="str">
        <f>'Data Sheet'!$C$25</f>
        <v>Central Hudson Gas &amp; Electric</v>
      </c>
      <c r="C2" s="204" t="s">
        <v>1550</v>
      </c>
      <c r="D2" s="30" t="s">
        <v>1551</v>
      </c>
      <c r="E2" s="30"/>
      <c r="F2" s="65" t="s">
        <v>1552</v>
      </c>
      <c r="G2" s="65" t="s">
        <v>1980</v>
      </c>
      <c r="H2" s="39"/>
      <c r="I2" s="72" t="str">
        <f>'Data Sheet'!$C$25</f>
        <v>Central Hudson Gas &amp; Electric</v>
      </c>
      <c r="J2" s="17"/>
      <c r="K2" s="57" t="s">
        <v>205</v>
      </c>
      <c r="L2" s="81"/>
      <c r="M2" s="65" t="s">
        <v>1980</v>
      </c>
      <c r="N2" s="30"/>
      <c r="O2" s="39"/>
      <c r="P2" s="72" t="str">
        <f>'Data Sheet'!$C$25</f>
        <v>Central Hudson Gas &amp; Electric</v>
      </c>
      <c r="Q2" s="17"/>
      <c r="R2" s="30"/>
      <c r="S2" s="57" t="s">
        <v>205</v>
      </c>
      <c r="T2" s="65"/>
      <c r="U2" s="65" t="s">
        <v>1980</v>
      </c>
      <c r="V2" s="49"/>
      <c r="W2" s="34"/>
      <c r="X2" s="81" t="str">
        <f>'Data Sheet'!$C$25</f>
        <v>Central Hudson Gas &amp; Electric</v>
      </c>
      <c r="Y2" s="204" t="s">
        <v>1550</v>
      </c>
      <c r="Z2" s="30" t="s">
        <v>1551</v>
      </c>
      <c r="AA2" s="30"/>
      <c r="AB2" s="65" t="s">
        <v>1552</v>
      </c>
      <c r="AC2" s="65" t="s">
        <v>1980</v>
      </c>
      <c r="AD2" s="39"/>
    </row>
    <row r="3" spans="1:30" ht="15" customHeight="1">
      <c r="A3" s="37"/>
      <c r="B3" s="38"/>
      <c r="C3" s="159" t="s">
        <v>1553</v>
      </c>
      <c r="D3" s="38" t="s">
        <v>1551</v>
      </c>
      <c r="E3" s="38"/>
      <c r="F3" s="115" t="s">
        <v>1554</v>
      </c>
      <c r="G3" s="871" t="str">
        <f>'Data Sheet'!$C$40</f>
        <v>4/14/14</v>
      </c>
      <c r="H3" s="1602" t="str">
        <f>'Data Sheet'!$C$38</f>
        <v>12/31/13</v>
      </c>
      <c r="I3" s="37"/>
      <c r="J3" s="77"/>
      <c r="K3" s="116" t="s">
        <v>206</v>
      </c>
      <c r="L3" s="117"/>
      <c r="M3" s="871" t="str">
        <f>'Data Sheet'!$C$40</f>
        <v>4/14/14</v>
      </c>
      <c r="N3" s="1603" t="str">
        <f>'Data Sheet'!$C$38</f>
        <v>12/31/13</v>
      </c>
      <c r="O3" s="132"/>
      <c r="P3" s="37"/>
      <c r="Q3" s="77"/>
      <c r="R3" s="38"/>
      <c r="S3" s="116" t="s">
        <v>206</v>
      </c>
      <c r="T3" s="115"/>
      <c r="U3" s="871" t="str">
        <f>'Data Sheet'!$C$40</f>
        <v>4/14/14</v>
      </c>
      <c r="V3" s="1602" t="str">
        <f>'Data Sheet'!$C$38</f>
        <v>12/31/13</v>
      </c>
      <c r="W3" s="37"/>
      <c r="X3" s="38"/>
      <c r="Y3" s="159" t="s">
        <v>1553</v>
      </c>
      <c r="Z3" s="38" t="s">
        <v>1551</v>
      </c>
      <c r="AA3" s="38"/>
      <c r="AB3" s="115" t="s">
        <v>1554</v>
      </c>
      <c r="AC3" s="871" t="str">
        <f>'Data Sheet'!$C$40</f>
        <v>4/14/14</v>
      </c>
      <c r="AD3" s="1602" t="str">
        <f>'Data Sheet'!$C$38</f>
        <v>12/31/13</v>
      </c>
    </row>
    <row r="4" spans="1:30" ht="15" customHeight="1">
      <c r="A4" s="31" t="s">
        <v>207</v>
      </c>
      <c r="B4" s="32"/>
      <c r="C4" s="32"/>
      <c r="D4" s="32"/>
      <c r="E4" s="32"/>
      <c r="F4" s="32"/>
      <c r="G4" s="32"/>
      <c r="H4" s="33"/>
      <c r="I4" s="31" t="s">
        <v>208</v>
      </c>
      <c r="J4" s="32"/>
      <c r="K4" s="32"/>
      <c r="L4" s="32"/>
      <c r="M4" s="32"/>
      <c r="N4" s="32"/>
      <c r="O4" s="33"/>
      <c r="P4" s="31" t="s">
        <v>208</v>
      </c>
      <c r="Q4" s="32"/>
      <c r="R4" s="32"/>
      <c r="S4" s="32"/>
      <c r="T4" s="32"/>
      <c r="U4" s="32"/>
      <c r="V4" s="33"/>
      <c r="W4" s="31" t="s">
        <v>208</v>
      </c>
      <c r="X4" s="32"/>
      <c r="Y4" s="32"/>
      <c r="Z4" s="32"/>
      <c r="AA4" s="32"/>
      <c r="AB4" s="32"/>
      <c r="AC4" s="32"/>
      <c r="AD4" s="33"/>
    </row>
    <row r="5" spans="1:30">
      <c r="A5" s="34"/>
      <c r="B5" s="2107" t="s">
        <v>732</v>
      </c>
      <c r="C5" s="35"/>
      <c r="D5" s="2107" t="s">
        <v>733</v>
      </c>
      <c r="E5" s="2096"/>
      <c r="F5" s="2096"/>
      <c r="G5" s="2096"/>
      <c r="H5" s="2097"/>
      <c r="I5" s="2139" t="s">
        <v>328</v>
      </c>
      <c r="J5" s="2096"/>
      <c r="K5" s="2096"/>
      <c r="L5" s="2107" t="s">
        <v>329</v>
      </c>
      <c r="M5" s="2096"/>
      <c r="N5" s="2096"/>
      <c r="O5" s="2093"/>
      <c r="P5" s="118"/>
      <c r="Q5" s="35"/>
      <c r="R5" s="35"/>
      <c r="S5" s="35"/>
      <c r="T5" s="35"/>
      <c r="U5" s="35"/>
      <c r="V5" s="39"/>
      <c r="W5" s="51"/>
      <c r="X5" s="30"/>
      <c r="Y5" s="30"/>
      <c r="Z5" s="30"/>
      <c r="AA5" s="30"/>
      <c r="AB5" s="204" t="s">
        <v>1662</v>
      </c>
      <c r="AC5" s="116" t="s">
        <v>1663</v>
      </c>
      <c r="AD5" s="132"/>
    </row>
    <row r="6" spans="1:30">
      <c r="A6" s="34"/>
      <c r="B6" s="2098"/>
      <c r="C6" s="35"/>
      <c r="D6" s="2098"/>
      <c r="E6" s="2098"/>
      <c r="F6" s="2098"/>
      <c r="G6" s="2098"/>
      <c r="H6" s="2099"/>
      <c r="I6" s="2140"/>
      <c r="J6" s="2098"/>
      <c r="K6" s="2098"/>
      <c r="L6" s="2098"/>
      <c r="M6" s="2098"/>
      <c r="N6" s="2098"/>
      <c r="O6" s="2095"/>
      <c r="P6" s="118"/>
      <c r="Q6" s="35"/>
      <c r="R6" s="35"/>
      <c r="S6" s="35"/>
      <c r="T6" s="35"/>
      <c r="U6" s="35"/>
      <c r="V6" s="39"/>
      <c r="W6" s="51" t="s">
        <v>1984</v>
      </c>
      <c r="X6" s="177" t="s">
        <v>1664</v>
      </c>
      <c r="Y6" s="30"/>
      <c r="Z6" s="30"/>
      <c r="AA6" s="30"/>
      <c r="AB6" s="204" t="s">
        <v>3445</v>
      </c>
      <c r="AC6" s="204" t="s">
        <v>215</v>
      </c>
      <c r="AD6" s="206" t="s">
        <v>218</v>
      </c>
    </row>
    <row r="7" spans="1:30">
      <c r="A7" s="34"/>
      <c r="B7" s="2098"/>
      <c r="C7" s="35"/>
      <c r="D7" s="2098"/>
      <c r="E7" s="2098"/>
      <c r="F7" s="2098"/>
      <c r="G7" s="2098"/>
      <c r="H7" s="2099"/>
      <c r="I7" s="2140"/>
      <c r="J7" s="2098"/>
      <c r="K7" s="2098"/>
      <c r="L7" s="2098" t="s">
        <v>330</v>
      </c>
      <c r="M7" s="2098"/>
      <c r="N7" s="2098"/>
      <c r="O7" s="2099"/>
      <c r="P7" s="118"/>
      <c r="Q7" s="35"/>
      <c r="R7" s="35"/>
      <c r="S7" s="35"/>
      <c r="T7" s="35"/>
      <c r="U7" s="35"/>
      <c r="V7" s="39"/>
      <c r="W7" s="54" t="s">
        <v>1987</v>
      </c>
      <c r="X7" s="32" t="s">
        <v>3447</v>
      </c>
      <c r="Y7" s="32"/>
      <c r="Z7" s="32"/>
      <c r="AA7" s="32"/>
      <c r="AB7" s="55" t="s">
        <v>3448</v>
      </c>
      <c r="AC7" s="55" t="s">
        <v>3449</v>
      </c>
      <c r="AD7" s="56" t="s">
        <v>3450</v>
      </c>
    </row>
    <row r="8" spans="1:30">
      <c r="A8" s="34"/>
      <c r="B8" s="2098"/>
      <c r="C8" s="35"/>
      <c r="D8" s="2098"/>
      <c r="E8" s="2098"/>
      <c r="F8" s="2098"/>
      <c r="G8" s="2098"/>
      <c r="H8" s="2099"/>
      <c r="I8" s="2140"/>
      <c r="J8" s="2098"/>
      <c r="K8" s="2098"/>
      <c r="L8" s="2098"/>
      <c r="M8" s="2098"/>
      <c r="N8" s="2098"/>
      <c r="O8" s="2099"/>
      <c r="P8" s="118"/>
      <c r="Q8" s="35"/>
      <c r="R8" s="35"/>
      <c r="S8" s="35"/>
      <c r="T8" s="35"/>
      <c r="U8" s="171"/>
      <c r="V8" s="39"/>
      <c r="W8" s="54" t="s">
        <v>2148</v>
      </c>
      <c r="X8" s="987" t="s">
        <v>1665</v>
      </c>
      <c r="Y8" s="32"/>
      <c r="Z8" s="32"/>
      <c r="AA8" s="32"/>
      <c r="AB8" s="55" t="s">
        <v>1666</v>
      </c>
      <c r="AC8" s="1447">
        <f>G47</f>
        <v>43759766</v>
      </c>
      <c r="AD8" s="1448">
        <f>H47</f>
        <v>69495851</v>
      </c>
    </row>
    <row r="9" spans="1:30" ht="15.75">
      <c r="A9" s="34"/>
      <c r="B9" s="2098"/>
      <c r="C9" s="35"/>
      <c r="D9" s="2098"/>
      <c r="E9" s="2098"/>
      <c r="F9" s="2098"/>
      <c r="G9" s="2098"/>
      <c r="H9" s="2099"/>
      <c r="I9" s="2141" t="s">
        <v>331</v>
      </c>
      <c r="J9" s="2098"/>
      <c r="K9" s="2098"/>
      <c r="L9" s="2098"/>
      <c r="M9" s="2098"/>
      <c r="N9" s="2098"/>
      <c r="O9" s="2099"/>
      <c r="P9" s="118"/>
      <c r="Q9" s="35"/>
      <c r="R9" s="35"/>
      <c r="S9" s="35"/>
      <c r="T9" s="35"/>
      <c r="U9" s="35"/>
      <c r="V9" s="39"/>
      <c r="W9" s="54" t="s">
        <v>2150</v>
      </c>
      <c r="X9" s="1446" t="s">
        <v>828</v>
      </c>
      <c r="Y9" s="38"/>
      <c r="Z9" s="38"/>
      <c r="AA9" s="38"/>
      <c r="AB9" s="116"/>
      <c r="AC9" s="184"/>
      <c r="AD9" s="191"/>
    </row>
    <row r="10" spans="1:30">
      <c r="A10" s="34"/>
      <c r="B10" s="2098"/>
      <c r="C10" s="35"/>
      <c r="D10" s="2098"/>
      <c r="E10" s="2098"/>
      <c r="F10" s="2098"/>
      <c r="G10" s="2098"/>
      <c r="H10" s="2099"/>
      <c r="I10" s="2140"/>
      <c r="J10" s="2098"/>
      <c r="K10" s="2098"/>
      <c r="L10" s="2098"/>
      <c r="M10" s="2098"/>
      <c r="N10" s="2098"/>
      <c r="O10" s="2099"/>
      <c r="P10" s="118"/>
      <c r="Q10" s="35"/>
      <c r="R10" s="35"/>
      <c r="S10" s="35"/>
      <c r="T10" s="35"/>
      <c r="U10" s="35"/>
      <c r="V10" s="39"/>
      <c r="W10" s="54" t="s">
        <v>2152</v>
      </c>
      <c r="X10" s="987" t="s">
        <v>1667</v>
      </c>
      <c r="Y10" s="32"/>
      <c r="Z10" s="32"/>
      <c r="AA10" s="32"/>
      <c r="AB10" s="116"/>
      <c r="AC10" s="179"/>
      <c r="AD10" s="180"/>
    </row>
    <row r="11" spans="1:30">
      <c r="A11" s="34"/>
      <c r="B11" s="2111" t="s">
        <v>823</v>
      </c>
      <c r="C11" s="35"/>
      <c r="D11" s="2098"/>
      <c r="E11" s="2098"/>
      <c r="F11" s="2098"/>
      <c r="G11" s="2098"/>
      <c r="H11" s="2099"/>
      <c r="I11" s="2140"/>
      <c r="J11" s="2098"/>
      <c r="K11" s="2098"/>
      <c r="L11" s="35"/>
      <c r="M11" s="147"/>
      <c r="N11" s="147"/>
      <c r="O11" s="39"/>
      <c r="P11" s="118"/>
      <c r="Q11" s="35"/>
      <c r="R11" s="35"/>
      <c r="S11" s="35"/>
      <c r="T11" s="147"/>
      <c r="U11" s="147"/>
      <c r="V11" s="39"/>
      <c r="W11" s="54" t="s">
        <v>2154</v>
      </c>
      <c r="X11" s="987" t="s">
        <v>1668</v>
      </c>
      <c r="Y11" s="32"/>
      <c r="Z11" s="32"/>
      <c r="AA11" s="32"/>
      <c r="AB11" s="116"/>
      <c r="AC11" s="184"/>
      <c r="AD11" s="191"/>
    </row>
    <row r="12" spans="1:30">
      <c r="A12" s="34"/>
      <c r="B12" s="2098"/>
      <c r="C12" s="35"/>
      <c r="D12" s="2098"/>
      <c r="E12" s="2098"/>
      <c r="F12" s="2098"/>
      <c r="G12" s="2098"/>
      <c r="H12" s="2099"/>
      <c r="I12" s="2142" t="s">
        <v>824</v>
      </c>
      <c r="J12" s="2098"/>
      <c r="K12" s="2098"/>
      <c r="L12" s="1037"/>
      <c r="M12" s="147"/>
      <c r="N12" s="147"/>
      <c r="O12" s="39"/>
      <c r="P12" s="34"/>
      <c r="Q12" s="30"/>
      <c r="R12" s="35"/>
      <c r="S12" s="35"/>
      <c r="T12" s="147"/>
      <c r="U12" s="147"/>
      <c r="V12" s="39"/>
      <c r="W12" s="54" t="s">
        <v>2156</v>
      </c>
      <c r="X12" s="987" t="s">
        <v>1669</v>
      </c>
      <c r="Y12" s="32"/>
      <c r="Z12" s="32"/>
      <c r="AA12" s="32"/>
      <c r="AB12" s="116"/>
      <c r="AC12" s="156">
        <v>3220</v>
      </c>
      <c r="AD12" s="155">
        <v>2197</v>
      </c>
    </row>
    <row r="13" spans="1:30">
      <c r="A13" s="34"/>
      <c r="B13" s="2111" t="s">
        <v>825</v>
      </c>
      <c r="C13" s="35"/>
      <c r="D13" s="2098"/>
      <c r="E13" s="2098"/>
      <c r="F13" s="2098"/>
      <c r="G13" s="2098"/>
      <c r="H13" s="2099"/>
      <c r="I13" s="2140"/>
      <c r="J13" s="2098"/>
      <c r="K13" s="2098"/>
      <c r="L13" s="1037"/>
      <c r="M13" s="147"/>
      <c r="N13" s="147"/>
      <c r="O13" s="39"/>
      <c r="P13" s="34"/>
      <c r="Q13" s="30"/>
      <c r="R13" s="35"/>
      <c r="S13" s="35"/>
      <c r="T13" s="147"/>
      <c r="U13" s="147"/>
      <c r="V13" s="39"/>
      <c r="W13" s="54" t="s">
        <v>2158</v>
      </c>
      <c r="X13" s="987" t="s">
        <v>1670</v>
      </c>
      <c r="Y13" s="32"/>
      <c r="Z13" s="32"/>
      <c r="AA13" s="32"/>
      <c r="AB13" s="116"/>
      <c r="AC13" s="156">
        <v>0</v>
      </c>
      <c r="AD13" s="155">
        <v>2495</v>
      </c>
    </row>
    <row r="14" spans="1:30">
      <c r="A14" s="34"/>
      <c r="B14" s="2098"/>
      <c r="C14" s="35"/>
      <c r="D14" s="2098"/>
      <c r="E14" s="2098"/>
      <c r="F14" s="2098"/>
      <c r="G14" s="2098"/>
      <c r="H14" s="2099"/>
      <c r="I14" s="2140"/>
      <c r="J14" s="2098"/>
      <c r="K14" s="2098"/>
      <c r="L14" s="1037"/>
      <c r="M14" s="147"/>
      <c r="N14" s="147"/>
      <c r="O14" s="39"/>
      <c r="P14" s="118"/>
      <c r="Q14" s="35"/>
      <c r="R14" s="35"/>
      <c r="S14" s="35"/>
      <c r="T14" s="147"/>
      <c r="U14" s="147"/>
      <c r="V14" s="39"/>
      <c r="W14" s="54" t="s">
        <v>236</v>
      </c>
      <c r="X14" s="987" t="s">
        <v>1671</v>
      </c>
      <c r="Y14" s="32"/>
      <c r="Z14" s="32"/>
      <c r="AA14" s="32"/>
      <c r="AB14" s="116"/>
      <c r="AC14" s="156"/>
      <c r="AD14" s="155"/>
    </row>
    <row r="15" spans="1:30">
      <c r="A15" s="34"/>
      <c r="B15" s="2098"/>
      <c r="C15" s="35"/>
      <c r="D15" s="2111" t="s">
        <v>826</v>
      </c>
      <c r="E15" s="2098"/>
      <c r="F15" s="2098"/>
      <c r="G15" s="2098"/>
      <c r="H15" s="2099"/>
      <c r="I15" s="2140"/>
      <c r="J15" s="2098"/>
      <c r="K15" s="2098"/>
      <c r="L15" s="1037"/>
      <c r="M15" s="147"/>
      <c r="N15" s="147"/>
      <c r="O15" s="39"/>
      <c r="P15" s="118"/>
      <c r="Q15" s="35"/>
      <c r="R15" s="35"/>
      <c r="S15" s="35"/>
      <c r="T15" s="147"/>
      <c r="U15" s="147"/>
      <c r="V15" s="39"/>
      <c r="W15" s="54" t="s">
        <v>238</v>
      </c>
      <c r="X15" s="987" t="s">
        <v>1672</v>
      </c>
      <c r="Y15" s="32"/>
      <c r="Z15" s="32"/>
      <c r="AA15" s="32"/>
      <c r="AB15" s="116"/>
      <c r="AC15" s="156"/>
      <c r="AD15" s="155"/>
    </row>
    <row r="16" spans="1:30">
      <c r="A16" s="34"/>
      <c r="B16" s="2111" t="s">
        <v>827</v>
      </c>
      <c r="C16" s="35"/>
      <c r="D16" s="2098"/>
      <c r="E16" s="2098"/>
      <c r="F16" s="2098"/>
      <c r="G16" s="2098"/>
      <c r="H16" s="2099"/>
      <c r="I16" s="2140"/>
      <c r="J16" s="2098"/>
      <c r="K16" s="2098"/>
      <c r="L16" s="1037"/>
      <c r="M16" s="35"/>
      <c r="N16" s="35"/>
      <c r="O16" s="39"/>
      <c r="P16" s="118"/>
      <c r="Q16" s="35"/>
      <c r="R16" s="35"/>
      <c r="S16" s="35"/>
      <c r="T16" s="35"/>
      <c r="U16" s="35"/>
      <c r="V16" s="39"/>
      <c r="W16" s="54" t="s">
        <v>240</v>
      </c>
      <c r="X16" s="987" t="s">
        <v>1673</v>
      </c>
      <c r="Y16" s="32"/>
      <c r="Z16" s="32"/>
      <c r="AA16" s="32"/>
      <c r="AB16" s="116"/>
      <c r="AC16" s="156">
        <v>-1162</v>
      </c>
      <c r="AD16" s="155">
        <v>1308</v>
      </c>
    </row>
    <row r="17" spans="1:30">
      <c r="A17" s="37"/>
      <c r="B17" s="2110"/>
      <c r="C17" s="32"/>
      <c r="D17" s="32"/>
      <c r="E17" s="32"/>
      <c r="F17" s="32"/>
      <c r="G17" s="32"/>
      <c r="H17" s="33"/>
      <c r="I17" s="2143"/>
      <c r="J17" s="2110"/>
      <c r="K17" s="2110"/>
      <c r="L17" s="32"/>
      <c r="M17" s="32"/>
      <c r="N17" s="32"/>
      <c r="O17" s="39"/>
      <c r="P17" s="31"/>
      <c r="Q17" s="32"/>
      <c r="R17" s="32"/>
      <c r="S17" s="32"/>
      <c r="T17" s="32"/>
      <c r="U17" s="32"/>
      <c r="V17" s="39"/>
      <c r="W17" s="54" t="s">
        <v>242</v>
      </c>
      <c r="X17" s="987" t="s">
        <v>1674</v>
      </c>
      <c r="Y17" s="32"/>
      <c r="Z17" s="32"/>
      <c r="AA17" s="32"/>
      <c r="AB17" s="159">
        <v>119</v>
      </c>
      <c r="AC17" s="156"/>
      <c r="AD17" s="155"/>
    </row>
    <row r="18" spans="1:30">
      <c r="A18" s="51"/>
      <c r="B18" s="35"/>
      <c r="C18" s="35"/>
      <c r="D18" s="35"/>
      <c r="E18" s="35"/>
      <c r="F18" s="204" t="s">
        <v>209</v>
      </c>
      <c r="G18" s="167" t="s">
        <v>210</v>
      </c>
      <c r="H18" s="172"/>
      <c r="I18" s="31" t="s">
        <v>211</v>
      </c>
      <c r="J18" s="32"/>
      <c r="K18" s="32" t="s">
        <v>212</v>
      </c>
      <c r="L18" s="32"/>
      <c r="M18" s="167" t="s">
        <v>213</v>
      </c>
      <c r="N18" s="173"/>
      <c r="O18" s="174"/>
      <c r="P18" s="175"/>
      <c r="Q18" s="167" t="s">
        <v>213</v>
      </c>
      <c r="R18" s="173"/>
      <c r="S18" s="167" t="s">
        <v>213</v>
      </c>
      <c r="T18" s="173"/>
      <c r="U18" s="167" t="s">
        <v>213</v>
      </c>
      <c r="V18" s="176"/>
      <c r="W18" s="54" t="s">
        <v>244</v>
      </c>
      <c r="X18" s="987" t="s">
        <v>1675</v>
      </c>
      <c r="Y18" s="32"/>
      <c r="Z18" s="32"/>
      <c r="AA18" s="32"/>
      <c r="AB18" s="116"/>
      <c r="AC18" s="156">
        <v>1458506</v>
      </c>
      <c r="AD18" s="155">
        <v>1006591</v>
      </c>
    </row>
    <row r="19" spans="1:30">
      <c r="A19" s="150" t="s">
        <v>1984</v>
      </c>
      <c r="B19" s="177" t="s">
        <v>214</v>
      </c>
      <c r="C19" s="35"/>
      <c r="D19" s="35"/>
      <c r="E19" s="35"/>
      <c r="F19" s="204" t="s">
        <v>2042</v>
      </c>
      <c r="G19" s="812" t="s">
        <v>215</v>
      </c>
      <c r="H19" s="49" t="s">
        <v>216</v>
      </c>
      <c r="I19" s="150" t="s">
        <v>215</v>
      </c>
      <c r="J19" s="65" t="s">
        <v>216</v>
      </c>
      <c r="K19" s="177" t="s">
        <v>217</v>
      </c>
      <c r="L19" s="810" t="s">
        <v>218</v>
      </c>
      <c r="M19" s="811" t="s">
        <v>215</v>
      </c>
      <c r="N19" s="810" t="s">
        <v>218</v>
      </c>
      <c r="O19" s="206" t="s">
        <v>1984</v>
      </c>
      <c r="P19" s="150" t="s">
        <v>1984</v>
      </c>
      <c r="Q19" s="811" t="s">
        <v>215</v>
      </c>
      <c r="R19" s="810" t="s">
        <v>218</v>
      </c>
      <c r="S19" s="811" t="s">
        <v>215</v>
      </c>
      <c r="T19" s="810" t="s">
        <v>218</v>
      </c>
      <c r="U19" s="811" t="s">
        <v>215</v>
      </c>
      <c r="V19" s="206" t="s">
        <v>218</v>
      </c>
      <c r="W19" s="54" t="s">
        <v>246</v>
      </c>
      <c r="X19" s="987" t="s">
        <v>1676</v>
      </c>
      <c r="Y19" s="32"/>
      <c r="Z19" s="32"/>
      <c r="AA19" s="32"/>
      <c r="AB19" s="116"/>
      <c r="AC19" s="156">
        <v>610525</v>
      </c>
      <c r="AD19" s="155">
        <v>314198</v>
      </c>
    </row>
    <row r="20" spans="1:30">
      <c r="A20" s="150" t="s">
        <v>1987</v>
      </c>
      <c r="B20" s="35"/>
      <c r="C20" s="35"/>
      <c r="D20" s="35"/>
      <c r="E20" s="35"/>
      <c r="F20" s="204" t="s">
        <v>1987</v>
      </c>
      <c r="G20" s="160"/>
      <c r="H20" s="161"/>
      <c r="I20" s="51"/>
      <c r="J20" s="65"/>
      <c r="K20" s="35"/>
      <c r="L20" s="57"/>
      <c r="M20" s="160"/>
      <c r="N20" s="178"/>
      <c r="O20" s="206" t="s">
        <v>1987</v>
      </c>
      <c r="P20" s="150" t="s">
        <v>1987</v>
      </c>
      <c r="Q20" s="160"/>
      <c r="R20" s="178"/>
      <c r="S20" s="160"/>
      <c r="T20" s="178"/>
      <c r="U20" s="160"/>
      <c r="V20" s="161"/>
      <c r="W20" s="54" t="s">
        <v>1130</v>
      </c>
      <c r="X20" s="987" t="s">
        <v>1677</v>
      </c>
      <c r="Y20" s="32"/>
      <c r="Z20" s="32"/>
      <c r="AA20" s="32"/>
      <c r="AB20" s="116"/>
      <c r="AC20" s="156">
        <v>4237225</v>
      </c>
      <c r="AD20" s="155">
        <v>4970346</v>
      </c>
    </row>
    <row r="21" spans="1:30">
      <c r="A21" s="54"/>
      <c r="B21" s="230" t="s">
        <v>3447</v>
      </c>
      <c r="C21" s="32"/>
      <c r="D21" s="32"/>
      <c r="E21" s="32"/>
      <c r="F21" s="159" t="s">
        <v>3448</v>
      </c>
      <c r="G21" s="813" t="s">
        <v>3449</v>
      </c>
      <c r="H21" s="814" t="s">
        <v>3450</v>
      </c>
      <c r="I21" s="151" t="s">
        <v>2692</v>
      </c>
      <c r="J21" s="815" t="s">
        <v>2693</v>
      </c>
      <c r="K21" s="815" t="s">
        <v>2694</v>
      </c>
      <c r="L21" s="815" t="s">
        <v>2695</v>
      </c>
      <c r="M21" s="813" t="s">
        <v>2696</v>
      </c>
      <c r="N21" s="816" t="s">
        <v>2697</v>
      </c>
      <c r="O21" s="132"/>
      <c r="P21" s="54"/>
      <c r="Q21" s="813" t="s">
        <v>2698</v>
      </c>
      <c r="R21" s="816" t="s">
        <v>2699</v>
      </c>
      <c r="S21" s="813" t="s">
        <v>219</v>
      </c>
      <c r="T21" s="816" t="s">
        <v>220</v>
      </c>
      <c r="U21" s="813" t="s">
        <v>221</v>
      </c>
      <c r="V21" s="814" t="s">
        <v>222</v>
      </c>
      <c r="W21" s="54" t="s">
        <v>1132</v>
      </c>
      <c r="X21" s="987" t="s">
        <v>1678</v>
      </c>
      <c r="Y21" s="32"/>
      <c r="Z21" s="32"/>
      <c r="AA21" s="32"/>
      <c r="AB21" s="116"/>
      <c r="AC21" s="156"/>
      <c r="AD21" s="155"/>
    </row>
    <row r="22" spans="1:30" ht="15.75">
      <c r="A22" s="54">
        <v>1</v>
      </c>
      <c r="B22" s="1446" t="s">
        <v>223</v>
      </c>
      <c r="C22" s="32"/>
      <c r="D22" s="32"/>
      <c r="E22" s="32"/>
      <c r="F22" s="116"/>
      <c r="G22" s="179"/>
      <c r="H22" s="180"/>
      <c r="I22" s="181"/>
      <c r="J22" s="182"/>
      <c r="K22" s="183"/>
      <c r="L22" s="184"/>
      <c r="M22" s="179"/>
      <c r="N22" s="185"/>
      <c r="O22" s="133">
        <v>1</v>
      </c>
      <c r="P22" s="54">
        <v>1</v>
      </c>
      <c r="Q22" s="179"/>
      <c r="R22" s="185"/>
      <c r="S22" s="179"/>
      <c r="T22" s="185"/>
      <c r="U22" s="179"/>
      <c r="V22" s="180"/>
      <c r="W22" s="54" t="s">
        <v>1134</v>
      </c>
      <c r="X22" s="987" t="s">
        <v>2559</v>
      </c>
      <c r="Y22" s="32"/>
      <c r="Z22" s="32"/>
      <c r="AA22" s="32"/>
      <c r="AB22" s="116"/>
      <c r="AC22" s="156">
        <f>AC12-AC13+AC14-AC15+SUM(AC16:AC21)</f>
        <v>6308314</v>
      </c>
      <c r="AD22" s="155">
        <f>AD12-AD13+AD14-AD15+SUM(AD16:AD21)</f>
        <v>6292145</v>
      </c>
    </row>
    <row r="23" spans="1:30">
      <c r="A23" s="54">
        <v>2</v>
      </c>
      <c r="B23" s="987" t="s">
        <v>224</v>
      </c>
      <c r="C23" s="32"/>
      <c r="D23" s="32"/>
      <c r="E23" s="32"/>
      <c r="F23" s="159" t="s">
        <v>912</v>
      </c>
      <c r="G23" s="158">
        <f>I23+K23+M23+Q23+S23+U23</f>
        <v>668698412</v>
      </c>
      <c r="H23" s="153">
        <f>J23+L23+N23+R23+T23+V23</f>
        <v>644671782</v>
      </c>
      <c r="I23" s="1619">
        <v>532550056</v>
      </c>
      <c r="J23" s="1620">
        <v>512093902</v>
      </c>
      <c r="K23" s="1621">
        <v>136148356</v>
      </c>
      <c r="L23" s="158">
        <v>132577880</v>
      </c>
      <c r="M23" s="158"/>
      <c r="N23" s="152"/>
      <c r="O23" s="133">
        <v>2</v>
      </c>
      <c r="P23" s="54">
        <v>2</v>
      </c>
      <c r="Q23" s="158"/>
      <c r="R23" s="152"/>
      <c r="S23" s="158"/>
      <c r="T23" s="152"/>
      <c r="U23" s="158"/>
      <c r="V23" s="153"/>
      <c r="W23" s="54" t="s">
        <v>1136</v>
      </c>
      <c r="X23" s="987" t="s">
        <v>2560</v>
      </c>
      <c r="Y23" s="32"/>
      <c r="Z23" s="32"/>
      <c r="AA23" s="32"/>
      <c r="AB23" s="116"/>
      <c r="AC23" s="184"/>
      <c r="AD23" s="191"/>
    </row>
    <row r="24" spans="1:30">
      <c r="A24" s="54">
        <v>3</v>
      </c>
      <c r="B24" s="987" t="s">
        <v>225</v>
      </c>
      <c r="C24" s="32"/>
      <c r="D24" s="32"/>
      <c r="E24" s="32"/>
      <c r="F24" s="116"/>
      <c r="G24" s="179"/>
      <c r="H24" s="180"/>
      <c r="I24" s="181"/>
      <c r="J24" s="182"/>
      <c r="K24" s="183"/>
      <c r="L24" s="184"/>
      <c r="M24" s="179"/>
      <c r="N24" s="185"/>
      <c r="O24" s="133">
        <v>3</v>
      </c>
      <c r="P24" s="54">
        <v>3</v>
      </c>
      <c r="Q24" s="179"/>
      <c r="R24" s="185"/>
      <c r="S24" s="179"/>
      <c r="T24" s="185"/>
      <c r="U24" s="179"/>
      <c r="V24" s="180"/>
      <c r="W24" s="54" t="s">
        <v>1139</v>
      </c>
      <c r="X24" s="987" t="s">
        <v>2561</v>
      </c>
      <c r="Y24" s="32"/>
      <c r="Z24" s="32"/>
      <c r="AA24" s="32"/>
      <c r="AB24" s="116"/>
      <c r="AC24" s="156"/>
      <c r="AD24" s="155"/>
    </row>
    <row r="25" spans="1:30">
      <c r="A25" s="54">
        <v>4</v>
      </c>
      <c r="B25" s="987" t="s">
        <v>226</v>
      </c>
      <c r="C25" s="32"/>
      <c r="D25" s="32"/>
      <c r="E25" s="32"/>
      <c r="F25" s="159" t="s">
        <v>3807</v>
      </c>
      <c r="G25" s="156">
        <f t="shared" ref="G25:H29" si="0">I25+K25+M25+Q25+S25+U25</f>
        <v>440450034</v>
      </c>
      <c r="H25" s="155">
        <f t="shared" si="0"/>
        <v>421576540</v>
      </c>
      <c r="I25" s="1622">
        <v>351723074</v>
      </c>
      <c r="J25" s="1623">
        <v>336827856</v>
      </c>
      <c r="K25" s="1624">
        <v>88726960</v>
      </c>
      <c r="L25" s="156">
        <v>84748684</v>
      </c>
      <c r="M25" s="156"/>
      <c r="N25" s="154"/>
      <c r="O25" s="133">
        <v>4</v>
      </c>
      <c r="P25" s="54">
        <v>4</v>
      </c>
      <c r="Q25" s="156"/>
      <c r="R25" s="154"/>
      <c r="S25" s="156"/>
      <c r="T25" s="154"/>
      <c r="U25" s="156"/>
      <c r="V25" s="155"/>
      <c r="W25" s="54" t="s">
        <v>1141</v>
      </c>
      <c r="X25" s="987" t="s">
        <v>2562</v>
      </c>
      <c r="Y25" s="32"/>
      <c r="Z25" s="32"/>
      <c r="AA25" s="32"/>
      <c r="AB25" s="159">
        <v>340</v>
      </c>
      <c r="AC25" s="156">
        <v>90648</v>
      </c>
      <c r="AD25" s="155">
        <v>90648</v>
      </c>
    </row>
    <row r="26" spans="1:30">
      <c r="A26" s="54">
        <v>5</v>
      </c>
      <c r="B26" s="987" t="s">
        <v>227</v>
      </c>
      <c r="C26" s="32"/>
      <c r="D26" s="32"/>
      <c r="E26" s="32"/>
      <c r="F26" s="159" t="s">
        <v>3807</v>
      </c>
      <c r="G26" s="156">
        <f t="shared" si="0"/>
        <v>38249517</v>
      </c>
      <c r="H26" s="155">
        <f t="shared" si="0"/>
        <v>35757113</v>
      </c>
      <c r="I26" s="1622">
        <v>30431217</v>
      </c>
      <c r="J26" s="1623">
        <v>29001819</v>
      </c>
      <c r="K26" s="1624">
        <v>7818300</v>
      </c>
      <c r="L26" s="156">
        <v>6755294</v>
      </c>
      <c r="M26" s="156"/>
      <c r="N26" s="154"/>
      <c r="O26" s="133">
        <v>5</v>
      </c>
      <c r="P26" s="54">
        <v>5</v>
      </c>
      <c r="Q26" s="156"/>
      <c r="R26" s="154"/>
      <c r="S26" s="156"/>
      <c r="T26" s="154"/>
      <c r="U26" s="156"/>
      <c r="V26" s="155"/>
      <c r="W26" s="54" t="s">
        <v>1143</v>
      </c>
      <c r="X26" s="987" t="s">
        <v>2563</v>
      </c>
      <c r="Y26" s="32"/>
      <c r="Z26" s="32"/>
      <c r="AA26" s="32"/>
      <c r="AB26" s="159">
        <v>340</v>
      </c>
      <c r="AC26" s="156">
        <v>-1111394</v>
      </c>
      <c r="AD26" s="155">
        <v>-1011904</v>
      </c>
    </row>
    <row r="27" spans="1:30">
      <c r="A27" s="54">
        <v>6</v>
      </c>
      <c r="B27" s="987" t="s">
        <v>228</v>
      </c>
      <c r="C27" s="32"/>
      <c r="D27" s="32"/>
      <c r="E27" s="32"/>
      <c r="F27" s="159" t="s">
        <v>2420</v>
      </c>
      <c r="G27" s="156">
        <f t="shared" si="0"/>
        <v>37536189</v>
      </c>
      <c r="H27" s="155">
        <f t="shared" si="0"/>
        <v>35765688</v>
      </c>
      <c r="I27" s="1622">
        <v>29143312</v>
      </c>
      <c r="J27" s="1623">
        <v>27967025</v>
      </c>
      <c r="K27" s="1624">
        <v>8392877</v>
      </c>
      <c r="L27" s="156">
        <v>7798663</v>
      </c>
      <c r="M27" s="156"/>
      <c r="N27" s="154"/>
      <c r="O27" s="133">
        <v>6</v>
      </c>
      <c r="P27" s="54">
        <v>6</v>
      </c>
      <c r="Q27" s="156"/>
      <c r="R27" s="154"/>
      <c r="S27" s="156"/>
      <c r="T27" s="154"/>
      <c r="U27" s="156"/>
      <c r="V27" s="155"/>
      <c r="W27" s="54" t="s">
        <v>1145</v>
      </c>
      <c r="X27" s="987" t="s">
        <v>2564</v>
      </c>
      <c r="Y27" s="32"/>
      <c r="Z27" s="32"/>
      <c r="AA27" s="32"/>
      <c r="AB27" s="116"/>
      <c r="AC27" s="154">
        <f>SUM(AC24:AC26)</f>
        <v>-1020746</v>
      </c>
      <c r="AD27" s="155">
        <f>SUM(AD24:AD26)</f>
        <v>-921256</v>
      </c>
    </row>
    <row r="28" spans="1:30">
      <c r="A28" s="54">
        <v>7</v>
      </c>
      <c r="B28" s="987" t="s">
        <v>144</v>
      </c>
      <c r="C28" s="32"/>
      <c r="D28" s="32"/>
      <c r="E28" s="32"/>
      <c r="F28" s="159" t="s">
        <v>2420</v>
      </c>
      <c r="G28" s="156">
        <f t="shared" si="0"/>
        <v>52887</v>
      </c>
      <c r="H28" s="155">
        <f t="shared" si="0"/>
        <v>0</v>
      </c>
      <c r="I28" s="1622">
        <v>47320</v>
      </c>
      <c r="J28" s="1623"/>
      <c r="K28" s="1624">
        <v>5567</v>
      </c>
      <c r="L28" s="156">
        <v>0</v>
      </c>
      <c r="M28" s="156"/>
      <c r="N28" s="154"/>
      <c r="O28" s="133">
        <v>7</v>
      </c>
      <c r="P28" s="54">
        <v>7</v>
      </c>
      <c r="Q28" s="156"/>
      <c r="R28" s="154"/>
      <c r="S28" s="156"/>
      <c r="T28" s="154"/>
      <c r="U28" s="156"/>
      <c r="V28" s="155"/>
      <c r="W28" s="54" t="s">
        <v>1147</v>
      </c>
      <c r="X28" s="987" t="s">
        <v>2565</v>
      </c>
      <c r="Y28" s="32"/>
      <c r="Z28" s="32"/>
      <c r="AA28" s="32"/>
      <c r="AB28" s="116"/>
      <c r="AC28" s="184"/>
      <c r="AD28" s="191"/>
    </row>
    <row r="29" spans="1:30">
      <c r="A29" s="54">
        <v>8</v>
      </c>
      <c r="B29" s="987" t="s">
        <v>145</v>
      </c>
      <c r="C29" s="32"/>
      <c r="D29" s="32"/>
      <c r="E29" s="32"/>
      <c r="F29" s="159" t="s">
        <v>2420</v>
      </c>
      <c r="G29" s="156">
        <f t="shared" si="0"/>
        <v>2629194</v>
      </c>
      <c r="H29" s="155">
        <f t="shared" si="0"/>
        <v>2373861</v>
      </c>
      <c r="I29" s="1622">
        <v>2245170</v>
      </c>
      <c r="J29" s="1623">
        <v>2025548</v>
      </c>
      <c r="K29" s="1624">
        <v>384024</v>
      </c>
      <c r="L29" s="156">
        <v>348313</v>
      </c>
      <c r="M29" s="156"/>
      <c r="N29" s="154"/>
      <c r="O29" s="133">
        <v>8</v>
      </c>
      <c r="P29" s="54">
        <v>8</v>
      </c>
      <c r="Q29" s="156"/>
      <c r="R29" s="154"/>
      <c r="S29" s="156"/>
      <c r="T29" s="154"/>
      <c r="U29" s="156"/>
      <c r="V29" s="155"/>
      <c r="W29" s="54" t="s">
        <v>1148</v>
      </c>
      <c r="X29" s="987" t="s">
        <v>2566</v>
      </c>
      <c r="Y29" s="32"/>
      <c r="Z29" s="32"/>
      <c r="AA29" s="32"/>
      <c r="AB29" s="159" t="s">
        <v>1919</v>
      </c>
      <c r="AC29" s="156">
        <v>105675</v>
      </c>
      <c r="AD29" s="155">
        <v>110073</v>
      </c>
    </row>
    <row r="30" spans="1:30">
      <c r="A30" s="51">
        <v>9</v>
      </c>
      <c r="B30" s="135" t="s">
        <v>146</v>
      </c>
      <c r="C30" s="35"/>
      <c r="D30" s="35"/>
      <c r="E30" s="35"/>
      <c r="F30" s="57"/>
      <c r="G30" s="160"/>
      <c r="H30" s="161"/>
      <c r="I30" s="1625"/>
      <c r="J30" s="1626"/>
      <c r="K30" s="1627"/>
      <c r="L30" s="160"/>
      <c r="M30" s="160"/>
      <c r="N30" s="178"/>
      <c r="O30" s="49">
        <v>9</v>
      </c>
      <c r="P30" s="51">
        <v>9</v>
      </c>
      <c r="Q30" s="160"/>
      <c r="R30" s="178"/>
      <c r="S30" s="160"/>
      <c r="T30" s="178"/>
      <c r="U30" s="160"/>
      <c r="V30" s="161"/>
      <c r="W30" s="54" t="s">
        <v>1150</v>
      </c>
      <c r="X30" s="987" t="s">
        <v>2567</v>
      </c>
      <c r="Y30" s="32"/>
      <c r="Z30" s="32"/>
      <c r="AA30" s="32"/>
      <c r="AB30" s="159" t="s">
        <v>1919</v>
      </c>
      <c r="AC30" s="156">
        <v>-184964</v>
      </c>
      <c r="AD30" s="155">
        <v>19000</v>
      </c>
    </row>
    <row r="31" spans="1:30">
      <c r="A31" s="54"/>
      <c r="B31" s="987" t="s">
        <v>147</v>
      </c>
      <c r="C31" s="32"/>
      <c r="D31" s="32"/>
      <c r="E31" s="32"/>
      <c r="F31" s="116"/>
      <c r="G31" s="156">
        <f t="shared" ref="G31:H44" si="1">I31+K31+M31+Q31+S31+U31</f>
        <v>0</v>
      </c>
      <c r="H31" s="155">
        <f t="shared" si="1"/>
        <v>0</v>
      </c>
      <c r="I31" s="1622"/>
      <c r="J31" s="1623"/>
      <c r="K31" s="1624"/>
      <c r="L31" s="156"/>
      <c r="M31" s="156"/>
      <c r="N31" s="154"/>
      <c r="O31" s="133"/>
      <c r="P31" s="54"/>
      <c r="Q31" s="156"/>
      <c r="R31" s="154"/>
      <c r="S31" s="156"/>
      <c r="T31" s="154"/>
      <c r="U31" s="156"/>
      <c r="V31" s="155"/>
      <c r="W31" s="54" t="s">
        <v>1152</v>
      </c>
      <c r="X31" s="987" t="s">
        <v>2568</v>
      </c>
      <c r="Y31" s="32"/>
      <c r="Z31" s="32"/>
      <c r="AA31" s="32"/>
      <c r="AB31" s="159" t="s">
        <v>1919</v>
      </c>
      <c r="AC31" s="156"/>
      <c r="AD31" s="155"/>
    </row>
    <row r="32" spans="1:30">
      <c r="A32" s="54">
        <v>10</v>
      </c>
      <c r="B32" s="987" t="s">
        <v>322</v>
      </c>
      <c r="C32" s="32"/>
      <c r="D32" s="32"/>
      <c r="E32" s="32"/>
      <c r="F32" s="116"/>
      <c r="G32" s="156">
        <f t="shared" si="1"/>
        <v>0</v>
      </c>
      <c r="H32" s="155">
        <f t="shared" si="1"/>
        <v>0</v>
      </c>
      <c r="I32" s="1622"/>
      <c r="J32" s="1623"/>
      <c r="K32" s="1624"/>
      <c r="L32" s="156"/>
      <c r="M32" s="156"/>
      <c r="N32" s="154"/>
      <c r="O32" s="133">
        <v>10</v>
      </c>
      <c r="P32" s="54">
        <v>10</v>
      </c>
      <c r="Q32" s="156"/>
      <c r="R32" s="154"/>
      <c r="S32" s="156"/>
      <c r="T32" s="154"/>
      <c r="U32" s="156"/>
      <c r="V32" s="155"/>
      <c r="W32" s="54" t="s">
        <v>1154</v>
      </c>
      <c r="X32" s="987" t="s">
        <v>2569</v>
      </c>
      <c r="Y32" s="32"/>
      <c r="Z32" s="32"/>
      <c r="AA32" s="32"/>
      <c r="AB32" s="159" t="s">
        <v>1646</v>
      </c>
      <c r="AC32" s="156">
        <v>1784000</v>
      </c>
      <c r="AD32" s="155">
        <v>1984600</v>
      </c>
    </row>
    <row r="33" spans="1:30">
      <c r="A33" s="54">
        <v>11</v>
      </c>
      <c r="B33" s="987" t="s">
        <v>323</v>
      </c>
      <c r="C33" s="32"/>
      <c r="D33" s="32"/>
      <c r="E33" s="32"/>
      <c r="F33" s="116"/>
      <c r="G33" s="156">
        <f t="shared" si="1"/>
        <v>40000000</v>
      </c>
      <c r="H33" s="155">
        <f t="shared" si="1"/>
        <v>0</v>
      </c>
      <c r="I33" s="1622">
        <v>35965573</v>
      </c>
      <c r="J33" s="1623">
        <v>0</v>
      </c>
      <c r="K33" s="1624">
        <v>4034427</v>
      </c>
      <c r="L33" s="156">
        <v>0</v>
      </c>
      <c r="M33" s="156"/>
      <c r="N33" s="154"/>
      <c r="O33" s="133">
        <v>11</v>
      </c>
      <c r="P33" s="54">
        <v>11</v>
      </c>
      <c r="Q33" s="156"/>
      <c r="R33" s="154"/>
      <c r="S33" s="156"/>
      <c r="T33" s="154"/>
      <c r="U33" s="156"/>
      <c r="V33" s="155"/>
      <c r="W33" s="54" t="s">
        <v>1156</v>
      </c>
      <c r="X33" s="987" t="s">
        <v>2570</v>
      </c>
      <c r="Y33" s="32"/>
      <c r="Z33" s="32"/>
      <c r="AA33" s="32"/>
      <c r="AB33" s="159" t="s">
        <v>1646</v>
      </c>
      <c r="AC33" s="156">
        <v>2446500</v>
      </c>
      <c r="AD33" s="155">
        <v>2008500</v>
      </c>
    </row>
    <row r="34" spans="1:30">
      <c r="A34" s="54">
        <v>12</v>
      </c>
      <c r="B34" s="987" t="s">
        <v>324</v>
      </c>
      <c r="C34" s="32"/>
      <c r="D34" s="32"/>
      <c r="E34" s="32"/>
      <c r="F34" s="116"/>
      <c r="G34" s="156">
        <f t="shared" si="1"/>
        <v>0</v>
      </c>
      <c r="H34" s="155">
        <f t="shared" si="1"/>
        <v>0</v>
      </c>
      <c r="I34" s="1622"/>
      <c r="J34" s="1623"/>
      <c r="K34" s="1624"/>
      <c r="L34" s="156"/>
      <c r="M34" s="156"/>
      <c r="N34" s="154"/>
      <c r="O34" s="133">
        <v>12</v>
      </c>
      <c r="P34" s="54">
        <v>12</v>
      </c>
      <c r="Q34" s="156"/>
      <c r="R34" s="154"/>
      <c r="S34" s="156"/>
      <c r="T34" s="154"/>
      <c r="U34" s="156"/>
      <c r="V34" s="155"/>
      <c r="W34" s="54" t="s">
        <v>1158</v>
      </c>
      <c r="X34" s="987" t="s">
        <v>2571</v>
      </c>
      <c r="Y34" s="32"/>
      <c r="Z34" s="32"/>
      <c r="AA34" s="32"/>
      <c r="AB34" s="116"/>
      <c r="AC34" s="156"/>
      <c r="AD34" s="155"/>
    </row>
    <row r="35" spans="1:30">
      <c r="A35" s="54">
        <v>13</v>
      </c>
      <c r="B35" s="987" t="s">
        <v>325</v>
      </c>
      <c r="C35" s="32"/>
      <c r="D35" s="32"/>
      <c r="E35" s="32"/>
      <c r="F35" s="159" t="s">
        <v>1919</v>
      </c>
      <c r="G35" s="156">
        <f t="shared" si="1"/>
        <v>53333692</v>
      </c>
      <c r="H35" s="155">
        <f t="shared" si="1"/>
        <v>50643381</v>
      </c>
      <c r="I35" s="1622">
        <v>41880137</v>
      </c>
      <c r="J35" s="1623">
        <v>39985124</v>
      </c>
      <c r="K35" s="1624">
        <v>11453555</v>
      </c>
      <c r="L35" s="156">
        <v>10658257</v>
      </c>
      <c r="M35" s="156"/>
      <c r="N35" s="154"/>
      <c r="O35" s="133">
        <v>13</v>
      </c>
      <c r="P35" s="54">
        <v>13</v>
      </c>
      <c r="Q35" s="156"/>
      <c r="R35" s="154"/>
      <c r="S35" s="156"/>
      <c r="T35" s="154"/>
      <c r="U35" s="156"/>
      <c r="V35" s="155"/>
      <c r="W35" s="54" t="s">
        <v>1160</v>
      </c>
      <c r="X35" s="987" t="s">
        <v>2572</v>
      </c>
      <c r="Y35" s="32"/>
      <c r="Z35" s="32"/>
      <c r="AA35" s="32"/>
      <c r="AB35" s="116"/>
      <c r="AC35" s="156">
        <v>192000</v>
      </c>
      <c r="AD35" s="155">
        <v>223000</v>
      </c>
    </row>
    <row r="36" spans="1:30">
      <c r="A36" s="54">
        <v>14</v>
      </c>
      <c r="B36" s="987" t="s">
        <v>326</v>
      </c>
      <c r="C36" s="32"/>
      <c r="D36" s="32"/>
      <c r="E36" s="32"/>
      <c r="F36" s="159" t="s">
        <v>1919</v>
      </c>
      <c r="G36" s="156">
        <f t="shared" si="1"/>
        <v>1735657</v>
      </c>
      <c r="H36" s="155">
        <f t="shared" si="1"/>
        <v>0</v>
      </c>
      <c r="I36" s="1622">
        <v>4406957</v>
      </c>
      <c r="J36" s="1623">
        <v>-7</v>
      </c>
      <c r="K36" s="1624">
        <v>-2671300</v>
      </c>
      <c r="L36" s="156">
        <v>7</v>
      </c>
      <c r="M36" s="156"/>
      <c r="N36" s="154"/>
      <c r="O36" s="133">
        <v>14</v>
      </c>
      <c r="P36" s="54">
        <v>14</v>
      </c>
      <c r="Q36" s="156"/>
      <c r="R36" s="154"/>
      <c r="S36" s="156"/>
      <c r="T36" s="154"/>
      <c r="U36" s="156"/>
      <c r="V36" s="155"/>
      <c r="W36" s="54" t="s">
        <v>1165</v>
      </c>
      <c r="X36" s="987" t="s">
        <v>2573</v>
      </c>
      <c r="Y36" s="32"/>
      <c r="Z36" s="32"/>
      <c r="AA36" s="32"/>
      <c r="AB36" s="116"/>
      <c r="AC36" s="156">
        <f>SUM(AC29:AC32)-AC33+AC34-AC35</f>
        <v>-933789</v>
      </c>
      <c r="AD36" s="155">
        <f>SUM(AD29:AD32)-AD33+AD34-AD35</f>
        <v>-117827</v>
      </c>
    </row>
    <row r="37" spans="1:30">
      <c r="A37" s="54">
        <v>15</v>
      </c>
      <c r="B37" s="987" t="s">
        <v>327</v>
      </c>
      <c r="C37" s="32"/>
      <c r="D37" s="32"/>
      <c r="E37" s="32"/>
      <c r="F37" s="159" t="s">
        <v>1919</v>
      </c>
      <c r="G37" s="156">
        <f t="shared" si="1"/>
        <v>1284833</v>
      </c>
      <c r="H37" s="155">
        <f t="shared" si="1"/>
        <v>1618000</v>
      </c>
      <c r="I37" s="1622">
        <v>648519</v>
      </c>
      <c r="J37" s="1623">
        <v>1282969</v>
      </c>
      <c r="K37" s="1624">
        <v>636314</v>
      </c>
      <c r="L37" s="156">
        <v>335031</v>
      </c>
      <c r="M37" s="156"/>
      <c r="N37" s="154"/>
      <c r="O37" s="133">
        <v>15</v>
      </c>
      <c r="P37" s="54">
        <v>15</v>
      </c>
      <c r="Q37" s="156"/>
      <c r="R37" s="154"/>
      <c r="S37" s="156"/>
      <c r="T37" s="154"/>
      <c r="U37" s="156"/>
      <c r="V37" s="155"/>
      <c r="W37" s="54" t="s">
        <v>1167</v>
      </c>
      <c r="X37" s="987" t="s">
        <v>2574</v>
      </c>
      <c r="Y37" s="32"/>
      <c r="Z37" s="32"/>
      <c r="AA37" s="32"/>
      <c r="AB37" s="116"/>
      <c r="AC37" s="156">
        <f>AC22-AC27-AC36</f>
        <v>8262849</v>
      </c>
      <c r="AD37" s="155">
        <f>AD22-AD27-AD36</f>
        <v>7331228</v>
      </c>
    </row>
    <row r="38" spans="1:30" ht="15.75">
      <c r="A38" s="54">
        <v>16</v>
      </c>
      <c r="B38" s="987" t="s">
        <v>1645</v>
      </c>
      <c r="C38" s="32"/>
      <c r="D38" s="32"/>
      <c r="E38" s="32"/>
      <c r="F38" s="159" t="s">
        <v>1646</v>
      </c>
      <c r="G38" s="156">
        <f t="shared" si="1"/>
        <v>17761075</v>
      </c>
      <c r="H38" s="155">
        <f t="shared" si="1"/>
        <v>29918900</v>
      </c>
      <c r="I38" s="1622">
        <v>8311300</v>
      </c>
      <c r="J38" s="1623">
        <v>20418600</v>
      </c>
      <c r="K38" s="1624">
        <v>9449775</v>
      </c>
      <c r="L38" s="156">
        <v>9500300</v>
      </c>
      <c r="M38" s="156"/>
      <c r="N38" s="154"/>
      <c r="O38" s="133">
        <v>16</v>
      </c>
      <c r="P38" s="54">
        <v>16</v>
      </c>
      <c r="Q38" s="156"/>
      <c r="R38" s="154"/>
      <c r="S38" s="156"/>
      <c r="T38" s="154"/>
      <c r="U38" s="156"/>
      <c r="V38" s="155"/>
      <c r="W38" s="54" t="s">
        <v>1170</v>
      </c>
      <c r="X38" s="1446" t="s">
        <v>849</v>
      </c>
      <c r="Y38" s="38"/>
      <c r="Z38" s="38"/>
      <c r="AA38" s="38"/>
      <c r="AB38" s="116"/>
      <c r="AC38" s="184"/>
      <c r="AD38" s="191"/>
    </row>
    <row r="39" spans="1:30">
      <c r="A39" s="54">
        <v>17</v>
      </c>
      <c r="B39" s="987" t="s">
        <v>1647</v>
      </c>
      <c r="C39" s="32"/>
      <c r="D39" s="32"/>
      <c r="E39" s="32"/>
      <c r="F39" s="159" t="s">
        <v>1646</v>
      </c>
      <c r="G39" s="156">
        <f t="shared" si="1"/>
        <v>8094432</v>
      </c>
      <c r="H39" s="155">
        <f t="shared" si="1"/>
        <v>2518543</v>
      </c>
      <c r="I39" s="1622">
        <v>5026457</v>
      </c>
      <c r="J39" s="1623">
        <v>-187007</v>
      </c>
      <c r="K39" s="1624">
        <v>3067975</v>
      </c>
      <c r="L39" s="156">
        <v>2705550</v>
      </c>
      <c r="M39" s="156"/>
      <c r="N39" s="154"/>
      <c r="O39" s="133">
        <v>17</v>
      </c>
      <c r="P39" s="54">
        <v>17</v>
      </c>
      <c r="Q39" s="156"/>
      <c r="R39" s="154"/>
      <c r="S39" s="156"/>
      <c r="T39" s="154"/>
      <c r="U39" s="156"/>
      <c r="V39" s="155"/>
      <c r="W39" s="54" t="s">
        <v>1172</v>
      </c>
      <c r="X39" s="987" t="s">
        <v>2575</v>
      </c>
      <c r="Y39" s="32"/>
      <c r="Z39" s="32"/>
      <c r="AA39" s="32"/>
      <c r="AB39" s="116"/>
      <c r="AC39" s="156">
        <v>23570455</v>
      </c>
      <c r="AD39" s="155">
        <v>23007689</v>
      </c>
    </row>
    <row r="40" spans="1:30">
      <c r="A40" s="54">
        <v>18</v>
      </c>
      <c r="B40" s="987" t="s">
        <v>1648</v>
      </c>
      <c r="C40" s="32"/>
      <c r="D40" s="32"/>
      <c r="E40" s="32"/>
      <c r="F40" s="159">
        <v>266</v>
      </c>
      <c r="G40" s="156">
        <f t="shared" si="1"/>
        <v>0</v>
      </c>
      <c r="H40" s="155">
        <f t="shared" si="1"/>
        <v>0</v>
      </c>
      <c r="I40" s="1622"/>
      <c r="J40" s="1623"/>
      <c r="K40" s="1624"/>
      <c r="L40" s="156"/>
      <c r="M40" s="156"/>
      <c r="N40" s="154"/>
      <c r="O40" s="133">
        <v>18</v>
      </c>
      <c r="P40" s="54">
        <v>18</v>
      </c>
      <c r="Q40" s="156"/>
      <c r="R40" s="154"/>
      <c r="S40" s="156"/>
      <c r="T40" s="154"/>
      <c r="U40" s="156"/>
      <c r="V40" s="155"/>
      <c r="W40" s="54" t="s">
        <v>1174</v>
      </c>
      <c r="X40" s="987" t="s">
        <v>2576</v>
      </c>
      <c r="Y40" s="32"/>
      <c r="Z40" s="32"/>
      <c r="AA40" s="32"/>
      <c r="AB40" s="116"/>
      <c r="AC40" s="156">
        <v>415437</v>
      </c>
      <c r="AD40" s="155">
        <v>408562</v>
      </c>
    </row>
    <row r="41" spans="1:30">
      <c r="A41" s="54">
        <v>19</v>
      </c>
      <c r="B41" s="987" t="s">
        <v>1649</v>
      </c>
      <c r="C41" s="32"/>
      <c r="D41" s="32"/>
      <c r="E41" s="32"/>
      <c r="F41" s="116"/>
      <c r="G41" s="156">
        <f t="shared" si="1"/>
        <v>0</v>
      </c>
      <c r="H41" s="155">
        <f t="shared" si="1"/>
        <v>0</v>
      </c>
      <c r="I41" s="1622"/>
      <c r="J41" s="1623"/>
      <c r="K41" s="1624"/>
      <c r="L41" s="156"/>
      <c r="M41" s="156"/>
      <c r="N41" s="154"/>
      <c r="O41" s="133">
        <v>19</v>
      </c>
      <c r="P41" s="54">
        <v>19</v>
      </c>
      <c r="Q41" s="156"/>
      <c r="R41" s="154"/>
      <c r="S41" s="156"/>
      <c r="T41" s="154"/>
      <c r="U41" s="156"/>
      <c r="V41" s="155"/>
      <c r="W41" s="54" t="s">
        <v>1176</v>
      </c>
      <c r="X41" s="987" t="s">
        <v>2577</v>
      </c>
      <c r="Y41" s="32"/>
      <c r="Z41" s="32"/>
      <c r="AA41" s="32"/>
      <c r="AB41" s="116"/>
      <c r="AC41" s="156">
        <v>606254</v>
      </c>
      <c r="AD41" s="155">
        <v>618712</v>
      </c>
    </row>
    <row r="42" spans="1:30">
      <c r="A42" s="54">
        <v>20</v>
      </c>
      <c r="B42" s="987" t="s">
        <v>1650</v>
      </c>
      <c r="C42" s="32"/>
      <c r="D42" s="32"/>
      <c r="E42" s="32"/>
      <c r="F42" s="116"/>
      <c r="G42" s="156">
        <f t="shared" si="1"/>
        <v>0</v>
      </c>
      <c r="H42" s="155">
        <f t="shared" si="1"/>
        <v>0</v>
      </c>
      <c r="I42" s="1622"/>
      <c r="J42" s="1623"/>
      <c r="K42" s="1624"/>
      <c r="L42" s="156"/>
      <c r="M42" s="156"/>
      <c r="N42" s="154"/>
      <c r="O42" s="133">
        <v>20</v>
      </c>
      <c r="P42" s="54">
        <v>20</v>
      </c>
      <c r="Q42" s="156"/>
      <c r="R42" s="154"/>
      <c r="S42" s="156"/>
      <c r="T42" s="154"/>
      <c r="U42" s="156"/>
      <c r="V42" s="155"/>
      <c r="W42" s="54" t="s">
        <v>1178</v>
      </c>
      <c r="X42" s="987" t="s">
        <v>2578</v>
      </c>
      <c r="Y42" s="32"/>
      <c r="Z42" s="32"/>
      <c r="AA42" s="32"/>
      <c r="AB42" s="116"/>
      <c r="AC42" s="156"/>
      <c r="AD42" s="155"/>
    </row>
    <row r="43" spans="1:30">
      <c r="A43" s="54">
        <v>21</v>
      </c>
      <c r="B43" s="987" t="s">
        <v>1651</v>
      </c>
      <c r="C43" s="32"/>
      <c r="D43" s="32"/>
      <c r="E43" s="32"/>
      <c r="F43" s="116"/>
      <c r="G43" s="156">
        <f t="shared" si="1"/>
        <v>0</v>
      </c>
      <c r="H43" s="155">
        <f t="shared" si="1"/>
        <v>0</v>
      </c>
      <c r="I43" s="1622"/>
      <c r="J43" s="1623"/>
      <c r="K43" s="1624"/>
      <c r="L43" s="156"/>
      <c r="M43" s="156"/>
      <c r="N43" s="154"/>
      <c r="O43" s="133">
        <v>21</v>
      </c>
      <c r="P43" s="54">
        <v>21</v>
      </c>
      <c r="Q43" s="156"/>
      <c r="R43" s="154"/>
      <c r="S43" s="156"/>
      <c r="T43" s="154"/>
      <c r="U43" s="156"/>
      <c r="V43" s="155"/>
      <c r="W43" s="54" t="s">
        <v>1180</v>
      </c>
      <c r="X43" s="987" t="s">
        <v>2579</v>
      </c>
      <c r="Y43" s="32"/>
      <c r="Z43" s="32"/>
      <c r="AA43" s="32"/>
      <c r="AB43" s="116"/>
      <c r="AC43" s="156"/>
      <c r="AD43" s="155"/>
    </row>
    <row r="44" spans="1:30">
      <c r="A44" s="54">
        <v>22</v>
      </c>
      <c r="B44" s="987" t="s">
        <v>1652</v>
      </c>
      <c r="C44" s="32"/>
      <c r="D44" s="32"/>
      <c r="E44" s="32"/>
      <c r="F44" s="116"/>
      <c r="G44" s="156">
        <f t="shared" si="1"/>
        <v>0</v>
      </c>
      <c r="H44" s="155">
        <f t="shared" si="1"/>
        <v>40991</v>
      </c>
      <c r="I44" s="1622">
        <v>0</v>
      </c>
      <c r="J44" s="1623">
        <v>39145</v>
      </c>
      <c r="K44" s="1624"/>
      <c r="L44" s="156">
        <v>1846</v>
      </c>
      <c r="M44" s="156"/>
      <c r="N44" s="154"/>
      <c r="O44" s="133">
        <v>22</v>
      </c>
      <c r="P44" s="54">
        <v>22</v>
      </c>
      <c r="Q44" s="156"/>
      <c r="R44" s="154"/>
      <c r="S44" s="156"/>
      <c r="T44" s="154"/>
      <c r="U44" s="156"/>
      <c r="V44" s="155"/>
      <c r="W44" s="54" t="s">
        <v>1182</v>
      </c>
      <c r="X44" s="987" t="s">
        <v>2580</v>
      </c>
      <c r="Y44" s="32"/>
      <c r="Z44" s="32"/>
      <c r="AA44" s="32"/>
      <c r="AB44" s="159">
        <v>340</v>
      </c>
      <c r="AC44" s="156"/>
      <c r="AD44" s="155"/>
    </row>
    <row r="45" spans="1:30">
      <c r="A45" s="54">
        <v>23</v>
      </c>
      <c r="B45" s="987" t="s">
        <v>1653</v>
      </c>
      <c r="C45" s="32"/>
      <c r="D45" s="32"/>
      <c r="E45" s="32"/>
      <c r="F45" s="116"/>
      <c r="G45" s="156">
        <f t="shared" ref="G45:N45" si="2">SUM(G25:G33)-G34+SUM(G35:G38)-G39+G40-G41+G42-G43+G44</f>
        <v>624938646</v>
      </c>
      <c r="H45" s="155">
        <f t="shared" si="2"/>
        <v>575175931</v>
      </c>
      <c r="I45" s="188">
        <f t="shared" si="2"/>
        <v>499776122</v>
      </c>
      <c r="J45" s="156">
        <f t="shared" si="2"/>
        <v>457735086</v>
      </c>
      <c r="K45" s="156">
        <f t="shared" si="2"/>
        <v>125162524</v>
      </c>
      <c r="L45" s="156">
        <f t="shared" si="2"/>
        <v>117440845</v>
      </c>
      <c r="M45" s="156">
        <f t="shared" si="2"/>
        <v>0</v>
      </c>
      <c r="N45" s="156">
        <f t="shared" si="2"/>
        <v>0</v>
      </c>
      <c r="O45" s="133">
        <v>23</v>
      </c>
      <c r="P45" s="54">
        <v>23</v>
      </c>
      <c r="Q45" s="156">
        <f t="shared" ref="Q45:V45" si="3">SUM(Q25:Q33)-Q34+SUM(Q35:Q38)-Q39+Q40-Q41+Q42-Q43+Q44</f>
        <v>0</v>
      </c>
      <c r="R45" s="156">
        <f t="shared" si="3"/>
        <v>0</v>
      </c>
      <c r="S45" s="156">
        <f t="shared" si="3"/>
        <v>0</v>
      </c>
      <c r="T45" s="156">
        <f t="shared" si="3"/>
        <v>0</v>
      </c>
      <c r="U45" s="156">
        <f t="shared" si="3"/>
        <v>0</v>
      </c>
      <c r="V45" s="155">
        <f t="shared" si="3"/>
        <v>0</v>
      </c>
      <c r="W45" s="54" t="s">
        <v>1184</v>
      </c>
      <c r="X45" s="987" t="s">
        <v>2581</v>
      </c>
      <c r="Y45" s="32"/>
      <c r="Z45" s="32"/>
      <c r="AA45" s="32"/>
      <c r="AB45" s="159">
        <v>340</v>
      </c>
      <c r="AC45" s="156">
        <v>7538619</v>
      </c>
      <c r="AD45" s="155">
        <v>5910264</v>
      </c>
    </row>
    <row r="46" spans="1:30">
      <c r="A46" s="51">
        <v>24</v>
      </c>
      <c r="B46" s="135" t="s">
        <v>1654</v>
      </c>
      <c r="C46" s="35"/>
      <c r="D46" s="35"/>
      <c r="E46" s="35"/>
      <c r="F46" s="57"/>
      <c r="G46" s="160"/>
      <c r="H46" s="161"/>
      <c r="I46" s="187"/>
      <c r="J46" s="62"/>
      <c r="K46" s="35"/>
      <c r="L46" s="57"/>
      <c r="M46" s="160"/>
      <c r="N46" s="178"/>
      <c r="O46" s="49">
        <v>24</v>
      </c>
      <c r="P46" s="51">
        <v>24</v>
      </c>
      <c r="Q46" s="160"/>
      <c r="R46" s="178"/>
      <c r="S46" s="160"/>
      <c r="T46" s="178"/>
      <c r="U46" s="160"/>
      <c r="V46" s="161"/>
      <c r="W46" s="54" t="s">
        <v>1186</v>
      </c>
      <c r="X46" s="1449" t="s">
        <v>2582</v>
      </c>
      <c r="Y46" s="32"/>
      <c r="Z46" s="32"/>
      <c r="AA46" s="32"/>
      <c r="AB46" s="116"/>
      <c r="AC46" s="156">
        <v>406609</v>
      </c>
      <c r="AD46" s="155">
        <v>288335</v>
      </c>
    </row>
    <row r="47" spans="1:30">
      <c r="A47" s="54"/>
      <c r="B47" s="987" t="s">
        <v>1655</v>
      </c>
      <c r="C47" s="32"/>
      <c r="D47" s="32"/>
      <c r="E47" s="32"/>
      <c r="F47" s="116"/>
      <c r="G47" s="158">
        <f t="shared" ref="G47:N47" si="4">G23-G45</f>
        <v>43759766</v>
      </c>
      <c r="H47" s="153">
        <f t="shared" si="4"/>
        <v>69495851</v>
      </c>
      <c r="I47" s="189">
        <f t="shared" si="4"/>
        <v>32773934</v>
      </c>
      <c r="J47" s="158">
        <f t="shared" si="4"/>
        <v>54358816</v>
      </c>
      <c r="K47" s="158">
        <f t="shared" si="4"/>
        <v>10985832</v>
      </c>
      <c r="L47" s="158">
        <f t="shared" si="4"/>
        <v>15137035</v>
      </c>
      <c r="M47" s="158">
        <f t="shared" si="4"/>
        <v>0</v>
      </c>
      <c r="N47" s="158">
        <f t="shared" si="4"/>
        <v>0</v>
      </c>
      <c r="O47" s="153"/>
      <c r="P47" s="186"/>
      <c r="Q47" s="158">
        <f t="shared" ref="Q47:V47" si="5">Q23-Q45</f>
        <v>0</v>
      </c>
      <c r="R47" s="158">
        <f t="shared" si="5"/>
        <v>0</v>
      </c>
      <c r="S47" s="158">
        <f t="shared" si="5"/>
        <v>0</v>
      </c>
      <c r="T47" s="158">
        <f t="shared" si="5"/>
        <v>0</v>
      </c>
      <c r="U47" s="158">
        <f t="shared" si="5"/>
        <v>0</v>
      </c>
      <c r="V47" s="153">
        <f t="shared" si="5"/>
        <v>0</v>
      </c>
      <c r="W47" s="54" t="s">
        <v>1188</v>
      </c>
      <c r="X47" s="987" t="s">
        <v>2583</v>
      </c>
      <c r="Y47" s="32"/>
      <c r="Z47" s="32"/>
      <c r="AA47" s="32"/>
      <c r="AB47" s="116"/>
      <c r="AC47" s="156">
        <f>SUM(AC39:AC41)-AC42-AC43+AC44+AC45-AC46</f>
        <v>31724156</v>
      </c>
      <c r="AD47" s="155">
        <f>SUM(AD39:AD41)-AD42-AD43+AD44+AD45-AD46</f>
        <v>29656892</v>
      </c>
    </row>
    <row r="48" spans="1:30">
      <c r="A48" s="34"/>
      <c r="B48" s="30"/>
      <c r="C48" s="35"/>
      <c r="D48" s="35"/>
      <c r="E48" s="35"/>
      <c r="F48" s="30"/>
      <c r="G48" s="143"/>
      <c r="H48" s="144"/>
      <c r="I48" s="34"/>
      <c r="J48" s="30"/>
      <c r="K48" s="35"/>
      <c r="L48" s="30"/>
      <c r="M48" s="143"/>
      <c r="N48" s="143"/>
      <c r="O48" s="39"/>
      <c r="P48" s="72"/>
      <c r="Q48" s="30"/>
      <c r="R48" s="30"/>
      <c r="S48" s="30"/>
      <c r="T48" s="30"/>
      <c r="U48" s="30"/>
      <c r="V48" s="39"/>
      <c r="W48" s="54" t="s">
        <v>1190</v>
      </c>
      <c r="X48" s="987" t="s">
        <v>2584</v>
      </c>
      <c r="Y48" s="32"/>
      <c r="Z48" s="32"/>
      <c r="AA48" s="32"/>
      <c r="AB48" s="116"/>
      <c r="AC48" s="156">
        <f>AC8+AC37-AC47</f>
        <v>20298459</v>
      </c>
      <c r="AD48" s="155">
        <f>AD8+AD37-AD47</f>
        <v>47170187</v>
      </c>
    </row>
    <row r="49" spans="1:30" ht="15.75">
      <c r="A49" s="34"/>
      <c r="B49" s="30"/>
      <c r="C49" s="35"/>
      <c r="D49" s="35"/>
      <c r="E49" s="35"/>
      <c r="F49" s="30"/>
      <c r="G49" s="143"/>
      <c r="H49" s="144"/>
      <c r="I49" s="34"/>
      <c r="J49" s="30"/>
      <c r="K49" s="35"/>
      <c r="L49" s="30"/>
      <c r="M49" s="143"/>
      <c r="N49" s="143"/>
      <c r="O49" s="39"/>
      <c r="P49" s="72"/>
      <c r="Q49" s="30"/>
      <c r="R49" s="30"/>
      <c r="S49" s="30"/>
      <c r="T49" s="30"/>
      <c r="U49" s="30"/>
      <c r="V49" s="39"/>
      <c r="W49" s="54" t="s">
        <v>1192</v>
      </c>
      <c r="X49" s="1446" t="s">
        <v>862</v>
      </c>
      <c r="Y49" s="38"/>
      <c r="Z49" s="38"/>
      <c r="AA49" s="38"/>
      <c r="AB49" s="116"/>
      <c r="AC49" s="184"/>
      <c r="AD49" s="191"/>
    </row>
    <row r="50" spans="1:30">
      <c r="A50" s="34"/>
      <c r="B50" s="30"/>
      <c r="C50" s="35"/>
      <c r="D50" s="35"/>
      <c r="E50" s="35"/>
      <c r="F50" s="30"/>
      <c r="G50" s="143"/>
      <c r="H50" s="144"/>
      <c r="I50" s="34"/>
      <c r="J50" s="30"/>
      <c r="K50" s="35"/>
      <c r="L50" s="30"/>
      <c r="M50" s="143"/>
      <c r="N50" s="143"/>
      <c r="O50" s="39"/>
      <c r="P50" s="72"/>
      <c r="Q50" s="30"/>
      <c r="R50" s="30"/>
      <c r="S50" s="30"/>
      <c r="T50" s="30"/>
      <c r="U50" s="30"/>
      <c r="V50" s="39"/>
      <c r="W50" s="54" t="s">
        <v>1194</v>
      </c>
      <c r="X50" s="987" t="s">
        <v>2585</v>
      </c>
      <c r="Y50" s="32"/>
      <c r="Z50" s="32"/>
      <c r="AA50" s="32"/>
      <c r="AB50" s="116"/>
      <c r="AC50" s="156"/>
      <c r="AD50" s="155"/>
    </row>
    <row r="51" spans="1:30">
      <c r="A51" s="34"/>
      <c r="B51" s="30"/>
      <c r="C51" s="35"/>
      <c r="D51" s="35"/>
      <c r="E51" s="35"/>
      <c r="F51" s="30"/>
      <c r="G51" s="143"/>
      <c r="H51" s="144"/>
      <c r="I51" s="34"/>
      <c r="J51" s="30"/>
      <c r="K51" s="35"/>
      <c r="L51" s="30"/>
      <c r="M51" s="143"/>
      <c r="N51" s="143"/>
      <c r="O51" s="39"/>
      <c r="P51" s="72"/>
      <c r="Q51" s="30"/>
      <c r="R51" s="30"/>
      <c r="S51" s="30"/>
      <c r="T51" s="30"/>
      <c r="U51" s="30"/>
      <c r="V51" s="39"/>
      <c r="W51" s="54" t="s">
        <v>1196</v>
      </c>
      <c r="X51" s="987" t="s">
        <v>2586</v>
      </c>
      <c r="Y51" s="32"/>
      <c r="Z51" s="32"/>
      <c r="AA51" s="32"/>
      <c r="AB51" s="116"/>
      <c r="AC51" s="156"/>
      <c r="AD51" s="155"/>
    </row>
    <row r="52" spans="1:30">
      <c r="A52" s="34"/>
      <c r="B52" s="30"/>
      <c r="C52" s="35"/>
      <c r="D52" s="35"/>
      <c r="E52" s="35"/>
      <c r="F52" s="30"/>
      <c r="G52" s="143"/>
      <c r="H52" s="144"/>
      <c r="I52" s="34"/>
      <c r="J52" s="30"/>
      <c r="K52" s="35"/>
      <c r="L52" s="30"/>
      <c r="M52" s="143"/>
      <c r="N52" s="143"/>
      <c r="O52" s="39"/>
      <c r="P52" s="72"/>
      <c r="Q52" s="30"/>
      <c r="R52" s="30"/>
      <c r="S52" s="30"/>
      <c r="T52" s="30"/>
      <c r="U52" s="30"/>
      <c r="V52" s="39"/>
      <c r="W52" s="54" t="s">
        <v>1198</v>
      </c>
      <c r="X52" s="987" t="s">
        <v>2587</v>
      </c>
      <c r="Y52" s="32"/>
      <c r="Z52" s="32"/>
      <c r="AA52" s="32"/>
      <c r="AB52" s="116"/>
      <c r="AC52" s="156">
        <f>AC50-AC51</f>
        <v>0</v>
      </c>
      <c r="AD52" s="155">
        <f>AD50-AD51</f>
        <v>0</v>
      </c>
    </row>
    <row r="53" spans="1:30">
      <c r="A53" s="34"/>
      <c r="B53" s="30"/>
      <c r="C53" s="35"/>
      <c r="D53" s="35"/>
      <c r="E53" s="35"/>
      <c r="F53" s="30"/>
      <c r="G53" s="143"/>
      <c r="H53" s="144"/>
      <c r="I53" s="34"/>
      <c r="J53" s="30"/>
      <c r="K53" s="35"/>
      <c r="L53" s="30"/>
      <c r="M53" s="143"/>
      <c r="N53" s="143"/>
      <c r="O53" s="39"/>
      <c r="P53" s="72"/>
      <c r="Q53" s="30"/>
      <c r="R53" s="30"/>
      <c r="S53" s="30"/>
      <c r="T53" s="30"/>
      <c r="U53" s="30"/>
      <c r="V53" s="39"/>
      <c r="W53" s="54" t="s">
        <v>2588</v>
      </c>
      <c r="X53" s="987" t="s">
        <v>2589</v>
      </c>
      <c r="Y53" s="32"/>
      <c r="Z53" s="32"/>
      <c r="AA53" s="32"/>
      <c r="AB53" s="159" t="s">
        <v>1919</v>
      </c>
      <c r="AC53" s="156"/>
      <c r="AD53" s="155"/>
    </row>
    <row r="54" spans="1:30">
      <c r="A54" s="34"/>
      <c r="B54" s="30"/>
      <c r="C54" s="35"/>
      <c r="D54" s="35"/>
      <c r="E54" s="35"/>
      <c r="F54" s="30"/>
      <c r="G54" s="143"/>
      <c r="H54" s="144"/>
      <c r="I54" s="34"/>
      <c r="J54" s="30"/>
      <c r="K54" s="35"/>
      <c r="L54" s="30"/>
      <c r="M54" s="143"/>
      <c r="N54" s="143"/>
      <c r="O54" s="39"/>
      <c r="P54" s="72"/>
      <c r="Q54" s="30"/>
      <c r="R54" s="30"/>
      <c r="S54" s="30"/>
      <c r="T54" s="30"/>
      <c r="U54" s="30"/>
      <c r="V54" s="39"/>
      <c r="W54" s="54" t="s">
        <v>2590</v>
      </c>
      <c r="X54" s="987" t="s">
        <v>2591</v>
      </c>
      <c r="Y54" s="32"/>
      <c r="Z54" s="32"/>
      <c r="AA54" s="32"/>
      <c r="AB54" s="116"/>
      <c r="AC54" s="156">
        <f>AC52-AC53</f>
        <v>0</v>
      </c>
      <c r="AD54" s="155">
        <f>AD52-AD53</f>
        <v>0</v>
      </c>
    </row>
    <row r="55" spans="1:30">
      <c r="A55" s="34"/>
      <c r="B55" s="30"/>
      <c r="C55" s="35"/>
      <c r="D55" s="35"/>
      <c r="E55" s="35"/>
      <c r="F55" s="30"/>
      <c r="G55" s="143"/>
      <c r="H55" s="144"/>
      <c r="I55" s="34"/>
      <c r="J55" s="30"/>
      <c r="K55" s="35"/>
      <c r="L55" s="30"/>
      <c r="M55" s="143"/>
      <c r="N55" s="143"/>
      <c r="O55" s="39"/>
      <c r="P55" s="72"/>
      <c r="Q55" s="30"/>
      <c r="R55" s="30"/>
      <c r="S55" s="30"/>
      <c r="T55" s="30"/>
      <c r="U55" s="30"/>
      <c r="V55" s="39"/>
      <c r="W55" s="54" t="s">
        <v>2592</v>
      </c>
      <c r="X55" s="987" t="s">
        <v>2593</v>
      </c>
      <c r="Y55" s="32"/>
      <c r="Z55" s="32"/>
      <c r="AA55" s="32"/>
      <c r="AB55" s="116"/>
      <c r="AC55" s="158">
        <f>AC48-AC54</f>
        <v>20298459</v>
      </c>
      <c r="AD55" s="153">
        <f>AD48-AD54</f>
        <v>47170187</v>
      </c>
    </row>
    <row r="56" spans="1:30">
      <c r="A56" s="34"/>
      <c r="B56" s="30"/>
      <c r="C56" s="35"/>
      <c r="D56" s="35"/>
      <c r="E56" s="35"/>
      <c r="F56" s="30"/>
      <c r="G56" s="143"/>
      <c r="H56" s="144"/>
      <c r="I56" s="34"/>
      <c r="J56" s="30"/>
      <c r="K56" s="35"/>
      <c r="L56" s="30"/>
      <c r="M56" s="143"/>
      <c r="N56" s="143"/>
      <c r="O56" s="39"/>
      <c r="P56" s="72"/>
      <c r="Q56" s="30"/>
      <c r="R56" s="30"/>
      <c r="S56" s="30"/>
      <c r="T56" s="30"/>
      <c r="U56" s="30"/>
      <c r="V56" s="39"/>
      <c r="W56" s="34"/>
      <c r="X56" s="30"/>
      <c r="Y56" s="35"/>
      <c r="Z56" s="35"/>
      <c r="AA56" s="35"/>
      <c r="AB56" s="30"/>
      <c r="AC56" s="143"/>
      <c r="AD56" s="144"/>
    </row>
    <row r="57" spans="1:30">
      <c r="A57" s="34"/>
      <c r="B57" s="30"/>
      <c r="C57" s="35"/>
      <c r="D57" s="35"/>
      <c r="E57" s="35"/>
      <c r="F57" s="30"/>
      <c r="G57" s="143"/>
      <c r="H57" s="144"/>
      <c r="I57" s="34"/>
      <c r="J57" s="30"/>
      <c r="K57" s="35"/>
      <c r="L57" s="30"/>
      <c r="M57" s="143"/>
      <c r="N57" s="143"/>
      <c r="O57" s="39"/>
      <c r="P57" s="72"/>
      <c r="Q57" s="30"/>
      <c r="R57" s="30"/>
      <c r="S57" s="30"/>
      <c r="T57" s="30"/>
      <c r="U57" s="30"/>
      <c r="V57" s="39"/>
      <c r="W57" s="34"/>
      <c r="X57" s="30"/>
      <c r="Y57" s="35"/>
      <c r="Z57" s="35"/>
      <c r="AA57" s="35"/>
      <c r="AB57" s="30"/>
      <c r="AC57" s="1450"/>
      <c r="AD57" s="144"/>
    </row>
    <row r="58" spans="1:30" ht="15.75" thickBot="1">
      <c r="A58" s="40"/>
      <c r="B58" s="41"/>
      <c r="C58" s="42"/>
      <c r="D58" s="42"/>
      <c r="E58" s="42"/>
      <c r="F58" s="41"/>
      <c r="G58" s="145"/>
      <c r="H58" s="146"/>
      <c r="I58" s="40"/>
      <c r="J58" s="41"/>
      <c r="K58" s="42"/>
      <c r="L58" s="41"/>
      <c r="M58" s="145"/>
      <c r="N58" s="145"/>
      <c r="O58" s="190"/>
      <c r="P58" s="111"/>
      <c r="Q58" s="41"/>
      <c r="R58" s="41"/>
      <c r="S58" s="41"/>
      <c r="T58" s="41"/>
      <c r="U58" s="41"/>
      <c r="V58" s="190"/>
      <c r="W58" s="40"/>
      <c r="X58" s="41"/>
      <c r="Y58" s="42"/>
      <c r="Z58" s="42"/>
      <c r="AA58" s="42"/>
      <c r="AB58" s="41"/>
      <c r="AC58" s="145"/>
      <c r="AD58" s="146"/>
    </row>
    <row r="59" spans="1:30">
      <c r="A59" s="30"/>
      <c r="B59" s="30"/>
      <c r="C59" s="35"/>
      <c r="D59" s="35"/>
      <c r="E59" s="35"/>
      <c r="F59" s="30"/>
      <c r="G59" s="143"/>
      <c r="H59" s="143"/>
      <c r="I59" s="30"/>
      <c r="J59" s="30"/>
      <c r="K59" s="35"/>
      <c r="L59" s="30"/>
      <c r="M59" s="143"/>
      <c r="N59" s="143"/>
      <c r="O59" s="30"/>
      <c r="P59" s="17"/>
      <c r="Q59" s="30"/>
      <c r="R59" s="30"/>
      <c r="S59" s="30"/>
      <c r="T59" s="30"/>
      <c r="U59" s="30"/>
      <c r="V59" s="30"/>
      <c r="W59" s="30"/>
      <c r="X59" s="30"/>
      <c r="Y59" s="35"/>
      <c r="Z59" s="35"/>
      <c r="AA59" s="35"/>
      <c r="AB59" s="30"/>
      <c r="AC59" s="143"/>
      <c r="AD59" s="143"/>
    </row>
    <row r="60" spans="1:30">
      <c r="A60" s="17" t="s">
        <v>1656</v>
      </c>
      <c r="B60" s="30"/>
      <c r="C60" s="35"/>
      <c r="D60" s="35"/>
      <c r="E60" s="35"/>
      <c r="F60" s="30"/>
      <c r="G60" s="143"/>
      <c r="H60" s="17"/>
      <c r="I60" s="17" t="s">
        <v>1657</v>
      </c>
      <c r="J60" s="30"/>
      <c r="K60" s="35"/>
      <c r="L60" s="30"/>
      <c r="M60" s="143"/>
      <c r="N60" s="143"/>
      <c r="O60" s="30"/>
      <c r="P60" s="17" t="s">
        <v>1658</v>
      </c>
      <c r="Q60" s="30"/>
      <c r="R60" s="30"/>
      <c r="S60" s="30"/>
      <c r="T60" s="30"/>
      <c r="U60" s="30"/>
      <c r="V60" s="30"/>
      <c r="W60" s="135" t="s">
        <v>4053</v>
      </c>
      <c r="X60" s="30"/>
      <c r="Y60" s="35"/>
      <c r="Z60" s="35"/>
      <c r="AA60" s="35"/>
      <c r="AB60" s="30"/>
      <c r="AC60" s="143"/>
      <c r="AD60" s="143"/>
    </row>
    <row r="61" spans="1:30">
      <c r="A61" s="35" t="s">
        <v>1659</v>
      </c>
      <c r="B61" s="35"/>
      <c r="C61" s="69"/>
      <c r="D61" s="69"/>
      <c r="E61" s="35"/>
      <c r="F61" s="35"/>
      <c r="G61" s="147"/>
      <c r="H61" s="69"/>
      <c r="I61" s="147" t="s">
        <v>1660</v>
      </c>
      <c r="J61" s="35"/>
      <c r="K61" s="35"/>
      <c r="L61" s="35"/>
      <c r="M61" s="147"/>
      <c r="N61" s="147"/>
      <c r="O61" s="35"/>
      <c r="P61" s="35" t="s">
        <v>1661</v>
      </c>
      <c r="Q61" s="35"/>
      <c r="R61" s="35"/>
      <c r="S61" s="35"/>
      <c r="T61" s="35"/>
      <c r="U61" s="35"/>
      <c r="V61" s="35"/>
      <c r="W61" s="35" t="s">
        <v>2594</v>
      </c>
      <c r="X61" s="35"/>
      <c r="Y61" s="35"/>
      <c r="Z61" s="69"/>
      <c r="AA61" s="35"/>
      <c r="AB61" s="35"/>
      <c r="AC61" s="147"/>
      <c r="AD61" s="147"/>
    </row>
    <row r="62" spans="1:30">
      <c r="I62" s="30"/>
      <c r="J62" s="30"/>
      <c r="K62" s="35"/>
      <c r="L62" s="30"/>
      <c r="M62" s="143"/>
      <c r="N62" s="143"/>
      <c r="O62" s="30"/>
      <c r="P62" s="17"/>
      <c r="Q62" s="30"/>
      <c r="R62" s="30"/>
      <c r="S62" s="30"/>
      <c r="T62" s="30"/>
      <c r="U62" s="30"/>
      <c r="V62" s="30"/>
    </row>
  </sheetData>
  <customSheetViews>
    <customSheetView guid="{15E51391-F6F3-48E9-B40F-0D0FA5B2E445}"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
      <headerFooter alignWithMargins="0"/>
    </customSheetView>
    <customSheetView guid="{3A144620-83F7-4F5B-821B-3720DAB5A017}"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2"/>
      <headerFooter alignWithMargins="0"/>
    </customSheetView>
    <customSheetView guid="{4AE1E835-A004-41CE-8576-E42DEB829644}"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3"/>
      <headerFooter alignWithMargins="0"/>
    </customSheetView>
    <customSheetView guid="{F164CA47-D0CA-4087-947A-F5047D94B8B7}"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4"/>
      <headerFooter alignWithMargins="0"/>
    </customSheetView>
    <customSheetView guid="{BD2EE8C8-7F57-4FE0-A338-C6EB2215B0F1}"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5"/>
      <headerFooter alignWithMargins="0"/>
    </customSheetView>
    <customSheetView guid="{C7E3EE00-B00F-419E-8611-266863084489}" scale="85" colorId="22">
      <selection activeCell="B19" sqref="B19"/>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6"/>
      <headerFooter alignWithMargins="0"/>
    </customSheetView>
    <customSheetView guid="{3477AA39-47F3-4DEE-B5AC-34FD34A7C506}" scale="85" colorId="22">
      <selection activeCell="B19" sqref="B19"/>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7"/>
      <headerFooter alignWithMargins="0"/>
    </customSheetView>
    <customSheetView guid="{49B64248-30F9-46D2-A9F4-36D89630158D}" scale="85" colorId="22">
      <selection activeCell="B19" sqref="B19"/>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8"/>
      <headerFooter alignWithMargins="0"/>
    </customSheetView>
    <customSheetView guid="{9460FF40-1E23-4EAD-9F2E-3CC0E3823200}"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9"/>
      <headerFooter alignWithMargins="0"/>
    </customSheetView>
    <customSheetView guid="{EB23B504-8D38-44C1-A572-0BC0016A4154}"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0"/>
      <headerFooter alignWithMargins="0"/>
    </customSheetView>
    <customSheetView guid="{33F19BEF-14FD-48AD-9437-DC9391C2FB5D}"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1"/>
      <headerFooter alignWithMargins="0"/>
    </customSheetView>
    <customSheetView guid="{3572A64A-10E1-48A8-88DB-C6FDE35A45D9}"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2"/>
      <headerFooter alignWithMargins="0"/>
    </customSheetView>
    <customSheetView guid="{9A3FFF2B-6404-4DF1-A691-3B3D111BF416}"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3"/>
      <headerFooter alignWithMargins="0"/>
    </customSheetView>
    <customSheetView guid="{6972FD2D-1C11-49E2-936D-D053FB86EE49}"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4"/>
      <headerFooter alignWithMargins="0"/>
    </customSheetView>
    <customSheetView guid="{909B62D3-37B4-48E7-A28D-FCCB057513A6}"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5"/>
      <headerFooter alignWithMargins="0"/>
    </customSheetView>
    <customSheetView guid="{AF5B460E-BE98-4D6A-BC4D-FB7F586FE8C3}"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6"/>
      <headerFooter alignWithMargins="0"/>
    </customSheetView>
    <customSheetView guid="{AD2DEECA-73A1-433A-8496-725ED72ABD3B}" scale="85" colorId="22">
      <selection activeCell="J23" sqref="J23"/>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7"/>
      <headerFooter alignWithMargins="0"/>
    </customSheetView>
    <customSheetView guid="{613A73D1-ED13-41BC-B183-6F740B4BAFC9}" scale="60" colorId="22" showPageBreaks="1" view="pageBreakPreview" topLeftCell="O16">
      <selection activeCell="K30" sqref="K30"/>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8"/>
      <headerFooter alignWithMargins="0"/>
    </customSheetView>
  </customSheetViews>
  <mergeCells count="11">
    <mergeCell ref="B13:B15"/>
    <mergeCell ref="D15:H16"/>
    <mergeCell ref="B16:B17"/>
    <mergeCell ref="I5:K8"/>
    <mergeCell ref="L5:O6"/>
    <mergeCell ref="L7:O10"/>
    <mergeCell ref="I9:K11"/>
    <mergeCell ref="B5:B10"/>
    <mergeCell ref="D5:H14"/>
    <mergeCell ref="B11:B12"/>
    <mergeCell ref="I12:K17"/>
  </mergeCells>
  <printOptions horizontalCentered="1" verticalCentered="1"/>
  <pageMargins left="0.5" right="0.5" top="0.25" bottom="0.25" header="0" footer="0"/>
  <pageSetup scale="70" fitToWidth="4" orientation="portrait" horizontalDpi="300" verticalDpi="300" r:id="rId19"/>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2056</v>
      </c>
      <c r="C1" s="59" t="s">
        <v>1549</v>
      </c>
      <c r="D1" s="46"/>
      <c r="E1" s="46"/>
      <c r="F1" s="817" t="s">
        <v>2058</v>
      </c>
      <c r="G1" s="192" t="s">
        <v>2059</v>
      </c>
    </row>
    <row r="2" spans="1:7">
      <c r="A2" s="34"/>
      <c r="B2" s="81" t="str">
        <f>'Data Sheet'!$C$25</f>
        <v>Central Hudson Gas &amp; Electric</v>
      </c>
      <c r="C2" s="57" t="s">
        <v>1550</v>
      </c>
      <c r="D2" s="30" t="s">
        <v>4827</v>
      </c>
      <c r="E2" s="65" t="s">
        <v>1552</v>
      </c>
      <c r="F2" s="347" t="s">
        <v>2061</v>
      </c>
      <c r="G2" s="39"/>
    </row>
    <row r="3" spans="1:7" ht="15" customHeight="1">
      <c r="A3" s="37"/>
      <c r="B3" s="38"/>
      <c r="C3" s="116" t="s">
        <v>1553</v>
      </c>
      <c r="D3" s="38" t="s">
        <v>1551</v>
      </c>
      <c r="E3" s="115" t="s">
        <v>1554</v>
      </c>
      <c r="F3" s="871" t="str">
        <f>'Data Sheet'!$C$40</f>
        <v>4/14/14</v>
      </c>
      <c r="G3" s="1602" t="str">
        <f>'Data Sheet'!$C$38</f>
        <v>12/31/13</v>
      </c>
    </row>
    <row r="4" spans="1:7" ht="15" customHeight="1">
      <c r="A4" s="31"/>
      <c r="B4" s="32" t="s">
        <v>2595</v>
      </c>
      <c r="C4" s="32"/>
      <c r="D4" s="32"/>
      <c r="E4" s="32"/>
      <c r="F4" s="32"/>
      <c r="G4" s="33"/>
    </row>
    <row r="5" spans="1:7">
      <c r="A5" s="34"/>
      <c r="B5" s="2107" t="s">
        <v>2650</v>
      </c>
      <c r="C5" s="2100"/>
      <c r="D5" s="35"/>
      <c r="E5" s="135" t="s">
        <v>2651</v>
      </c>
      <c r="F5" s="17"/>
      <c r="G5" s="36"/>
    </row>
    <row r="6" spans="1:7">
      <c r="A6" s="34"/>
      <c r="B6" s="2098"/>
      <c r="C6" s="2101"/>
      <c r="D6" s="35"/>
      <c r="E6" s="2111" t="s">
        <v>2652</v>
      </c>
      <c r="F6" s="2098"/>
      <c r="G6" s="2099"/>
    </row>
    <row r="7" spans="1:7">
      <c r="A7" s="34"/>
      <c r="B7" s="2098"/>
      <c r="C7" s="2101"/>
      <c r="D7" s="35"/>
      <c r="E7" s="2098"/>
      <c r="F7" s="2098"/>
      <c r="G7" s="2099"/>
    </row>
    <row r="8" spans="1:7">
      <c r="A8" s="34"/>
      <c r="B8" s="2111" t="s">
        <v>2653</v>
      </c>
      <c r="C8" s="2098"/>
      <c r="D8" s="35"/>
      <c r="E8" s="2098"/>
      <c r="F8" s="2098"/>
      <c r="G8" s="2099"/>
    </row>
    <row r="9" spans="1:7">
      <c r="A9" s="34"/>
      <c r="B9" s="2098"/>
      <c r="C9" s="2098"/>
      <c r="D9" s="35"/>
      <c r="E9" s="2111" t="s">
        <v>2654</v>
      </c>
      <c r="F9" s="2098"/>
      <c r="G9" s="2099"/>
    </row>
    <row r="10" spans="1:7">
      <c r="A10" s="34"/>
      <c r="B10" s="2098"/>
      <c r="C10" s="2098"/>
      <c r="D10" s="35"/>
      <c r="E10" s="2098"/>
      <c r="F10" s="2098"/>
      <c r="G10" s="2099"/>
    </row>
    <row r="11" spans="1:7">
      <c r="A11" s="34"/>
      <c r="B11" s="2098"/>
      <c r="C11" s="2098"/>
      <c r="D11" s="35"/>
      <c r="E11" s="2098"/>
      <c r="F11" s="2098"/>
      <c r="G11" s="2099"/>
    </row>
    <row r="12" spans="1:7">
      <c r="A12" s="34"/>
      <c r="B12" s="2111" t="s">
        <v>2655</v>
      </c>
      <c r="C12" s="2098"/>
      <c r="D12" s="35"/>
      <c r="E12" s="2098"/>
      <c r="F12" s="2098"/>
      <c r="G12" s="2099"/>
    </row>
    <row r="13" spans="1:7">
      <c r="A13" s="34"/>
      <c r="B13" s="2098"/>
      <c r="C13" s="2098"/>
      <c r="D13" s="35"/>
      <c r="E13" s="2098"/>
      <c r="F13" s="2098"/>
      <c r="G13" s="2099"/>
    </row>
    <row r="14" spans="1:7">
      <c r="A14" s="34"/>
      <c r="B14" s="2111" t="s">
        <v>2656</v>
      </c>
      <c r="C14" s="2098"/>
      <c r="D14" s="35"/>
      <c r="E14" s="2111" t="s">
        <v>2657</v>
      </c>
      <c r="F14" s="2098"/>
      <c r="G14" s="2099"/>
    </row>
    <row r="15" spans="1:7">
      <c r="A15" s="34"/>
      <c r="B15" s="2098"/>
      <c r="C15" s="2098"/>
      <c r="D15" s="35"/>
      <c r="E15" s="2098"/>
      <c r="F15" s="2098"/>
      <c r="G15" s="2099"/>
    </row>
    <row r="16" spans="1:7">
      <c r="A16" s="37"/>
      <c r="B16" s="2110"/>
      <c r="C16" s="2110"/>
      <c r="D16" s="32"/>
      <c r="E16" s="1364"/>
      <c r="F16" s="1364"/>
      <c r="G16" s="1451"/>
    </row>
    <row r="17" spans="1:7">
      <c r="A17" s="34"/>
      <c r="B17" s="52"/>
      <c r="C17" s="35"/>
      <c r="D17" s="35"/>
      <c r="E17" s="35"/>
      <c r="F17" s="204" t="s">
        <v>2097</v>
      </c>
      <c r="G17" s="49"/>
    </row>
    <row r="18" spans="1:7">
      <c r="A18" s="51"/>
      <c r="B18" s="52"/>
      <c r="C18" s="35"/>
      <c r="D18" s="35"/>
      <c r="E18" s="35"/>
      <c r="F18" s="812" t="s">
        <v>2098</v>
      </c>
      <c r="G18" s="161"/>
    </row>
    <row r="19" spans="1:7">
      <c r="A19" s="150" t="s">
        <v>1984</v>
      </c>
      <c r="B19" s="204" t="s">
        <v>2039</v>
      </c>
      <c r="C19" s="35"/>
      <c r="D19" s="35"/>
      <c r="E19" s="35"/>
      <c r="F19" s="812" t="s">
        <v>214</v>
      </c>
      <c r="G19" s="818" t="s">
        <v>2099</v>
      </c>
    </row>
    <row r="20" spans="1:7">
      <c r="A20" s="150" t="s">
        <v>1987</v>
      </c>
      <c r="B20" s="52"/>
      <c r="C20" s="35"/>
      <c r="D20" s="35"/>
      <c r="E20" s="35"/>
      <c r="F20" s="812" t="s">
        <v>2100</v>
      </c>
      <c r="G20" s="161"/>
    </row>
    <row r="21" spans="1:7">
      <c r="A21" s="54"/>
      <c r="B21" s="159" t="s">
        <v>3447</v>
      </c>
      <c r="C21" s="32"/>
      <c r="D21" s="32"/>
      <c r="E21" s="32"/>
      <c r="F21" s="813" t="s">
        <v>3448</v>
      </c>
      <c r="G21" s="814" t="s">
        <v>3449</v>
      </c>
    </row>
    <row r="22" spans="1:7" ht="15.75">
      <c r="A22" s="54"/>
      <c r="B22" s="1452" t="s">
        <v>2101</v>
      </c>
      <c r="C22" s="32"/>
      <c r="D22" s="32"/>
      <c r="E22" s="32"/>
      <c r="F22" s="194"/>
      <c r="G22" s="195"/>
    </row>
    <row r="23" spans="1:7">
      <c r="A23" s="54">
        <v>1</v>
      </c>
      <c r="B23" s="987" t="s">
        <v>2102</v>
      </c>
      <c r="C23" s="32"/>
      <c r="D23" s="32"/>
      <c r="E23" s="32"/>
      <c r="F23" s="194"/>
      <c r="G23" s="196">
        <v>190169127</v>
      </c>
    </row>
    <row r="24" spans="1:7">
      <c r="A24" s="54">
        <v>2</v>
      </c>
      <c r="B24" s="987" t="s">
        <v>2103</v>
      </c>
      <c r="C24" s="32"/>
      <c r="D24" s="32"/>
      <c r="E24" s="32"/>
      <c r="F24" s="194"/>
      <c r="G24" s="195"/>
    </row>
    <row r="25" spans="1:7">
      <c r="A25" s="54">
        <v>3</v>
      </c>
      <c r="B25" s="987" t="s">
        <v>2159</v>
      </c>
      <c r="C25" s="32"/>
      <c r="D25" s="32"/>
      <c r="E25" s="32"/>
      <c r="F25" s="104"/>
      <c r="G25" s="339"/>
    </row>
    <row r="26" spans="1:7">
      <c r="A26" s="54">
        <v>4</v>
      </c>
      <c r="B26" s="987" t="s">
        <v>2160</v>
      </c>
      <c r="C26" s="32"/>
      <c r="D26" s="32"/>
      <c r="E26" s="32"/>
      <c r="F26" s="116">
        <v>214</v>
      </c>
      <c r="G26" s="155">
        <v>-166122</v>
      </c>
    </row>
    <row r="27" spans="1:7">
      <c r="A27" s="54">
        <v>5</v>
      </c>
      <c r="B27" s="987" t="s">
        <v>2160</v>
      </c>
      <c r="C27" s="32"/>
      <c r="D27" s="32"/>
      <c r="E27" s="32"/>
      <c r="F27" s="116">
        <v>207</v>
      </c>
      <c r="G27" s="155">
        <v>28720</v>
      </c>
    </row>
    <row r="28" spans="1:7">
      <c r="A28" s="54">
        <v>6</v>
      </c>
      <c r="B28" s="987" t="s">
        <v>2160</v>
      </c>
      <c r="C28" s="32"/>
      <c r="D28" s="32"/>
      <c r="E28" s="32"/>
      <c r="F28" s="116">
        <v>238</v>
      </c>
      <c r="G28" s="155">
        <v>-626860</v>
      </c>
    </row>
    <row r="29" spans="1:7">
      <c r="A29" s="54">
        <v>7</v>
      </c>
      <c r="B29" s="987" t="s">
        <v>2160</v>
      </c>
      <c r="C29" s="32"/>
      <c r="D29" s="32"/>
      <c r="E29" s="32"/>
      <c r="F29" s="116"/>
      <c r="G29" s="155"/>
    </row>
    <row r="30" spans="1:7">
      <c r="A30" s="54">
        <v>8</v>
      </c>
      <c r="B30" s="987" t="s">
        <v>2160</v>
      </c>
      <c r="C30" s="32"/>
      <c r="D30" s="32"/>
      <c r="E30" s="32"/>
      <c r="F30" s="116"/>
      <c r="G30" s="155"/>
    </row>
    <row r="31" spans="1:7">
      <c r="A31" s="54">
        <v>9</v>
      </c>
      <c r="B31" s="987" t="s">
        <v>2161</v>
      </c>
      <c r="C31" s="32"/>
      <c r="D31" s="32"/>
      <c r="E31" s="32"/>
      <c r="F31" s="116"/>
      <c r="G31" s="155">
        <f>SUM(G26:G30)</f>
        <v>-764262</v>
      </c>
    </row>
    <row r="32" spans="1:7">
      <c r="A32" s="54">
        <v>10</v>
      </c>
      <c r="B32" s="987" t="s">
        <v>2162</v>
      </c>
      <c r="C32" s="32"/>
      <c r="D32" s="32"/>
      <c r="E32" s="32"/>
      <c r="F32" s="116"/>
      <c r="G32" s="155"/>
    </row>
    <row r="33" spans="1:7">
      <c r="A33" s="54">
        <v>11</v>
      </c>
      <c r="B33" s="987" t="s">
        <v>2162</v>
      </c>
      <c r="C33" s="32"/>
      <c r="D33" s="32"/>
      <c r="E33" s="32"/>
      <c r="F33" s="116"/>
      <c r="G33" s="155"/>
    </row>
    <row r="34" spans="1:7">
      <c r="A34" s="54">
        <v>12</v>
      </c>
      <c r="B34" s="987" t="s">
        <v>2162</v>
      </c>
      <c r="C34" s="32"/>
      <c r="D34" s="32"/>
      <c r="E34" s="32"/>
      <c r="F34" s="116"/>
      <c r="G34" s="155"/>
    </row>
    <row r="35" spans="1:7">
      <c r="A35" s="54">
        <v>13</v>
      </c>
      <c r="B35" s="987" t="s">
        <v>2162</v>
      </c>
      <c r="C35" s="32"/>
      <c r="D35" s="32"/>
      <c r="E35" s="32"/>
      <c r="F35" s="116"/>
      <c r="G35" s="155"/>
    </row>
    <row r="36" spans="1:7">
      <c r="A36" s="54">
        <v>14</v>
      </c>
      <c r="B36" s="987" t="s">
        <v>2162</v>
      </c>
      <c r="C36" s="32"/>
      <c r="D36" s="32"/>
      <c r="E36" s="32"/>
      <c r="F36" s="116"/>
      <c r="G36" s="155"/>
    </row>
    <row r="37" spans="1:7">
      <c r="A37" s="54">
        <v>15</v>
      </c>
      <c r="B37" s="987" t="s">
        <v>2163</v>
      </c>
      <c r="C37" s="32"/>
      <c r="D37" s="32"/>
      <c r="E37" s="32"/>
      <c r="F37" s="116"/>
      <c r="G37" s="155">
        <f>SUM(G32:G36)</f>
        <v>0</v>
      </c>
    </row>
    <row r="38" spans="1:7">
      <c r="A38" s="54">
        <v>16</v>
      </c>
      <c r="B38" s="987" t="s">
        <v>2164</v>
      </c>
      <c r="C38" s="32"/>
      <c r="D38" s="32"/>
      <c r="E38" s="32"/>
      <c r="F38" s="116"/>
      <c r="G38" s="155">
        <v>20298459</v>
      </c>
    </row>
    <row r="39" spans="1:7">
      <c r="A39" s="54">
        <v>17</v>
      </c>
      <c r="B39" s="987" t="s">
        <v>2165</v>
      </c>
      <c r="C39" s="32"/>
      <c r="D39" s="32"/>
      <c r="E39" s="32"/>
      <c r="F39" s="194"/>
      <c r="G39" s="195"/>
    </row>
    <row r="40" spans="1:7">
      <c r="A40" s="54">
        <v>18</v>
      </c>
      <c r="B40" s="987"/>
      <c r="C40" s="32"/>
      <c r="D40" s="32"/>
      <c r="E40" s="32"/>
      <c r="F40" s="116"/>
      <c r="G40" s="155"/>
    </row>
    <row r="41" spans="1:7">
      <c r="A41" s="54">
        <v>19</v>
      </c>
      <c r="B41" s="987"/>
      <c r="C41" s="32"/>
      <c r="D41" s="32"/>
      <c r="E41" s="32"/>
      <c r="F41" s="116"/>
      <c r="G41" s="155"/>
    </row>
    <row r="42" spans="1:7">
      <c r="A42" s="54">
        <v>20</v>
      </c>
      <c r="B42" s="987"/>
      <c r="C42" s="32"/>
      <c r="D42" s="32"/>
      <c r="E42" s="32"/>
      <c r="F42" s="116"/>
      <c r="G42" s="155"/>
    </row>
    <row r="43" spans="1:7">
      <c r="A43" s="54">
        <v>21</v>
      </c>
      <c r="B43" s="987"/>
      <c r="C43" s="32"/>
      <c r="D43" s="32"/>
      <c r="E43" s="32"/>
      <c r="F43" s="116"/>
      <c r="G43" s="155"/>
    </row>
    <row r="44" spans="1:7">
      <c r="A44" s="54">
        <v>22</v>
      </c>
      <c r="B44" s="987" t="s">
        <v>2166</v>
      </c>
      <c r="C44" s="32"/>
      <c r="D44" s="32"/>
      <c r="E44" s="32"/>
      <c r="F44" s="116"/>
      <c r="G44" s="155">
        <f>SUM(G40:G43)</f>
        <v>0</v>
      </c>
    </row>
    <row r="45" spans="1:7">
      <c r="A45" s="54">
        <v>23</v>
      </c>
      <c r="B45" s="987" t="s">
        <v>2167</v>
      </c>
      <c r="C45" s="32"/>
      <c r="D45" s="32"/>
      <c r="E45" s="32"/>
      <c r="F45" s="197"/>
      <c r="G45" s="198"/>
    </row>
    <row r="46" spans="1:7">
      <c r="A46" s="54">
        <v>24</v>
      </c>
      <c r="B46" s="987" t="s">
        <v>4825</v>
      </c>
      <c r="C46" s="32"/>
      <c r="D46" s="32"/>
      <c r="E46" s="32"/>
      <c r="F46" s="116"/>
      <c r="G46" s="155">
        <v>-70285</v>
      </c>
    </row>
    <row r="47" spans="1:7">
      <c r="A47" s="54">
        <v>25</v>
      </c>
      <c r="B47" s="987" t="s">
        <v>4826</v>
      </c>
      <c r="C47" s="32"/>
      <c r="D47" s="32"/>
      <c r="E47" s="32"/>
      <c r="F47" s="116"/>
      <c r="G47" s="155">
        <v>-21099</v>
      </c>
    </row>
    <row r="48" spans="1:7">
      <c r="A48" s="54">
        <v>26</v>
      </c>
      <c r="B48" s="987"/>
      <c r="C48" s="32"/>
      <c r="D48" s="32"/>
      <c r="E48" s="32"/>
      <c r="F48" s="116"/>
      <c r="G48" s="155"/>
    </row>
    <row r="49" spans="1:7">
      <c r="A49" s="54">
        <v>27</v>
      </c>
      <c r="B49" s="987"/>
      <c r="C49" s="32"/>
      <c r="D49" s="32"/>
      <c r="E49" s="32"/>
      <c r="F49" s="116"/>
      <c r="G49" s="155"/>
    </row>
    <row r="50" spans="1:7">
      <c r="A50" s="54">
        <v>28</v>
      </c>
      <c r="B50" s="987"/>
      <c r="C50" s="32"/>
      <c r="D50" s="32"/>
      <c r="E50" s="32"/>
      <c r="F50" s="116"/>
      <c r="G50" s="155"/>
    </row>
    <row r="51" spans="1:7">
      <c r="A51" s="54">
        <v>29</v>
      </c>
      <c r="B51" s="987" t="s">
        <v>2168</v>
      </c>
      <c r="C51" s="32"/>
      <c r="D51" s="32"/>
      <c r="E51" s="32"/>
      <c r="F51" s="116"/>
      <c r="G51" s="155">
        <f>SUM(G46:G50)</f>
        <v>-91384</v>
      </c>
    </row>
    <row r="52" spans="1:7">
      <c r="A52" s="54">
        <v>30</v>
      </c>
      <c r="B52" s="987" t="s">
        <v>2169</v>
      </c>
      <c r="C52" s="32"/>
      <c r="D52" s="32"/>
      <c r="E52" s="32"/>
      <c r="F52" s="194"/>
      <c r="G52" s="195"/>
    </row>
    <row r="53" spans="1:7">
      <c r="A53" s="54">
        <v>31</v>
      </c>
      <c r="B53" s="987"/>
      <c r="C53" s="32"/>
      <c r="D53" s="32"/>
      <c r="E53" s="32"/>
      <c r="F53" s="116">
        <v>238</v>
      </c>
      <c r="G53" s="155">
        <v>-22000000</v>
      </c>
    </row>
    <row r="54" spans="1:7">
      <c r="A54" s="54">
        <v>32</v>
      </c>
      <c r="B54" s="987"/>
      <c r="C54" s="32"/>
      <c r="D54" s="32"/>
      <c r="E54" s="32"/>
      <c r="F54" s="116"/>
      <c r="G54" s="155"/>
    </row>
    <row r="55" spans="1:7">
      <c r="A55" s="54">
        <v>33</v>
      </c>
      <c r="B55" s="987"/>
      <c r="C55" s="32"/>
      <c r="D55" s="32"/>
      <c r="E55" s="32"/>
      <c r="F55" s="116"/>
      <c r="G55" s="155"/>
    </row>
    <row r="56" spans="1:7">
      <c r="A56" s="54">
        <v>34</v>
      </c>
      <c r="B56" s="987"/>
      <c r="C56" s="32"/>
      <c r="D56" s="32"/>
      <c r="E56" s="32"/>
      <c r="F56" s="116"/>
      <c r="G56" s="155"/>
    </row>
    <row r="57" spans="1:7">
      <c r="A57" s="54">
        <v>35</v>
      </c>
      <c r="B57" s="987"/>
      <c r="C57" s="32"/>
      <c r="D57" s="32"/>
      <c r="E57" s="32"/>
      <c r="F57" s="116"/>
      <c r="G57" s="155"/>
    </row>
    <row r="58" spans="1:7">
      <c r="A58" s="54">
        <v>36</v>
      </c>
      <c r="B58" s="987" t="s">
        <v>2170</v>
      </c>
      <c r="C58" s="32"/>
      <c r="D58" s="32"/>
      <c r="E58" s="32"/>
      <c r="F58" s="116"/>
      <c r="G58" s="155">
        <f>SUM(G53:G57)</f>
        <v>-22000000</v>
      </c>
    </row>
    <row r="59" spans="1:7">
      <c r="A59" s="54">
        <v>37</v>
      </c>
      <c r="B59" s="987" t="s">
        <v>696</v>
      </c>
      <c r="C59" s="32"/>
      <c r="D59" s="32"/>
      <c r="E59" s="32"/>
      <c r="F59" s="116"/>
      <c r="G59" s="155"/>
    </row>
    <row r="60" spans="1:7" ht="15.75" thickBot="1">
      <c r="A60" s="58">
        <v>38</v>
      </c>
      <c r="B60" s="136" t="s">
        <v>697</v>
      </c>
      <c r="C60" s="42"/>
      <c r="D60" s="42"/>
      <c r="E60" s="42"/>
      <c r="F60" s="162"/>
      <c r="G60" s="199">
        <f>G23+G31+G37+G38+G44+G51+G58</f>
        <v>187611940</v>
      </c>
    </row>
    <row r="61" spans="1:7">
      <c r="A61" s="1453"/>
      <c r="B61" s="1454"/>
      <c r="C61" s="1005"/>
      <c r="D61" s="1005"/>
      <c r="E61" s="1005"/>
      <c r="F61" s="1453"/>
      <c r="G61" s="1455"/>
    </row>
    <row r="62" spans="1:7">
      <c r="A62" s="17" t="s">
        <v>1975</v>
      </c>
      <c r="B62" s="35"/>
      <c r="C62" s="17"/>
      <c r="D62" s="17"/>
      <c r="E62" s="35"/>
      <c r="F62" s="30"/>
      <c r="G62" s="143"/>
    </row>
    <row r="63" spans="1:7">
      <c r="A63" s="2150" t="s">
        <v>698</v>
      </c>
      <c r="B63" s="2151"/>
      <c r="C63" s="2151"/>
      <c r="D63" s="2151"/>
      <c r="E63" s="2151"/>
      <c r="F63" s="2151"/>
      <c r="G63" s="2151"/>
    </row>
    <row r="64" spans="1:7" ht="15.75" thickBot="1">
      <c r="A64" s="35"/>
      <c r="B64" s="69"/>
      <c r="C64" s="69"/>
      <c r="D64" s="69"/>
      <c r="E64" s="35"/>
      <c r="F64" s="35"/>
      <c r="G64" s="147"/>
    </row>
    <row r="65" spans="1:7">
      <c r="A65" s="43"/>
      <c r="B65" s="44" t="s">
        <v>2056</v>
      </c>
      <c r="C65" s="59" t="s">
        <v>1549</v>
      </c>
      <c r="D65" s="46"/>
      <c r="E65" s="46"/>
      <c r="F65" s="817" t="s">
        <v>2058</v>
      </c>
      <c r="G65" s="192" t="s">
        <v>2059</v>
      </c>
    </row>
    <row r="66" spans="1:7">
      <c r="A66" s="34"/>
      <c r="B66" s="1028" t="str">
        <f>'Data Sheet'!$C$25</f>
        <v>Central Hudson Gas &amp; Electric</v>
      </c>
      <c r="C66" s="57" t="s">
        <v>1550</v>
      </c>
      <c r="D66" s="30" t="s">
        <v>4827</v>
      </c>
      <c r="E66" s="65" t="s">
        <v>1552</v>
      </c>
      <c r="F66" s="347" t="s">
        <v>2061</v>
      </c>
      <c r="G66" s="39"/>
    </row>
    <row r="67" spans="1:7">
      <c r="A67" s="37"/>
      <c r="B67" s="38"/>
      <c r="C67" s="116" t="s">
        <v>1553</v>
      </c>
      <c r="D67" s="38" t="s">
        <v>1551</v>
      </c>
      <c r="E67" s="115" t="s">
        <v>1554</v>
      </c>
      <c r="F67" s="871" t="str">
        <f>'Data Sheet'!$C$40</f>
        <v>4/14/14</v>
      </c>
      <c r="G67" s="1602" t="str">
        <f>'Data Sheet'!$C$38</f>
        <v>12/31/13</v>
      </c>
    </row>
    <row r="68" spans="1:7">
      <c r="A68" s="31" t="s">
        <v>699</v>
      </c>
      <c r="B68" s="32"/>
      <c r="C68" s="32"/>
      <c r="D68" s="32"/>
      <c r="E68" s="32"/>
      <c r="F68" s="32"/>
      <c r="G68" s="33"/>
    </row>
    <row r="69" spans="1:7">
      <c r="A69" s="51" t="s">
        <v>1984</v>
      </c>
      <c r="B69" s="200" t="s">
        <v>2039</v>
      </c>
      <c r="C69" s="30"/>
      <c r="D69" s="30"/>
      <c r="E69" s="30"/>
      <c r="F69" s="30"/>
      <c r="G69" s="53" t="s">
        <v>2099</v>
      </c>
    </row>
    <row r="70" spans="1:7">
      <c r="A70" s="54" t="s">
        <v>1987</v>
      </c>
      <c r="B70" s="201" t="s">
        <v>700</v>
      </c>
      <c r="C70" s="38"/>
      <c r="D70" s="32"/>
      <c r="E70" s="32"/>
      <c r="F70" s="32"/>
      <c r="G70" s="56" t="s">
        <v>3448</v>
      </c>
    </row>
    <row r="71" spans="1:7">
      <c r="A71" s="51"/>
      <c r="B71" s="30"/>
      <c r="C71" s="30"/>
      <c r="D71" s="35"/>
      <c r="E71" s="35"/>
      <c r="F71" s="35"/>
      <c r="G71" s="195"/>
    </row>
    <row r="72" spans="1:7" ht="15.75">
      <c r="A72" s="51"/>
      <c r="B72" s="140" t="s">
        <v>362</v>
      </c>
      <c r="C72" s="1371"/>
      <c r="D72" s="71"/>
      <c r="E72" s="140"/>
      <c r="F72" s="35"/>
      <c r="G72" s="195"/>
    </row>
    <row r="73" spans="1:7">
      <c r="A73" s="51"/>
      <c r="B73" s="2147" t="s">
        <v>2658</v>
      </c>
      <c r="C73" s="2098"/>
      <c r="D73" s="2098"/>
      <c r="E73" s="2098"/>
      <c r="F73" s="2152"/>
      <c r="G73" s="195"/>
    </row>
    <row r="74" spans="1:7">
      <c r="A74" s="51"/>
      <c r="B74" s="2148"/>
      <c r="C74" s="2098"/>
      <c r="D74" s="2098"/>
      <c r="E74" s="2098"/>
      <c r="F74" s="2152"/>
      <c r="G74" s="195"/>
    </row>
    <row r="75" spans="1:7">
      <c r="A75" s="54"/>
      <c r="B75" s="32"/>
      <c r="C75" s="32"/>
      <c r="D75" s="32"/>
      <c r="E75" s="32"/>
      <c r="F75" s="38"/>
      <c r="G75" s="195"/>
    </row>
    <row r="76" spans="1:7">
      <c r="A76" s="51" t="s">
        <v>1134</v>
      </c>
      <c r="B76" s="35"/>
      <c r="C76" s="35"/>
      <c r="D76" s="35"/>
      <c r="E76" s="35"/>
      <c r="F76" s="30"/>
      <c r="G76" s="161"/>
    </row>
    <row r="77" spans="1:7">
      <c r="A77" s="51" t="s">
        <v>1136</v>
      </c>
      <c r="B77" s="35"/>
      <c r="C77" s="35"/>
      <c r="D77" s="35"/>
      <c r="E77" s="35"/>
      <c r="F77" s="30"/>
      <c r="G77" s="161"/>
    </row>
    <row r="78" spans="1:7">
      <c r="A78" s="51" t="s">
        <v>1139</v>
      </c>
      <c r="B78" s="35"/>
      <c r="C78" s="35"/>
      <c r="D78" s="35"/>
      <c r="E78" s="35"/>
      <c r="F78" s="30"/>
      <c r="G78" s="161"/>
    </row>
    <row r="79" spans="1:7">
      <c r="A79" s="51" t="s">
        <v>1141</v>
      </c>
      <c r="B79" s="35"/>
      <c r="C79" s="35"/>
      <c r="D79" s="35"/>
      <c r="E79" s="35"/>
      <c r="F79" s="30"/>
      <c r="G79" s="161"/>
    </row>
    <row r="80" spans="1:7">
      <c r="A80" s="51" t="s">
        <v>1143</v>
      </c>
      <c r="B80" s="35"/>
      <c r="C80" s="35"/>
      <c r="D80" s="35"/>
      <c r="E80" s="35"/>
      <c r="F80" s="30"/>
      <c r="G80" s="161"/>
    </row>
    <row r="81" spans="1:7">
      <c r="A81" s="54" t="s">
        <v>1145</v>
      </c>
      <c r="B81" s="32"/>
      <c r="C81" s="32"/>
      <c r="D81" s="32"/>
      <c r="E81" s="32"/>
      <c r="F81" s="38"/>
      <c r="G81" s="155"/>
    </row>
    <row r="82" spans="1:7">
      <c r="A82" s="54" t="s">
        <v>1147</v>
      </c>
      <c r="B82" s="32" t="s">
        <v>363</v>
      </c>
      <c r="C82" s="32"/>
      <c r="D82" s="32"/>
      <c r="E82" s="32"/>
      <c r="F82" s="38"/>
      <c r="G82" s="155">
        <f>SUM(G76:G81)</f>
        <v>0</v>
      </c>
    </row>
    <row r="83" spans="1:7">
      <c r="A83" s="51"/>
      <c r="B83" s="35"/>
      <c r="C83" s="35"/>
      <c r="D83" s="35"/>
      <c r="E83" s="35"/>
      <c r="F83" s="30"/>
      <c r="G83" s="195"/>
    </row>
    <row r="84" spans="1:7" ht="15.75">
      <c r="A84" s="51"/>
      <c r="B84" s="2153" t="s">
        <v>364</v>
      </c>
      <c r="C84" s="2154"/>
      <c r="D84" s="2154"/>
      <c r="E84" s="2154"/>
      <c r="F84" s="2155"/>
      <c r="G84" s="195"/>
    </row>
    <row r="85" spans="1:7">
      <c r="A85" s="51"/>
      <c r="B85" s="2144" t="s">
        <v>365</v>
      </c>
      <c r="C85" s="2145"/>
      <c r="D85" s="2145"/>
      <c r="E85" s="2145"/>
      <c r="F85" s="2146"/>
      <c r="G85" s="195"/>
    </row>
    <row r="86" spans="1:7">
      <c r="A86" s="51"/>
      <c r="B86" s="35"/>
      <c r="C86" s="35"/>
      <c r="D86" s="35"/>
      <c r="E86" s="35"/>
      <c r="F86" s="30"/>
      <c r="G86" s="195"/>
    </row>
    <row r="87" spans="1:7">
      <c r="A87" s="51"/>
      <c r="B87" s="2147" t="s">
        <v>2659</v>
      </c>
      <c r="C87" s="2098"/>
      <c r="D87" s="2098"/>
      <c r="E87" s="2098"/>
      <c r="F87" s="30"/>
      <c r="G87" s="195"/>
    </row>
    <row r="88" spans="1:7">
      <c r="A88" s="51"/>
      <c r="B88" s="2148"/>
      <c r="C88" s="2098"/>
      <c r="D88" s="2098"/>
      <c r="E88" s="2098"/>
      <c r="F88" s="30"/>
      <c r="G88" s="195"/>
    </row>
    <row r="89" spans="1:7">
      <c r="A89" s="51"/>
      <c r="B89" s="2148"/>
      <c r="C89" s="2098"/>
      <c r="D89" s="2098"/>
      <c r="E89" s="2098"/>
      <c r="F89" s="30"/>
      <c r="G89" s="195"/>
    </row>
    <row r="90" spans="1:7">
      <c r="A90" s="54"/>
      <c r="B90" s="2149"/>
      <c r="C90" s="2110"/>
      <c r="D90" s="2110"/>
      <c r="E90" s="2110"/>
      <c r="F90" s="38"/>
      <c r="G90" s="195"/>
    </row>
    <row r="91" spans="1:7">
      <c r="A91" s="54" t="s">
        <v>1148</v>
      </c>
      <c r="B91" s="1456" t="s">
        <v>366</v>
      </c>
      <c r="C91" s="32"/>
      <c r="D91" s="32"/>
      <c r="E91" s="32"/>
      <c r="F91" s="38"/>
      <c r="G91" s="155"/>
    </row>
    <row r="92" spans="1:7">
      <c r="A92" s="54" t="s">
        <v>1150</v>
      </c>
      <c r="B92" s="1456" t="s">
        <v>367</v>
      </c>
      <c r="C92" s="32"/>
      <c r="D92" s="32"/>
      <c r="E92" s="32"/>
      <c r="F92" s="38"/>
      <c r="G92" s="155">
        <f>G82+G91</f>
        <v>0</v>
      </c>
    </row>
    <row r="93" spans="1:7">
      <c r="A93" s="54" t="s">
        <v>1152</v>
      </c>
      <c r="B93" s="1456" t="s">
        <v>368</v>
      </c>
      <c r="C93" s="32"/>
      <c r="D93" s="32"/>
      <c r="E93" s="32"/>
      <c r="F93" s="38"/>
      <c r="G93" s="155">
        <f>G60+G92</f>
        <v>187611940</v>
      </c>
    </row>
    <row r="94" spans="1:7">
      <c r="A94" s="51"/>
      <c r="B94" s="35"/>
      <c r="C94" s="35"/>
      <c r="D94" s="35"/>
      <c r="E94" s="35"/>
      <c r="F94" s="30"/>
      <c r="G94" s="195"/>
    </row>
    <row r="95" spans="1:7" ht="15.75">
      <c r="A95" s="51"/>
      <c r="B95" s="140" t="s">
        <v>369</v>
      </c>
      <c r="C95" s="35"/>
      <c r="D95" s="35"/>
      <c r="E95" s="35"/>
      <c r="F95" s="30"/>
      <c r="G95" s="195"/>
    </row>
    <row r="96" spans="1:7">
      <c r="A96" s="54"/>
      <c r="B96" s="32"/>
      <c r="C96" s="32"/>
      <c r="D96" s="32"/>
      <c r="E96" s="32"/>
      <c r="F96" s="38"/>
      <c r="G96" s="195"/>
    </row>
    <row r="97" spans="1:7">
      <c r="A97" s="54" t="s">
        <v>1154</v>
      </c>
      <c r="B97" s="987" t="s">
        <v>370</v>
      </c>
      <c r="C97" s="32"/>
      <c r="D97" s="32"/>
      <c r="E97" s="32"/>
      <c r="F97" s="38"/>
      <c r="G97" s="155"/>
    </row>
    <row r="98" spans="1:7">
      <c r="A98" s="54" t="s">
        <v>1156</v>
      </c>
      <c r="B98" s="987" t="s">
        <v>371</v>
      </c>
      <c r="C98" s="32"/>
      <c r="D98" s="32"/>
      <c r="E98" s="32"/>
      <c r="F98" s="38"/>
      <c r="G98" s="155"/>
    </row>
    <row r="99" spans="1:7">
      <c r="A99" s="54" t="s">
        <v>1158</v>
      </c>
      <c r="B99" s="987" t="s">
        <v>372</v>
      </c>
      <c r="C99" s="32"/>
      <c r="D99" s="32"/>
      <c r="E99" s="32"/>
      <c r="F99" s="38"/>
      <c r="G99" s="155"/>
    </row>
    <row r="100" spans="1:7">
      <c r="A100" s="54" t="s">
        <v>1160</v>
      </c>
      <c r="B100" s="987" t="s">
        <v>373</v>
      </c>
      <c r="C100" s="38"/>
      <c r="D100" s="38"/>
      <c r="E100" s="38"/>
      <c r="F100" s="38"/>
      <c r="G100" s="155"/>
    </row>
    <row r="101" spans="1:7">
      <c r="A101" s="54" t="s">
        <v>1165</v>
      </c>
      <c r="B101" s="987" t="s">
        <v>374</v>
      </c>
      <c r="C101" s="32"/>
      <c r="D101" s="32"/>
      <c r="E101" s="32"/>
      <c r="F101" s="38"/>
      <c r="G101" s="155">
        <f>G97+G98-G99+G100</f>
        <v>0</v>
      </c>
    </row>
    <row r="102" spans="1:7">
      <c r="A102" s="34"/>
      <c r="B102" s="35"/>
      <c r="C102" s="35"/>
      <c r="D102" s="35"/>
      <c r="E102" s="35"/>
      <c r="F102" s="30"/>
      <c r="G102" s="144"/>
    </row>
    <row r="103" spans="1:7">
      <c r="A103" s="34"/>
      <c r="B103" s="35"/>
      <c r="C103" s="35"/>
      <c r="D103" s="35"/>
      <c r="E103" s="35"/>
      <c r="F103" s="30"/>
      <c r="G103" s="144"/>
    </row>
    <row r="104" spans="1:7">
      <c r="A104" s="34"/>
      <c r="B104" s="35"/>
      <c r="C104" s="35"/>
      <c r="D104" s="35"/>
      <c r="E104" s="35"/>
      <c r="F104" s="30"/>
      <c r="G104" s="144"/>
    </row>
    <row r="105" spans="1:7">
      <c r="A105" s="34"/>
      <c r="B105" s="35"/>
      <c r="C105" s="35"/>
      <c r="D105" s="35"/>
      <c r="E105" s="35"/>
      <c r="F105" s="30"/>
      <c r="G105" s="144"/>
    </row>
    <row r="106" spans="1:7">
      <c r="A106" s="34"/>
      <c r="B106" s="35"/>
      <c r="C106" s="35"/>
      <c r="D106" s="35"/>
      <c r="E106" s="35"/>
      <c r="F106" s="30"/>
      <c r="G106" s="144"/>
    </row>
    <row r="107" spans="1:7">
      <c r="A107" s="34"/>
      <c r="B107" s="35"/>
      <c r="C107" s="35"/>
      <c r="D107" s="35"/>
      <c r="E107" s="35"/>
      <c r="F107" s="30"/>
      <c r="G107" s="144"/>
    </row>
    <row r="108" spans="1:7">
      <c r="A108" s="34"/>
      <c r="B108" s="35"/>
      <c r="C108" s="35"/>
      <c r="D108" s="35"/>
      <c r="E108" s="35"/>
      <c r="F108" s="30"/>
      <c r="G108" s="144"/>
    </row>
    <row r="109" spans="1:7">
      <c r="A109" s="34"/>
      <c r="B109" s="35"/>
      <c r="C109" s="35"/>
      <c r="D109" s="35"/>
      <c r="E109" s="35"/>
      <c r="F109" s="30"/>
      <c r="G109" s="144"/>
    </row>
    <row r="110" spans="1:7">
      <c r="A110" s="34"/>
      <c r="B110" s="35"/>
      <c r="C110" s="35"/>
      <c r="D110" s="35"/>
      <c r="E110" s="35"/>
      <c r="F110" s="30"/>
      <c r="G110" s="144"/>
    </row>
    <row r="111" spans="1:7">
      <c r="A111" s="34"/>
      <c r="B111" s="35"/>
      <c r="C111" s="35"/>
      <c r="D111" s="35"/>
      <c r="E111" s="35"/>
      <c r="F111" s="30"/>
      <c r="G111" s="144"/>
    </row>
    <row r="112" spans="1:7">
      <c r="A112" s="34"/>
      <c r="B112" s="30"/>
      <c r="C112" s="35"/>
      <c r="D112" s="35"/>
      <c r="E112" s="35"/>
      <c r="F112" s="30"/>
      <c r="G112" s="144"/>
    </row>
    <row r="113" spans="1:7">
      <c r="A113" s="34"/>
      <c r="B113" s="30"/>
      <c r="C113" s="35"/>
      <c r="D113" s="35"/>
      <c r="E113" s="35"/>
      <c r="F113" s="30"/>
      <c r="G113" s="144"/>
    </row>
    <row r="114" spans="1:7">
      <c r="A114" s="34"/>
      <c r="B114" s="35"/>
      <c r="C114" s="35"/>
      <c r="D114" s="35"/>
      <c r="E114" s="35"/>
      <c r="F114" s="30"/>
      <c r="G114" s="144"/>
    </row>
    <row r="115" spans="1:7">
      <c r="A115" s="34"/>
      <c r="B115" s="30"/>
      <c r="C115" s="35"/>
      <c r="D115" s="35"/>
      <c r="E115" s="35"/>
      <c r="F115" s="30"/>
      <c r="G115" s="144"/>
    </row>
    <row r="116" spans="1:7">
      <c r="A116" s="34"/>
      <c r="B116" s="30"/>
      <c r="C116" s="30"/>
      <c r="D116" s="30"/>
      <c r="E116" s="30"/>
      <c r="F116" s="30"/>
      <c r="G116" s="144"/>
    </row>
    <row r="117" spans="1:7">
      <c r="A117" s="34"/>
      <c r="B117" s="30"/>
      <c r="C117" s="35"/>
      <c r="D117" s="35"/>
      <c r="E117" s="35"/>
      <c r="F117" s="30"/>
      <c r="G117" s="144"/>
    </row>
    <row r="118" spans="1:7">
      <c r="A118" s="34"/>
      <c r="B118" s="30"/>
      <c r="C118" s="35"/>
      <c r="D118" s="35"/>
      <c r="E118" s="35"/>
      <c r="F118" s="30"/>
      <c r="G118" s="144"/>
    </row>
    <row r="119" spans="1:7">
      <c r="A119" s="34"/>
      <c r="B119" s="30"/>
      <c r="C119" s="35"/>
      <c r="D119" s="35"/>
      <c r="E119" s="35"/>
      <c r="F119" s="30"/>
      <c r="G119" s="144"/>
    </row>
    <row r="120" spans="1:7">
      <c r="A120" s="34"/>
      <c r="B120" s="35"/>
      <c r="C120" s="35"/>
      <c r="D120" s="35"/>
      <c r="E120" s="35"/>
      <c r="F120" s="30"/>
      <c r="G120" s="144"/>
    </row>
    <row r="121" spans="1:7">
      <c r="A121" s="34"/>
      <c r="B121" s="30"/>
      <c r="C121" s="35"/>
      <c r="D121" s="35"/>
      <c r="E121" s="35"/>
      <c r="F121" s="30"/>
      <c r="G121" s="144"/>
    </row>
    <row r="122" spans="1:7">
      <c r="A122" s="34"/>
      <c r="B122" s="30"/>
      <c r="C122" s="35"/>
      <c r="D122" s="35"/>
      <c r="E122" s="35"/>
      <c r="F122" s="30"/>
      <c r="G122" s="144"/>
    </row>
    <row r="123" spans="1:7" ht="15.75" thickBot="1">
      <c r="A123" s="40"/>
      <c r="B123" s="41"/>
      <c r="C123" s="42"/>
      <c r="D123" s="42"/>
      <c r="E123" s="42"/>
      <c r="F123" s="41"/>
      <c r="G123" s="146"/>
    </row>
    <row r="124" spans="1:7">
      <c r="A124" s="1644" t="s">
        <v>1975</v>
      </c>
      <c r="B124" s="1644"/>
      <c r="C124" s="35"/>
      <c r="D124" s="17"/>
      <c r="E124" s="35"/>
      <c r="F124" s="30"/>
      <c r="G124" s="143"/>
    </row>
    <row r="125" spans="1:7">
      <c r="A125" s="35" t="s">
        <v>375</v>
      </c>
      <c r="B125" s="35"/>
      <c r="C125" s="35"/>
      <c r="D125" s="35"/>
      <c r="E125" s="35"/>
      <c r="F125" s="35"/>
      <c r="G125" s="147"/>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3"/>
    </row>
    <row r="130" spans="1:7">
      <c r="A130" s="30"/>
      <c r="B130" s="30"/>
      <c r="C130" s="30"/>
      <c r="D130" s="30"/>
      <c r="E130" s="30"/>
      <c r="F130" s="30"/>
      <c r="G130" s="143"/>
    </row>
    <row r="131" spans="1:7">
      <c r="A131" s="30"/>
      <c r="B131" s="30"/>
      <c r="C131" s="30"/>
      <c r="D131" s="30"/>
      <c r="E131" s="30"/>
      <c r="F131" s="30"/>
      <c r="G131" s="143"/>
    </row>
    <row r="132" spans="1:7">
      <c r="A132" s="30"/>
      <c r="B132" s="30"/>
      <c r="C132" s="30"/>
      <c r="D132" s="30"/>
      <c r="E132" s="30"/>
      <c r="F132" s="30"/>
      <c r="G132" s="143"/>
    </row>
    <row r="133" spans="1:7">
      <c r="A133" s="30"/>
      <c r="B133" s="30"/>
      <c r="C133" s="30"/>
      <c r="D133" s="30"/>
      <c r="E133" s="30"/>
      <c r="F133" s="30"/>
      <c r="G133" s="143"/>
    </row>
    <row r="134" spans="1:7">
      <c r="A134" s="30"/>
      <c r="B134" s="30"/>
      <c r="C134" s="30"/>
      <c r="D134" s="30"/>
      <c r="E134" s="30"/>
      <c r="F134" s="30"/>
      <c r="G134" s="143"/>
    </row>
    <row r="135" spans="1:7">
      <c r="A135" s="30"/>
      <c r="B135" s="30"/>
      <c r="C135" s="30"/>
      <c r="D135" s="30"/>
      <c r="E135" s="30"/>
      <c r="F135" s="30"/>
      <c r="G135" s="143"/>
    </row>
    <row r="136" spans="1:7">
      <c r="A136" s="30"/>
      <c r="B136" s="30"/>
      <c r="C136" s="30"/>
      <c r="D136" s="30"/>
      <c r="E136" s="30"/>
      <c r="F136" s="30"/>
      <c r="G136" s="143"/>
    </row>
    <row r="137" spans="1:7">
      <c r="A137" s="30"/>
      <c r="B137" s="30"/>
      <c r="C137" s="30"/>
      <c r="D137" s="30"/>
      <c r="E137" s="30"/>
      <c r="F137" s="30"/>
      <c r="G137" s="143"/>
    </row>
    <row r="138" spans="1:7">
      <c r="A138" s="30"/>
      <c r="B138" s="30"/>
      <c r="C138" s="30"/>
      <c r="D138" s="30"/>
      <c r="E138" s="30"/>
      <c r="F138" s="30"/>
      <c r="G138" s="143"/>
    </row>
    <row r="139" spans="1:7">
      <c r="A139" s="30"/>
      <c r="B139" s="30"/>
      <c r="C139" s="30"/>
      <c r="D139" s="30"/>
      <c r="E139" s="30"/>
      <c r="F139" s="30"/>
      <c r="G139" s="143"/>
    </row>
    <row r="140" spans="1:7">
      <c r="A140" s="30"/>
      <c r="B140" s="30"/>
      <c r="C140" s="30"/>
      <c r="D140" s="30"/>
      <c r="E140" s="30"/>
      <c r="F140" s="30"/>
      <c r="G140" s="30"/>
    </row>
    <row r="141" spans="1:7">
      <c r="A141" s="30"/>
      <c r="B141" s="30"/>
      <c r="C141" s="30"/>
      <c r="D141" s="30"/>
      <c r="E141" s="30"/>
      <c r="F141" s="30"/>
      <c r="G141" s="30"/>
    </row>
  </sheetData>
  <customSheetViews>
    <customSheetView guid="{15E51391-F6F3-48E9-B40F-0D0FA5B2E445}"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
      <headerFooter alignWithMargins="0"/>
    </customSheetView>
    <customSheetView guid="{3A144620-83F7-4F5B-821B-3720DAB5A017}"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2"/>
      <headerFooter alignWithMargins="0"/>
    </customSheetView>
    <customSheetView guid="{4AE1E835-A004-41CE-8576-E42DEB829644}"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3"/>
      <headerFooter alignWithMargins="0"/>
    </customSheetView>
    <customSheetView guid="{F164CA47-D0CA-4087-947A-F5047D94B8B7}"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4"/>
      <headerFooter alignWithMargins="0"/>
    </customSheetView>
    <customSheetView guid="{BD2EE8C8-7F57-4FE0-A338-C6EB2215B0F1}"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5"/>
      <headerFooter alignWithMargins="0"/>
    </customSheetView>
    <customSheetView guid="{C7E3EE00-B00F-419E-8611-266863084489}" scale="85" colorId="22" showPageBreaks="1">
      <selection activeCell="D67" sqref="D67"/>
      <rowBreaks count="1" manualBreakCount="1">
        <brk id="63" max="16383" man="1"/>
      </rowBreaks>
      <pageMargins left="0.5" right="0.5" top="0.5" bottom="0.5" header="0.5" footer="0.5"/>
      <printOptions horizontalCentered="1" verticalCentered="1"/>
      <pageSetup scale="71" fitToHeight="2" orientation="portrait" horizontalDpi="300" verticalDpi="300" r:id="rId6"/>
      <headerFooter alignWithMargins="0"/>
    </customSheetView>
    <customSheetView guid="{3477AA39-47F3-4DEE-B5AC-34FD34A7C506}"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7"/>
      <headerFooter alignWithMargins="0"/>
    </customSheetView>
    <customSheetView guid="{49B64248-30F9-46D2-A9F4-36D89630158D}"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8"/>
      <headerFooter alignWithMargins="0"/>
    </customSheetView>
    <customSheetView guid="{9460FF40-1E23-4EAD-9F2E-3CC0E3823200}"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9"/>
      <headerFooter alignWithMargins="0"/>
    </customSheetView>
    <customSheetView guid="{EB23B504-8D38-44C1-A572-0BC0016A4154}"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0"/>
      <headerFooter alignWithMargins="0"/>
    </customSheetView>
    <customSheetView guid="{33F19BEF-14FD-48AD-9437-DC9391C2FB5D}"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1"/>
      <headerFooter alignWithMargins="0"/>
    </customSheetView>
    <customSheetView guid="{3572A64A-10E1-48A8-88DB-C6FDE35A45D9}"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2"/>
      <headerFooter alignWithMargins="0"/>
    </customSheetView>
    <customSheetView guid="{9A3FFF2B-6404-4DF1-A691-3B3D111BF416}"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3"/>
      <headerFooter alignWithMargins="0"/>
    </customSheetView>
    <customSheetView guid="{6972FD2D-1C11-49E2-936D-D053FB86EE49}"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4"/>
      <headerFooter alignWithMargins="0"/>
    </customSheetView>
    <customSheetView guid="{909B62D3-37B4-48E7-A28D-FCCB057513A6}"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5"/>
      <headerFooter alignWithMargins="0"/>
    </customSheetView>
    <customSheetView guid="{AF5B460E-BE98-4D6A-BC4D-FB7F586FE8C3}"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6"/>
      <headerFooter alignWithMargins="0"/>
    </customSheetView>
    <customSheetView guid="{AD2DEECA-73A1-433A-8496-725ED72ABD3B}" scale="85" colorId="22">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7"/>
      <headerFooter alignWithMargins="0"/>
    </customSheetView>
    <customSheetView guid="{613A73D1-ED13-41BC-B183-6F740B4BAFC9}" scale="60" colorId="22" showPageBreaks="1" view="pageBreakPreview">
      <selection activeCell="B18" sqref="B18"/>
      <rowBreaks count="1" manualBreakCount="1">
        <brk id="63" max="16383" man="1"/>
      </rowBreaks>
      <pageMargins left="0.5" right="0.5" top="0.5" bottom="0.5" header="0.5" footer="0.5"/>
      <printOptions horizontalCentered="1" verticalCentered="1"/>
      <pageSetup scale="71" fitToHeight="2" orientation="portrait" horizontalDpi="300" verticalDpi="300" r:id="rId18"/>
      <headerFooter alignWithMargins="0"/>
    </customSheetView>
  </customSheetViews>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25" bottom="0.25" header="0" footer="0"/>
  <pageSetup scale="70" fitToHeight="2" orientation="portrait" horizontalDpi="300" verticalDpi="300" r:id="rId19"/>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5"/>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7" style="9" customWidth="1"/>
    <col min="3" max="3" width="21.6640625" style="9" customWidth="1"/>
    <col min="4" max="4" width="12.6640625" style="9" customWidth="1"/>
    <col min="5" max="5" width="18.6640625" style="9" customWidth="1"/>
    <col min="6" max="16384" width="9.6640625" style="9"/>
  </cols>
  <sheetData>
    <row r="1" spans="1:5">
      <c r="A1" s="43"/>
      <c r="B1" s="44" t="s">
        <v>2056</v>
      </c>
      <c r="C1" s="59" t="s">
        <v>1549</v>
      </c>
      <c r="D1" s="45" t="s">
        <v>2058</v>
      </c>
      <c r="E1" s="60" t="s">
        <v>2059</v>
      </c>
    </row>
    <row r="2" spans="1:5">
      <c r="A2" s="34"/>
      <c r="B2" s="81" t="str">
        <f>'Data Sheet'!$C$25</f>
        <v>Central Hudson Gas &amp; Electric</v>
      </c>
      <c r="C2" s="57" t="s">
        <v>2660</v>
      </c>
      <c r="D2" s="81" t="s">
        <v>2061</v>
      </c>
      <c r="E2" s="39"/>
    </row>
    <row r="3" spans="1:5" ht="15" customHeight="1">
      <c r="A3" s="37"/>
      <c r="B3" s="38"/>
      <c r="C3" s="116" t="s">
        <v>1981</v>
      </c>
      <c r="D3" s="871" t="str">
        <f>'Data Sheet'!$C$40</f>
        <v>4/14/14</v>
      </c>
      <c r="E3" s="1602" t="str">
        <f>'Data Sheet'!$C$38</f>
        <v>12/31/13</v>
      </c>
    </row>
    <row r="4" spans="1:5" ht="15" customHeight="1">
      <c r="A4" s="31"/>
      <c r="B4" s="32" t="s">
        <v>376</v>
      </c>
      <c r="C4" s="32"/>
      <c r="D4" s="32"/>
      <c r="E4" s="33"/>
    </row>
    <row r="5" spans="1:5">
      <c r="A5" s="34"/>
      <c r="B5" s="2107" t="s">
        <v>3927</v>
      </c>
      <c r="C5" s="2107" t="s">
        <v>3928</v>
      </c>
      <c r="D5" s="2096"/>
      <c r="E5" s="2097"/>
    </row>
    <row r="6" spans="1:5">
      <c r="A6" s="34"/>
      <c r="B6" s="2098"/>
      <c r="C6" s="2098"/>
      <c r="D6" s="2098"/>
      <c r="E6" s="2099"/>
    </row>
    <row r="7" spans="1:5">
      <c r="A7" s="34"/>
      <c r="B7" s="2098"/>
      <c r="C7" s="2098"/>
      <c r="D7" s="2098"/>
      <c r="E7" s="2099"/>
    </row>
    <row r="8" spans="1:5">
      <c r="A8" s="34"/>
      <c r="B8" s="2098"/>
      <c r="C8" s="2098"/>
      <c r="D8" s="2098"/>
      <c r="E8" s="2099"/>
    </row>
    <row r="9" spans="1:5">
      <c r="A9" s="34"/>
      <c r="B9" s="2098"/>
      <c r="C9" s="2098"/>
      <c r="D9" s="2098"/>
      <c r="E9" s="2099"/>
    </row>
    <row r="10" spans="1:5">
      <c r="A10" s="34"/>
      <c r="B10" s="2098"/>
      <c r="C10" s="2098"/>
      <c r="D10" s="2098"/>
      <c r="E10" s="2099"/>
    </row>
    <row r="11" spans="1:5">
      <c r="A11" s="34"/>
      <c r="B11" s="2098"/>
      <c r="C11" s="1037"/>
      <c r="D11" s="1037"/>
      <c r="E11" s="1038"/>
    </row>
    <row r="12" spans="1:5">
      <c r="A12" s="34"/>
      <c r="B12" s="2098"/>
      <c r="C12" s="1041"/>
      <c r="D12" s="1041"/>
      <c r="E12" s="168"/>
    </row>
    <row r="13" spans="1:5">
      <c r="A13" s="34"/>
      <c r="B13" s="2111" t="s">
        <v>3929</v>
      </c>
      <c r="C13" s="35"/>
      <c r="D13" s="17"/>
      <c r="E13" s="168"/>
    </row>
    <row r="14" spans="1:5">
      <c r="A14" s="34"/>
      <c r="B14" s="2098"/>
      <c r="C14" s="35"/>
      <c r="D14" s="17"/>
      <c r="E14" s="168"/>
    </row>
    <row r="15" spans="1:5">
      <c r="A15" s="37"/>
      <c r="B15" s="32"/>
      <c r="C15" s="32"/>
      <c r="D15" s="77"/>
      <c r="E15" s="172"/>
    </row>
    <row r="16" spans="1:5">
      <c r="A16" s="150" t="s">
        <v>1984</v>
      </c>
      <c r="B16" s="35" t="s">
        <v>377</v>
      </c>
      <c r="C16" s="35"/>
      <c r="D16" s="69"/>
      <c r="E16" s="53" t="s">
        <v>378</v>
      </c>
    </row>
    <row r="17" spans="1:5">
      <c r="A17" s="151" t="s">
        <v>1987</v>
      </c>
      <c r="B17" s="32" t="s">
        <v>3447</v>
      </c>
      <c r="C17" s="32"/>
      <c r="D17" s="32"/>
      <c r="E17" s="207" t="s">
        <v>3448</v>
      </c>
    </row>
    <row r="18" spans="1:5">
      <c r="A18" s="54">
        <v>1</v>
      </c>
      <c r="B18" s="987" t="s">
        <v>379</v>
      </c>
      <c r="C18" s="32"/>
      <c r="D18" s="202"/>
      <c r="E18" s="203"/>
    </row>
    <row r="19" spans="1:5">
      <c r="A19" s="54">
        <v>2</v>
      </c>
      <c r="B19" s="987" t="s">
        <v>380</v>
      </c>
      <c r="C19" s="32"/>
      <c r="D19" s="202"/>
      <c r="E19" s="153">
        <v>20298459</v>
      </c>
    </row>
    <row r="20" spans="1:5">
      <c r="A20" s="54">
        <v>3</v>
      </c>
      <c r="B20" s="987" t="s">
        <v>477</v>
      </c>
      <c r="C20" s="32"/>
      <c r="D20" s="202"/>
      <c r="E20" s="203"/>
    </row>
    <row r="21" spans="1:5">
      <c r="A21" s="54">
        <v>4</v>
      </c>
      <c r="B21" s="987" t="s">
        <v>478</v>
      </c>
      <c r="C21" s="32"/>
      <c r="D21" s="202"/>
      <c r="E21" s="155">
        <v>37589076</v>
      </c>
    </row>
    <row r="22" spans="1:5">
      <c r="A22" s="54">
        <v>5</v>
      </c>
      <c r="B22" s="987" t="s">
        <v>479</v>
      </c>
      <c r="C22" s="32"/>
      <c r="D22" s="38"/>
      <c r="E22" s="155">
        <v>2629194</v>
      </c>
    </row>
    <row r="23" spans="1:5">
      <c r="A23" s="54">
        <v>6</v>
      </c>
      <c r="B23" s="987"/>
      <c r="C23" s="32"/>
      <c r="D23" s="38"/>
      <c r="E23" s="155"/>
    </row>
    <row r="24" spans="1:5">
      <c r="A24" s="54">
        <v>7</v>
      </c>
      <c r="B24" s="987"/>
      <c r="C24" s="32"/>
      <c r="D24" s="38"/>
      <c r="E24" s="155"/>
    </row>
    <row r="25" spans="1:5">
      <c r="A25" s="54">
        <v>8</v>
      </c>
      <c r="B25" s="987" t="s">
        <v>480</v>
      </c>
      <c r="C25" s="32"/>
      <c r="D25" s="38"/>
      <c r="E25" s="155">
        <v>8811900</v>
      </c>
    </row>
    <row r="26" spans="1:5">
      <c r="A26" s="54">
        <v>9</v>
      </c>
      <c r="B26" s="987" t="s">
        <v>481</v>
      </c>
      <c r="C26" s="32"/>
      <c r="D26" s="38"/>
      <c r="E26" s="155"/>
    </row>
    <row r="27" spans="1:5">
      <c r="A27" s="54">
        <v>10</v>
      </c>
      <c r="B27" s="987" t="s">
        <v>482</v>
      </c>
      <c r="C27" s="32"/>
      <c r="D27" s="38"/>
      <c r="E27" s="155">
        <v>-8096172</v>
      </c>
    </row>
    <row r="28" spans="1:5">
      <c r="A28" s="54">
        <v>11</v>
      </c>
      <c r="B28" s="987" t="s">
        <v>483</v>
      </c>
      <c r="C28" s="32"/>
      <c r="D28" s="38"/>
      <c r="E28" s="155">
        <v>631861</v>
      </c>
    </row>
    <row r="29" spans="1:5">
      <c r="A29" s="54">
        <v>12</v>
      </c>
      <c r="B29" s="987" t="s">
        <v>484</v>
      </c>
      <c r="C29" s="32"/>
      <c r="D29" s="38"/>
      <c r="E29" s="155"/>
    </row>
    <row r="30" spans="1:5">
      <c r="A30" s="54">
        <v>13</v>
      </c>
      <c r="B30" s="987" t="s">
        <v>485</v>
      </c>
      <c r="C30" s="32"/>
      <c r="D30" s="38"/>
      <c r="E30" s="155">
        <v>-9556064</v>
      </c>
    </row>
    <row r="31" spans="1:5">
      <c r="A31" s="54">
        <v>14</v>
      </c>
      <c r="B31" s="987" t="s">
        <v>486</v>
      </c>
      <c r="C31" s="32"/>
      <c r="D31" s="38"/>
      <c r="E31" s="155">
        <v>-3670606</v>
      </c>
    </row>
    <row r="32" spans="1:5">
      <c r="A32" s="54">
        <v>15</v>
      </c>
      <c r="B32" s="987" t="s">
        <v>487</v>
      </c>
      <c r="C32" s="32"/>
      <c r="D32" s="38"/>
      <c r="E32" s="155">
        <v>14285167</v>
      </c>
    </row>
    <row r="33" spans="1:5">
      <c r="A33" s="54">
        <v>16</v>
      </c>
      <c r="B33" s="987" t="s">
        <v>488</v>
      </c>
      <c r="C33" s="32"/>
      <c r="D33" s="38"/>
      <c r="E33" s="155"/>
    </row>
    <row r="34" spans="1:5">
      <c r="A34" s="54">
        <v>17</v>
      </c>
      <c r="B34" s="987" t="s">
        <v>489</v>
      </c>
      <c r="C34" s="32"/>
      <c r="D34" s="38"/>
      <c r="E34" s="155"/>
    </row>
    <row r="35" spans="1:5">
      <c r="A35" s="54">
        <v>18</v>
      </c>
      <c r="B35" s="987" t="s">
        <v>490</v>
      </c>
      <c r="C35" s="32"/>
      <c r="D35" s="38"/>
      <c r="E35" s="155">
        <v>34452149</v>
      </c>
    </row>
    <row r="36" spans="1:5">
      <c r="A36" s="54">
        <v>19</v>
      </c>
      <c r="B36" s="987"/>
      <c r="C36" s="32"/>
      <c r="D36" s="38"/>
      <c r="E36" s="155"/>
    </row>
    <row r="37" spans="1:5">
      <c r="A37" s="54">
        <v>20</v>
      </c>
      <c r="B37" s="987"/>
      <c r="C37" s="32"/>
      <c r="D37" s="38"/>
      <c r="E37" s="155"/>
    </row>
    <row r="38" spans="1:5">
      <c r="A38" s="54">
        <v>21</v>
      </c>
      <c r="B38" s="987"/>
      <c r="C38" s="32"/>
      <c r="D38" s="38"/>
      <c r="E38" s="155"/>
    </row>
    <row r="39" spans="1:5">
      <c r="A39" s="54">
        <v>22</v>
      </c>
      <c r="B39" s="987" t="s">
        <v>491</v>
      </c>
      <c r="C39" s="32"/>
      <c r="D39" s="38"/>
      <c r="E39" s="155">
        <f>E19+SUM(E21:E32)-E33-E34+SUM(E35:E38)</f>
        <v>97374964</v>
      </c>
    </row>
    <row r="40" spans="1:5">
      <c r="A40" s="54">
        <v>23</v>
      </c>
      <c r="B40" s="987"/>
      <c r="C40" s="32"/>
      <c r="D40" s="38"/>
      <c r="E40" s="155"/>
    </row>
    <row r="41" spans="1:5">
      <c r="A41" s="54">
        <v>24</v>
      </c>
      <c r="B41" s="987" t="s">
        <v>492</v>
      </c>
      <c r="C41" s="32"/>
      <c r="D41" s="38"/>
      <c r="E41" s="155"/>
    </row>
    <row r="42" spans="1:5">
      <c r="A42" s="54">
        <v>25</v>
      </c>
      <c r="B42" s="987" t="s">
        <v>493</v>
      </c>
      <c r="C42" s="32"/>
      <c r="D42" s="38"/>
      <c r="E42" s="155"/>
    </row>
    <row r="43" spans="1:5">
      <c r="A43" s="54">
        <v>26</v>
      </c>
      <c r="B43" s="987" t="s">
        <v>494</v>
      </c>
      <c r="C43" s="32"/>
      <c r="D43" s="38"/>
      <c r="E43" s="155">
        <v>-91759604</v>
      </c>
    </row>
    <row r="44" spans="1:5">
      <c r="A44" s="54">
        <v>27</v>
      </c>
      <c r="B44" s="987" t="s">
        <v>495</v>
      </c>
      <c r="C44" s="32"/>
      <c r="D44" s="38"/>
      <c r="E44" s="155"/>
    </row>
    <row r="45" spans="1:5">
      <c r="A45" s="54">
        <v>28</v>
      </c>
      <c r="B45" s="987" t="s">
        <v>496</v>
      </c>
      <c r="C45" s="32"/>
      <c r="D45" s="38"/>
      <c r="E45" s="155">
        <v>-17057645</v>
      </c>
    </row>
    <row r="46" spans="1:5">
      <c r="A46" s="54">
        <v>29</v>
      </c>
      <c r="B46" s="987" t="s">
        <v>497</v>
      </c>
      <c r="C46" s="32"/>
      <c r="D46" s="38"/>
      <c r="E46" s="155"/>
    </row>
    <row r="47" spans="1:5">
      <c r="A47" s="54">
        <v>30</v>
      </c>
      <c r="B47" s="987" t="s">
        <v>488</v>
      </c>
      <c r="C47" s="32"/>
      <c r="D47" s="38"/>
      <c r="E47" s="155"/>
    </row>
    <row r="48" spans="1:5">
      <c r="A48" s="54">
        <v>31</v>
      </c>
      <c r="B48" s="987" t="s">
        <v>490</v>
      </c>
      <c r="C48" s="32"/>
      <c r="D48" s="38"/>
      <c r="E48" s="155">
        <v>-6369533</v>
      </c>
    </row>
    <row r="49" spans="1:5">
      <c r="A49" s="54">
        <v>32</v>
      </c>
      <c r="B49" s="987"/>
      <c r="C49" s="32"/>
      <c r="D49" s="38"/>
      <c r="E49" s="155"/>
    </row>
    <row r="50" spans="1:5">
      <c r="A50" s="54">
        <v>33</v>
      </c>
      <c r="B50" s="987"/>
      <c r="C50" s="32"/>
      <c r="D50" s="38"/>
      <c r="E50" s="155"/>
    </row>
    <row r="51" spans="1:5">
      <c r="A51" s="54">
        <v>34</v>
      </c>
      <c r="B51" s="987" t="s">
        <v>1873</v>
      </c>
      <c r="C51" s="32"/>
      <c r="D51" s="38"/>
      <c r="E51" s="155">
        <f>SUM(E42:E50)</f>
        <v>-115186782</v>
      </c>
    </row>
    <row r="52" spans="1:5">
      <c r="A52" s="54">
        <v>35</v>
      </c>
      <c r="B52" s="987"/>
      <c r="C52" s="32"/>
      <c r="D52" s="38"/>
      <c r="E52" s="203"/>
    </row>
    <row r="53" spans="1:5">
      <c r="A53" s="54">
        <v>36</v>
      </c>
      <c r="B53" s="987" t="s">
        <v>1874</v>
      </c>
      <c r="C53" s="32"/>
      <c r="D53" s="38"/>
      <c r="E53" s="155"/>
    </row>
    <row r="54" spans="1:5">
      <c r="A54" s="54">
        <v>37</v>
      </c>
      <c r="B54" s="987" t="s">
        <v>1740</v>
      </c>
      <c r="C54" s="32"/>
      <c r="D54" s="38"/>
      <c r="E54" s="155"/>
    </row>
    <row r="55" spans="1:5">
      <c r="A55" s="54">
        <v>38</v>
      </c>
      <c r="B55" s="987"/>
      <c r="C55" s="32"/>
      <c r="D55" s="38"/>
      <c r="E55" s="155"/>
    </row>
    <row r="56" spans="1:5">
      <c r="A56" s="54">
        <v>39</v>
      </c>
      <c r="B56" s="987" t="s">
        <v>1741</v>
      </c>
      <c r="C56" s="32"/>
      <c r="D56" s="38"/>
      <c r="E56" s="155"/>
    </row>
    <row r="57" spans="1:5">
      <c r="A57" s="54">
        <v>40</v>
      </c>
      <c r="B57" s="987" t="s">
        <v>1742</v>
      </c>
      <c r="C57" s="32"/>
      <c r="D57" s="38"/>
      <c r="E57" s="155"/>
    </row>
    <row r="58" spans="1:5">
      <c r="A58" s="54">
        <v>41</v>
      </c>
      <c r="B58" s="987" t="s">
        <v>1743</v>
      </c>
      <c r="C58" s="32"/>
      <c r="D58" s="38"/>
      <c r="E58" s="203"/>
    </row>
    <row r="59" spans="1:5">
      <c r="A59" s="54">
        <v>42</v>
      </c>
      <c r="B59" s="987" t="s">
        <v>1744</v>
      </c>
      <c r="C59" s="32"/>
      <c r="D59" s="38"/>
      <c r="E59" s="155"/>
    </row>
    <row r="60" spans="1:5">
      <c r="A60" s="54">
        <v>43</v>
      </c>
      <c r="B60" s="987"/>
      <c r="C60" s="32"/>
      <c r="D60" s="38"/>
      <c r="E60" s="155"/>
    </row>
    <row r="61" spans="1:5">
      <c r="A61" s="54">
        <v>44</v>
      </c>
      <c r="B61" s="987" t="s">
        <v>1745</v>
      </c>
      <c r="C61" s="32"/>
      <c r="D61" s="38"/>
      <c r="E61" s="155"/>
    </row>
    <row r="62" spans="1:5" ht="15.75" thickBot="1">
      <c r="A62" s="58">
        <v>45</v>
      </c>
      <c r="B62" s="136" t="s">
        <v>1746</v>
      </c>
      <c r="C62" s="42"/>
      <c r="D62" s="41"/>
      <c r="E62" s="164"/>
    </row>
    <row r="63" spans="1:5">
      <c r="A63" s="1453"/>
      <c r="B63" s="1454"/>
      <c r="C63" s="1005"/>
      <c r="D63" s="1453"/>
      <c r="E63" s="1440"/>
    </row>
    <row r="64" spans="1:5">
      <c r="A64" s="17" t="s">
        <v>1975</v>
      </c>
      <c r="B64" s="30"/>
      <c r="C64" s="35"/>
      <c r="D64" s="30"/>
      <c r="E64" s="143"/>
    </row>
    <row r="65" spans="1:5">
      <c r="A65" s="17"/>
      <c r="B65" s="30"/>
      <c r="C65" s="35"/>
      <c r="D65" s="30"/>
      <c r="E65" s="143"/>
    </row>
    <row r="66" spans="1:5" ht="15.75" thickBot="1">
      <c r="A66" s="35" t="s">
        <v>1747</v>
      </c>
      <c r="B66" s="69"/>
      <c r="C66" s="35"/>
      <c r="D66" s="35"/>
      <c r="E66" s="147"/>
    </row>
    <row r="67" spans="1:5">
      <c r="A67" s="43"/>
      <c r="B67" s="44" t="s">
        <v>2056</v>
      </c>
      <c r="C67" s="59" t="s">
        <v>1549</v>
      </c>
      <c r="D67" s="45" t="s">
        <v>2058</v>
      </c>
      <c r="E67" s="60" t="s">
        <v>2059</v>
      </c>
    </row>
    <row r="68" spans="1:5">
      <c r="A68" s="34"/>
      <c r="B68" s="81" t="str">
        <f>'Data Sheet'!$C$25</f>
        <v>Central Hudson Gas &amp; Electric</v>
      </c>
      <c r="C68" s="57" t="s">
        <v>2660</v>
      </c>
      <c r="D68" s="81" t="s">
        <v>2061</v>
      </c>
      <c r="E68" s="39"/>
    </row>
    <row r="69" spans="1:5">
      <c r="A69" s="37"/>
      <c r="B69" s="38"/>
      <c r="C69" s="116" t="s">
        <v>1981</v>
      </c>
      <c r="D69" s="871" t="str">
        <f>'Data Sheet'!$C$40</f>
        <v>4/14/14</v>
      </c>
      <c r="E69" s="1602" t="str">
        <f>'Data Sheet'!$C$38</f>
        <v>12/31/13</v>
      </c>
    </row>
    <row r="70" spans="1:5">
      <c r="A70" s="31"/>
      <c r="B70" s="32" t="s">
        <v>1748</v>
      </c>
      <c r="C70" s="32"/>
      <c r="D70" s="32"/>
      <c r="E70" s="33"/>
    </row>
    <row r="71" spans="1:5">
      <c r="A71" s="1457" t="s">
        <v>3930</v>
      </c>
      <c r="B71" s="135" t="s">
        <v>3931</v>
      </c>
      <c r="C71" s="135" t="s">
        <v>1749</v>
      </c>
      <c r="D71" s="17"/>
      <c r="E71" s="36"/>
    </row>
    <row r="72" spans="1:5">
      <c r="A72" s="1458"/>
      <c r="B72" s="2111" t="s">
        <v>3932</v>
      </c>
      <c r="C72" s="135" t="s">
        <v>1750</v>
      </c>
      <c r="D72" s="17"/>
      <c r="E72" s="36"/>
    </row>
    <row r="73" spans="1:5">
      <c r="A73" s="34"/>
      <c r="B73" s="2098"/>
      <c r="C73" s="135" t="s">
        <v>1751</v>
      </c>
      <c r="D73" s="17"/>
      <c r="E73" s="36"/>
    </row>
    <row r="74" spans="1:5">
      <c r="A74" s="34"/>
      <c r="B74" s="2098"/>
      <c r="C74" s="135" t="s">
        <v>1752</v>
      </c>
      <c r="D74" s="17"/>
      <c r="E74" s="193"/>
    </row>
    <row r="75" spans="1:5">
      <c r="A75" s="34"/>
      <c r="B75" s="35"/>
      <c r="C75" s="135" t="s">
        <v>1753</v>
      </c>
      <c r="D75" s="17"/>
      <c r="E75" s="36"/>
    </row>
    <row r="76" spans="1:5">
      <c r="A76" s="34"/>
      <c r="B76" s="2111" t="s">
        <v>3933</v>
      </c>
      <c r="C76" s="135" t="s">
        <v>445</v>
      </c>
      <c r="D76" s="17"/>
      <c r="E76" s="36"/>
    </row>
    <row r="77" spans="1:5">
      <c r="A77" s="34"/>
      <c r="B77" s="2098"/>
      <c r="C77" s="2111" t="s">
        <v>446</v>
      </c>
      <c r="D77" s="2098"/>
      <c r="E77" s="2099"/>
    </row>
    <row r="78" spans="1:5">
      <c r="A78" s="34"/>
      <c r="B78" s="2098"/>
      <c r="C78" s="2098"/>
      <c r="D78" s="2098"/>
      <c r="E78" s="2099"/>
    </row>
    <row r="79" spans="1:5">
      <c r="A79" s="34"/>
      <c r="B79" s="2098"/>
      <c r="C79" s="35"/>
      <c r="D79" s="17"/>
      <c r="E79" s="168"/>
    </row>
    <row r="80" spans="1:5">
      <c r="A80" s="34"/>
      <c r="B80" s="2101"/>
      <c r="C80" s="35"/>
      <c r="D80" s="17"/>
      <c r="E80" s="168"/>
    </row>
    <row r="81" spans="1:5">
      <c r="A81" s="37"/>
      <c r="B81" s="32"/>
      <c r="C81" s="32"/>
      <c r="D81" s="77"/>
      <c r="E81" s="172"/>
    </row>
    <row r="82" spans="1:5">
      <c r="A82" s="150" t="s">
        <v>1984</v>
      </c>
      <c r="B82" s="35" t="s">
        <v>447</v>
      </c>
      <c r="C82" s="35"/>
      <c r="D82" s="69"/>
      <c r="E82" s="53" t="s">
        <v>378</v>
      </c>
    </row>
    <row r="83" spans="1:5">
      <c r="A83" s="151" t="s">
        <v>1987</v>
      </c>
      <c r="B83" s="32" t="s">
        <v>3447</v>
      </c>
      <c r="C83" s="32"/>
      <c r="D83" s="32"/>
      <c r="E83" s="207" t="s">
        <v>3448</v>
      </c>
    </row>
    <row r="84" spans="1:5">
      <c r="A84" s="54">
        <v>46</v>
      </c>
      <c r="B84" s="987" t="s">
        <v>448</v>
      </c>
      <c r="C84" s="32"/>
      <c r="D84" s="202"/>
      <c r="E84" s="153"/>
    </row>
    <row r="85" spans="1:5">
      <c r="A85" s="54">
        <v>47</v>
      </c>
      <c r="B85" s="987" t="s">
        <v>449</v>
      </c>
      <c r="C85" s="32"/>
      <c r="D85" s="202"/>
      <c r="E85" s="155"/>
    </row>
    <row r="86" spans="1:5">
      <c r="A86" s="54">
        <v>48</v>
      </c>
      <c r="B86" s="987"/>
      <c r="C86" s="32"/>
      <c r="D86" s="202"/>
      <c r="E86" s="155"/>
    </row>
    <row r="87" spans="1:5">
      <c r="A87" s="54">
        <v>49</v>
      </c>
      <c r="B87" s="987" t="s">
        <v>450</v>
      </c>
      <c r="C87" s="32"/>
      <c r="D87" s="202"/>
      <c r="E87" s="155"/>
    </row>
    <row r="88" spans="1:5">
      <c r="A88" s="54">
        <v>50</v>
      </c>
      <c r="B88" s="987" t="s">
        <v>451</v>
      </c>
      <c r="C88" s="32"/>
      <c r="D88" s="38"/>
      <c r="E88" s="155"/>
    </row>
    <row r="89" spans="1:5">
      <c r="A89" s="54">
        <v>51</v>
      </c>
      <c r="B89" s="987" t="s">
        <v>452</v>
      </c>
      <c r="C89" s="32"/>
      <c r="D89" s="38"/>
      <c r="E89" s="155"/>
    </row>
    <row r="90" spans="1:5">
      <c r="A90" s="54">
        <v>52</v>
      </c>
      <c r="B90" s="987" t="s">
        <v>453</v>
      </c>
      <c r="C90" s="32"/>
      <c r="D90" s="38"/>
      <c r="E90" s="155"/>
    </row>
    <row r="91" spans="1:5">
      <c r="A91" s="54">
        <v>53</v>
      </c>
      <c r="B91" s="987" t="s">
        <v>454</v>
      </c>
      <c r="C91" s="32"/>
      <c r="D91" s="38"/>
      <c r="E91" s="155"/>
    </row>
    <row r="92" spans="1:5">
      <c r="A92" s="54">
        <v>54</v>
      </c>
      <c r="B92" s="987"/>
      <c r="C92" s="32"/>
      <c r="D92" s="38"/>
      <c r="E92" s="155"/>
    </row>
    <row r="93" spans="1:5">
      <c r="A93" s="54">
        <v>55</v>
      </c>
      <c r="B93" s="987"/>
      <c r="C93" s="32"/>
      <c r="D93" s="38"/>
      <c r="E93" s="155"/>
    </row>
    <row r="94" spans="1:5">
      <c r="A94" s="54">
        <v>56</v>
      </c>
      <c r="B94" s="987" t="s">
        <v>455</v>
      </c>
      <c r="C94" s="32"/>
      <c r="D94" s="38"/>
      <c r="E94" s="203"/>
    </row>
    <row r="95" spans="1:5">
      <c r="A95" s="54">
        <v>57</v>
      </c>
      <c r="B95" s="987" t="s">
        <v>456</v>
      </c>
      <c r="C95" s="32"/>
      <c r="D95" s="38"/>
      <c r="E95" s="155">
        <f>E51+SUM(E53:E62)+SUM(E84:E93)</f>
        <v>-115186782</v>
      </c>
    </row>
    <row r="96" spans="1:5">
      <c r="A96" s="54">
        <v>58</v>
      </c>
      <c r="B96" s="987"/>
      <c r="C96" s="32"/>
      <c r="D96" s="38"/>
      <c r="E96" s="203"/>
    </row>
    <row r="97" spans="1:5">
      <c r="A97" s="54">
        <v>59</v>
      </c>
      <c r="B97" s="987" t="s">
        <v>457</v>
      </c>
      <c r="C97" s="32"/>
      <c r="D97" s="38"/>
      <c r="E97" s="203"/>
    </row>
    <row r="98" spans="1:5">
      <c r="A98" s="54">
        <v>60</v>
      </c>
      <c r="B98" s="987" t="s">
        <v>458</v>
      </c>
      <c r="C98" s="32"/>
      <c r="D98" s="38"/>
      <c r="E98" s="203"/>
    </row>
    <row r="99" spans="1:5">
      <c r="A99" s="54">
        <v>61</v>
      </c>
      <c r="B99" s="987" t="s">
        <v>459</v>
      </c>
      <c r="C99" s="32"/>
      <c r="D99" s="38"/>
      <c r="E99" s="155">
        <v>46700000</v>
      </c>
    </row>
    <row r="100" spans="1:5">
      <c r="A100" s="54">
        <v>62</v>
      </c>
      <c r="B100" s="987" t="s">
        <v>460</v>
      </c>
      <c r="C100" s="32"/>
      <c r="D100" s="38"/>
      <c r="E100" s="155"/>
    </row>
    <row r="101" spans="1:5">
      <c r="A101" s="54">
        <v>63</v>
      </c>
      <c r="B101" s="987" t="s">
        <v>461</v>
      </c>
      <c r="C101" s="32"/>
      <c r="D101" s="38"/>
      <c r="E101" s="155"/>
    </row>
    <row r="102" spans="1:5">
      <c r="A102" s="54">
        <v>64</v>
      </c>
      <c r="B102" s="987" t="s">
        <v>490</v>
      </c>
      <c r="C102" s="32"/>
      <c r="D102" s="38"/>
      <c r="E102" s="155"/>
    </row>
    <row r="103" spans="1:5">
      <c r="A103" s="54">
        <v>65</v>
      </c>
      <c r="B103" s="987" t="s">
        <v>4994</v>
      </c>
      <c r="C103" s="32"/>
      <c r="D103" s="38"/>
      <c r="E103" s="155">
        <v>40000000</v>
      </c>
    </row>
    <row r="104" spans="1:5">
      <c r="A104" s="54">
        <v>66</v>
      </c>
      <c r="B104" s="987" t="s">
        <v>462</v>
      </c>
      <c r="C104" s="32"/>
      <c r="D104" s="38"/>
      <c r="E104" s="155"/>
    </row>
    <row r="105" spans="1:5">
      <c r="A105" s="54">
        <v>67</v>
      </c>
      <c r="B105" s="987" t="s">
        <v>490</v>
      </c>
      <c r="C105" s="32"/>
      <c r="D105" s="38"/>
      <c r="E105" s="155"/>
    </row>
    <row r="106" spans="1:5">
      <c r="A106" s="54">
        <v>68</v>
      </c>
      <c r="B106" s="987"/>
      <c r="C106" s="32"/>
      <c r="D106" s="38"/>
      <c r="E106" s="155"/>
    </row>
    <row r="107" spans="1:5">
      <c r="A107" s="54">
        <v>69</v>
      </c>
      <c r="B107" s="987"/>
      <c r="C107" s="32"/>
      <c r="D107" s="38"/>
      <c r="E107" s="155"/>
    </row>
    <row r="108" spans="1:5">
      <c r="A108" s="54">
        <v>70</v>
      </c>
      <c r="B108" s="987" t="s">
        <v>463</v>
      </c>
      <c r="C108" s="32"/>
      <c r="D108" s="38"/>
      <c r="E108" s="155">
        <f>SUM(E99:E107)</f>
        <v>86700000</v>
      </c>
    </row>
    <row r="109" spans="1:5">
      <c r="A109" s="54">
        <v>71</v>
      </c>
      <c r="B109" s="987"/>
      <c r="C109" s="32"/>
      <c r="D109" s="38"/>
      <c r="E109" s="155"/>
    </row>
    <row r="110" spans="1:5">
      <c r="A110" s="54">
        <v>72</v>
      </c>
      <c r="B110" s="987" t="s">
        <v>464</v>
      </c>
      <c r="C110" s="32"/>
      <c r="D110" s="38"/>
      <c r="E110" s="203"/>
    </row>
    <row r="111" spans="1:5">
      <c r="A111" s="54">
        <v>73</v>
      </c>
      <c r="B111" s="987" t="s">
        <v>465</v>
      </c>
      <c r="C111" s="32"/>
      <c r="D111" s="38"/>
      <c r="E111" s="155">
        <v>-46700000</v>
      </c>
    </row>
    <row r="112" spans="1:5">
      <c r="A112" s="54">
        <v>74</v>
      </c>
      <c r="B112" s="987" t="s">
        <v>460</v>
      </c>
      <c r="C112" s="32"/>
      <c r="D112" s="38"/>
      <c r="E112" s="155">
        <v>-9653360</v>
      </c>
    </row>
    <row r="113" spans="1:5">
      <c r="A113" s="54">
        <v>75</v>
      </c>
      <c r="B113" s="987" t="s">
        <v>461</v>
      </c>
      <c r="C113" s="32"/>
      <c r="D113" s="38"/>
      <c r="E113" s="155"/>
    </row>
    <row r="114" spans="1:5">
      <c r="A114" s="54">
        <v>76</v>
      </c>
      <c r="B114" s="987" t="s">
        <v>490</v>
      </c>
      <c r="C114" s="32"/>
      <c r="D114" s="38"/>
      <c r="E114" s="155">
        <v>-416448</v>
      </c>
    </row>
    <row r="115" spans="1:5">
      <c r="A115" s="54">
        <v>77</v>
      </c>
      <c r="B115" s="987"/>
      <c r="C115" s="32"/>
      <c r="D115" s="38"/>
      <c r="E115" s="155"/>
    </row>
    <row r="116" spans="1:5">
      <c r="A116" s="54">
        <v>78</v>
      </c>
      <c r="B116" s="987" t="s">
        <v>466</v>
      </c>
      <c r="C116" s="32"/>
      <c r="D116" s="38"/>
      <c r="E116" s="155"/>
    </row>
    <row r="117" spans="1:5">
      <c r="A117" s="54">
        <v>79</v>
      </c>
      <c r="B117" s="987"/>
      <c r="C117" s="32"/>
      <c r="D117" s="38"/>
      <c r="E117" s="155"/>
    </row>
    <row r="118" spans="1:5">
      <c r="A118" s="54">
        <v>80</v>
      </c>
      <c r="B118" s="987" t="s">
        <v>467</v>
      </c>
      <c r="C118" s="32"/>
      <c r="D118" s="38"/>
      <c r="E118" s="155">
        <v>-91384</v>
      </c>
    </row>
    <row r="119" spans="1:5">
      <c r="A119" s="54">
        <v>81</v>
      </c>
      <c r="B119" s="987" t="s">
        <v>468</v>
      </c>
      <c r="C119" s="32"/>
      <c r="D119" s="38"/>
      <c r="E119" s="155">
        <v>-22000000</v>
      </c>
    </row>
    <row r="120" spans="1:5">
      <c r="A120" s="54">
        <v>82</v>
      </c>
      <c r="B120" s="987" t="s">
        <v>469</v>
      </c>
      <c r="C120" s="32"/>
      <c r="D120" s="38"/>
      <c r="E120" s="203"/>
    </row>
    <row r="121" spans="1:5">
      <c r="A121" s="54">
        <v>83</v>
      </c>
      <c r="B121" s="987" t="s">
        <v>470</v>
      </c>
      <c r="C121" s="32"/>
      <c r="D121" s="38"/>
      <c r="E121" s="155">
        <f>SUM(E108:E119)</f>
        <v>7838808</v>
      </c>
    </row>
    <row r="122" spans="1:5">
      <c r="A122" s="54">
        <v>84</v>
      </c>
      <c r="B122" s="987"/>
      <c r="C122" s="32"/>
      <c r="D122" s="38"/>
      <c r="E122" s="155"/>
    </row>
    <row r="123" spans="1:5">
      <c r="A123" s="54">
        <v>85</v>
      </c>
      <c r="B123" s="987" t="s">
        <v>471</v>
      </c>
      <c r="C123" s="32"/>
      <c r="D123" s="38"/>
      <c r="E123" s="203"/>
    </row>
    <row r="124" spans="1:5">
      <c r="A124" s="54">
        <v>86</v>
      </c>
      <c r="B124" s="987" t="s">
        <v>472</v>
      </c>
      <c r="C124" s="32"/>
      <c r="D124" s="38"/>
      <c r="E124" s="155">
        <f>E39+E95+E121</f>
        <v>-9973010</v>
      </c>
    </row>
    <row r="125" spans="1:5">
      <c r="A125" s="54">
        <v>87</v>
      </c>
      <c r="B125" s="987"/>
      <c r="C125" s="32"/>
      <c r="D125" s="38"/>
      <c r="E125" s="203"/>
    </row>
    <row r="126" spans="1:5">
      <c r="A126" s="54">
        <v>88</v>
      </c>
      <c r="B126" s="987" t="s">
        <v>473</v>
      </c>
      <c r="C126" s="32"/>
      <c r="D126" s="38"/>
      <c r="E126" s="155">
        <v>24352307</v>
      </c>
    </row>
    <row r="127" spans="1:5">
      <c r="A127" s="54">
        <v>89</v>
      </c>
      <c r="B127" s="987"/>
      <c r="C127" s="32"/>
      <c r="D127" s="38"/>
      <c r="E127" s="203"/>
    </row>
    <row r="128" spans="1:5" ht="15.75" thickBot="1">
      <c r="A128" s="58">
        <v>90</v>
      </c>
      <c r="B128" s="136" t="s">
        <v>474</v>
      </c>
      <c r="C128" s="42"/>
      <c r="D128" s="41"/>
      <c r="E128" s="164">
        <f>E124+E126</f>
        <v>14379297</v>
      </c>
    </row>
    <row r="129" spans="1:5">
      <c r="A129" s="17" t="s">
        <v>4053</v>
      </c>
      <c r="B129" s="35"/>
      <c r="C129" s="30"/>
      <c r="D129" s="30"/>
      <c r="E129" s="143"/>
    </row>
    <row r="130" spans="1:5">
      <c r="A130" s="35" t="s">
        <v>475</v>
      </c>
      <c r="B130" s="35"/>
      <c r="C130" s="35"/>
      <c r="D130" s="35"/>
      <c r="E130" s="147"/>
    </row>
    <row r="131" spans="1:5">
      <c r="A131" s="17"/>
      <c r="B131" s="17"/>
      <c r="C131" s="17"/>
      <c r="D131" s="17"/>
      <c r="E131" s="17"/>
    </row>
    <row r="132" spans="1:5">
      <c r="A132"/>
      <c r="B132"/>
      <c r="C132"/>
      <c r="D132"/>
      <c r="E132"/>
    </row>
    <row r="133" spans="1:5">
      <c r="A133" s="17"/>
      <c r="B133" s="35"/>
      <c r="C133" s="30"/>
      <c r="D133" s="30"/>
      <c r="E133" s="143"/>
    </row>
    <row r="134" spans="1:5">
      <c r="A134" s="17"/>
      <c r="B134" s="35"/>
      <c r="C134" s="30"/>
      <c r="D134" s="30"/>
      <c r="E134" s="143"/>
    </row>
    <row r="135" spans="1:5">
      <c r="A135" s="17"/>
      <c r="B135" s="35"/>
      <c r="C135" s="30"/>
      <c r="D135" s="30"/>
      <c r="E135" s="143"/>
    </row>
    <row r="136" spans="1:5">
      <c r="A136" s="17"/>
      <c r="B136" s="35"/>
      <c r="C136" s="30"/>
      <c r="D136" s="30"/>
      <c r="E136" s="143"/>
    </row>
    <row r="137" spans="1:5">
      <c r="A137" s="17"/>
      <c r="B137" s="35"/>
      <c r="C137" s="30"/>
      <c r="D137" s="30"/>
      <c r="E137" s="143"/>
    </row>
    <row r="138" spans="1:5">
      <c r="A138" s="30"/>
      <c r="B138" s="30"/>
      <c r="C138" s="30"/>
      <c r="D138" s="30"/>
      <c r="E138" s="143"/>
    </row>
    <row r="139" spans="1:5">
      <c r="A139" s="30"/>
      <c r="B139" s="30"/>
      <c r="C139" s="30"/>
      <c r="D139" s="30"/>
      <c r="E139" s="143"/>
    </row>
    <row r="140" spans="1:5">
      <c r="A140" s="30"/>
      <c r="B140" s="30"/>
      <c r="C140" s="30"/>
      <c r="D140" s="30"/>
      <c r="E140" s="143"/>
    </row>
    <row r="141" spans="1:5">
      <c r="A141" s="30"/>
      <c r="B141" s="30"/>
      <c r="C141" s="30"/>
      <c r="D141" s="30"/>
      <c r="E141" s="143"/>
    </row>
    <row r="142" spans="1:5">
      <c r="A142" s="30"/>
      <c r="B142" s="30"/>
      <c r="C142" s="30"/>
      <c r="D142" s="30"/>
      <c r="E142" s="143"/>
    </row>
    <row r="143" spans="1:5">
      <c r="A143" s="30"/>
      <c r="B143" s="30"/>
      <c r="C143" s="30"/>
      <c r="D143" s="30"/>
      <c r="E143" s="143"/>
    </row>
    <row r="144" spans="1:5">
      <c r="A144" s="30"/>
      <c r="B144" s="30"/>
      <c r="C144" s="30"/>
      <c r="D144" s="30"/>
      <c r="E144" s="143"/>
    </row>
    <row r="145" spans="1:5">
      <c r="A145" s="30"/>
      <c r="B145" s="30"/>
      <c r="C145" s="30"/>
      <c r="D145" s="30"/>
      <c r="E145" s="143"/>
    </row>
  </sheetData>
  <customSheetViews>
    <customSheetView guid="{15E51391-F6F3-48E9-B40F-0D0FA5B2E445}"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
      <headerFooter alignWithMargins="0"/>
    </customSheetView>
    <customSheetView guid="{3A144620-83F7-4F5B-821B-3720DAB5A017}"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2"/>
      <headerFooter alignWithMargins="0"/>
    </customSheetView>
    <customSheetView guid="{4AE1E835-A004-41CE-8576-E42DEB829644}"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3"/>
      <headerFooter alignWithMargins="0"/>
    </customSheetView>
    <customSheetView guid="{F164CA47-D0CA-4087-947A-F5047D94B8B7}" scale="85" colorId="22">
      <selection activeCell="A5" sqref="A5"/>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4"/>
      <headerFooter alignWithMargins="0"/>
    </customSheetView>
    <customSheetView guid="{BD2EE8C8-7F57-4FE0-A338-C6EB2215B0F1}" scale="85" colorId="22" showPageBreaks="1" printArea="1">
      <rowBreaks count="48" manualBreakCount="48">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5"/>
      <headerFooter alignWithMargins="0"/>
    </customSheetView>
    <customSheetView guid="{C7E3EE00-B00F-419E-8611-266863084489}" scale="85" colorId="22" showPageBreaks="1" printArea="1">
      <rowBreaks count="1" manualBreakCount="1">
        <brk id="66" max="16383" man="1"/>
      </rowBreaks>
      <pageMargins left="0.5" right="0.5" top="0.5" bottom="0.5" header="0.5" footer="0.5"/>
      <printOptions horizontalCentered="1" verticalCentered="1"/>
      <pageSetup scale="67" fitToHeight="2" orientation="portrait" horizontalDpi="300" verticalDpi="300" r:id="rId6"/>
      <headerFooter alignWithMargins="0"/>
    </customSheetView>
    <customSheetView guid="{3477AA39-47F3-4DEE-B5AC-34FD34A7C506}" scale="85" colorId="22" showPageBreaks="1" printArea="1">
      <rowBreaks count="1" manualBreakCount="1">
        <brk id="66" max="16383" man="1"/>
      </rowBreaks>
      <pageMargins left="0.5" right="0.5" top="0.5" bottom="0.5" header="0.5" footer="0.5"/>
      <printOptions horizontalCentered="1" verticalCentered="1"/>
      <pageSetup scale="67" fitToHeight="2" orientation="portrait" horizontalDpi="300" verticalDpi="300" r:id="rId7"/>
      <headerFooter alignWithMargins="0"/>
    </customSheetView>
    <customSheetView guid="{49B64248-30F9-46D2-A9F4-36D89630158D}" scale="85" colorId="22" showPageBreaks="1" printArea="1">
      <rowBreaks count="47" manualBreakCount="47">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rowBreaks>
      <pageMargins left="0.5" right="0.5" top="0.5" bottom="0.5" header="0.5" footer="0.5"/>
      <printOptions horizontalCentered="1" verticalCentered="1"/>
      <pageSetup scale="67" fitToHeight="2" orientation="portrait" horizontalDpi="300" verticalDpi="300" r:id="rId8"/>
      <headerFooter alignWithMargins="0"/>
    </customSheetView>
    <customSheetView guid="{9460FF40-1E23-4EAD-9F2E-3CC0E3823200}" scale="85" colorId="22" showPageBreaks="1" printArea="1">
      <rowBreaks count="62" manualBreakCount="62">
        <brk id="14" max="4" man="1"/>
        <brk id="15" max="4" man="1"/>
        <brk id="16" max="4" man="1"/>
        <brk id="17" max="4" man="1"/>
        <brk id="18" max="4" man="1"/>
        <brk id="19" max="4" man="1"/>
        <brk id="20" max="4" man="1"/>
        <brk id="21" max="4" man="1"/>
        <brk id="22" max="4" man="1"/>
        <brk id="23" max="4" man="1"/>
        <brk id="24" max="4" man="1"/>
        <brk id="25" max="4" man="1"/>
        <brk id="26" max="4" man="1"/>
        <brk id="2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9"/>
      <headerFooter alignWithMargins="0"/>
    </customSheetView>
    <customSheetView guid="{33F19BEF-14FD-48AD-9437-DC9391C2FB5D}"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0"/>
      <headerFooter alignWithMargins="0"/>
    </customSheetView>
    <customSheetView guid="{3572A64A-10E1-48A8-88DB-C6FDE35A45D9}"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1"/>
      <headerFooter alignWithMargins="0"/>
    </customSheetView>
    <customSheetView guid="{9A3FFF2B-6404-4DF1-A691-3B3D111BF416}"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2"/>
      <headerFooter alignWithMargins="0"/>
    </customSheetView>
    <customSheetView guid="{6972FD2D-1C11-49E2-936D-D053FB86EE49}"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3"/>
      <headerFooter alignWithMargins="0"/>
    </customSheetView>
    <customSheetView guid="{909B62D3-37B4-48E7-A28D-FCCB057513A6}"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4"/>
      <headerFooter alignWithMargins="0"/>
    </customSheetView>
    <customSheetView guid="{AF5B460E-BE98-4D6A-BC4D-FB7F586FE8C3}" scale="85" colorId="22" showPageBreaks="1">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5"/>
      <headerFooter alignWithMargins="0"/>
    </customSheetView>
    <customSheetView guid="{AD2DEECA-73A1-433A-8496-725ED72ABD3B}" scale="85" colorId="22">
      <rowBreaks count="50" manualBreakCount="50">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16383" man="1"/>
        <brk id="67" max="4"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rowBreaks>
      <pageMargins left="0.5" right="0.5" top="0.5" bottom="0.5" header="0.5" footer="0.5"/>
      <printOptions horizontalCentered="1" verticalCentered="1"/>
      <pageSetup scale="67" fitToHeight="2" orientation="portrait" horizontalDpi="300" verticalDpi="300" r:id="rId16"/>
      <headerFooter alignWithMargins="0"/>
    </customSheetView>
    <customSheetView guid="{613A73D1-ED13-41BC-B183-6F740B4BAFC9}" scale="60" colorId="22" showPageBreaks="1" printArea="1" view="pageBreakPreview">
      <selection activeCell="B50" sqref="B50"/>
      <rowBreaks count="2" manualBreakCount="2">
        <brk id="66" max="4" man="1"/>
        <brk id="130" max="16383" man="1"/>
      </rowBreaks>
      <pageMargins left="0.5" right="0.5" top="0.5" bottom="0.5" header="0.5" footer="0.5"/>
      <printOptions horizontalCentered="1" verticalCentered="1"/>
      <pageSetup scale="71" fitToHeight="2" orientation="portrait" r:id="rId17"/>
      <headerFooter alignWithMargins="0"/>
    </customSheetView>
  </customSheetViews>
  <mergeCells count="6">
    <mergeCell ref="B76:B80"/>
    <mergeCell ref="C77:E78"/>
    <mergeCell ref="B5:B12"/>
    <mergeCell ref="C5:E10"/>
    <mergeCell ref="B13:B14"/>
    <mergeCell ref="B72:B74"/>
  </mergeCells>
  <printOptions horizontalCentered="1" verticalCentered="1"/>
  <pageMargins left="0.5" right="0.5" top="0.25" bottom="0.25" header="0" footer="0"/>
  <pageSetup scale="70" fitToHeight="2" orientation="portrait" horizontalDpi="300" verticalDpi="300" r:id="rId18"/>
  <headerFooter alignWithMargins="0"/>
  <rowBreaks count="2" manualBreakCount="2">
    <brk id="66" max="4" man="1"/>
    <brk id="1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31"/>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3.6640625" style="9" customWidth="1"/>
    <col min="3" max="3" width="4.6640625" style="9" customWidth="1"/>
    <col min="4" max="4" width="3.6640625" style="9" customWidth="1"/>
    <col min="5" max="5" width="1.6640625" style="9" customWidth="1"/>
    <col min="6" max="6" width="18.88671875" style="9" bestFit="1" customWidth="1"/>
    <col min="7" max="7" width="15.6640625" style="9" customWidth="1"/>
    <col min="8" max="8" width="18.5546875" style="9" bestFit="1" customWidth="1"/>
    <col min="9" max="16384" width="9.6640625" style="9"/>
  </cols>
  <sheetData>
    <row r="1" spans="1:8">
      <c r="A1" s="43"/>
      <c r="B1" s="44" t="s">
        <v>2056</v>
      </c>
      <c r="C1" s="59" t="s">
        <v>1549</v>
      </c>
      <c r="D1" s="46"/>
      <c r="E1" s="46"/>
      <c r="F1" s="44"/>
      <c r="G1" s="44" t="s">
        <v>2058</v>
      </c>
      <c r="H1" s="60" t="s">
        <v>1978</v>
      </c>
    </row>
    <row r="2" spans="1:8">
      <c r="A2" s="34"/>
      <c r="B2" s="81" t="str">
        <f>'Data Sheet'!$C$25</f>
        <v>Central Hudson Gas &amp; Electric</v>
      </c>
      <c r="C2" s="204" t="s">
        <v>1550</v>
      </c>
      <c r="D2" s="30" t="s">
        <v>1551</v>
      </c>
      <c r="E2" s="30" t="s">
        <v>1552</v>
      </c>
      <c r="F2" s="81"/>
      <c r="G2" s="65" t="s">
        <v>2061</v>
      </c>
      <c r="H2" s="39"/>
    </row>
    <row r="3" spans="1:8" ht="15" customHeight="1">
      <c r="A3" s="37"/>
      <c r="B3" s="38"/>
      <c r="C3" s="159" t="s">
        <v>1553</v>
      </c>
      <c r="D3" s="38" t="s">
        <v>1551</v>
      </c>
      <c r="E3" s="38" t="s">
        <v>1554</v>
      </c>
      <c r="F3" s="115"/>
      <c r="G3" s="871" t="str">
        <f>'Data Sheet'!$C$40</f>
        <v>4/14/14</v>
      </c>
      <c r="H3" s="1602" t="str">
        <f>'Data Sheet'!$C$38</f>
        <v>12/31/13</v>
      </c>
    </row>
    <row r="4" spans="1:8" ht="15" customHeight="1">
      <c r="A4" s="31" t="s">
        <v>476</v>
      </c>
      <c r="B4" s="32"/>
      <c r="C4" s="32"/>
      <c r="D4" s="32"/>
      <c r="E4" s="32"/>
      <c r="F4" s="32"/>
      <c r="G4" s="32"/>
      <c r="H4" s="33"/>
    </row>
    <row r="5" spans="1:8">
      <c r="A5" s="34"/>
      <c r="B5" s="2107" t="s">
        <v>3934</v>
      </c>
      <c r="C5" s="2096"/>
      <c r="D5" s="35"/>
      <c r="E5" s="2107" t="s">
        <v>3935</v>
      </c>
      <c r="F5" s="2096"/>
      <c r="G5" s="2096"/>
      <c r="H5" s="2097"/>
    </row>
    <row r="6" spans="1:8">
      <c r="A6" s="34"/>
      <c r="B6" s="2098"/>
      <c r="C6" s="2098"/>
      <c r="D6" s="35"/>
      <c r="E6" s="2098"/>
      <c r="F6" s="2098"/>
      <c r="G6" s="2098"/>
      <c r="H6" s="2099"/>
    </row>
    <row r="7" spans="1:8">
      <c r="A7" s="34"/>
      <c r="B7" s="2098"/>
      <c r="C7" s="2098"/>
      <c r="D7" s="35"/>
      <c r="E7" s="2098"/>
      <c r="F7" s="2098"/>
      <c r="G7" s="2098"/>
      <c r="H7" s="2099"/>
    </row>
    <row r="8" spans="1:8">
      <c r="A8" s="34"/>
      <c r="B8" s="2098"/>
      <c r="C8" s="2098"/>
      <c r="D8" s="35"/>
      <c r="E8" s="2098"/>
      <c r="F8" s="2098"/>
      <c r="G8" s="2098"/>
      <c r="H8" s="2099"/>
    </row>
    <row r="9" spans="1:8">
      <c r="A9" s="34"/>
      <c r="B9" s="2098"/>
      <c r="C9" s="2098"/>
      <c r="D9" s="35"/>
      <c r="E9" s="2111" t="s">
        <v>4016</v>
      </c>
      <c r="F9" s="2112"/>
      <c r="G9" s="2112"/>
      <c r="H9" s="2118"/>
    </row>
    <row r="10" spans="1:8">
      <c r="A10" s="34"/>
      <c r="B10" s="2098"/>
      <c r="C10" s="2098"/>
      <c r="D10" s="35"/>
      <c r="E10" s="2112"/>
      <c r="F10" s="2112"/>
      <c r="G10" s="2112"/>
      <c r="H10" s="2118"/>
    </row>
    <row r="11" spans="1:8">
      <c r="A11" s="34"/>
      <c r="B11" s="2098"/>
      <c r="C11" s="2098"/>
      <c r="D11" s="35"/>
      <c r="E11" s="2112"/>
      <c r="F11" s="2112"/>
      <c r="G11" s="2112"/>
      <c r="H11" s="2118"/>
    </row>
    <row r="12" spans="1:8">
      <c r="A12" s="34"/>
      <c r="B12" s="2111" t="s">
        <v>4017</v>
      </c>
      <c r="C12" s="2098"/>
      <c r="D12" s="35"/>
      <c r="E12" s="2112"/>
      <c r="F12" s="2112"/>
      <c r="G12" s="2112"/>
      <c r="H12" s="2118"/>
    </row>
    <row r="13" spans="1:8">
      <c r="A13" s="34"/>
      <c r="B13" s="2098"/>
      <c r="C13" s="2098"/>
      <c r="D13" s="35"/>
      <c r="E13" s="2112"/>
      <c r="F13" s="2112"/>
      <c r="G13" s="2112"/>
      <c r="H13" s="2118"/>
    </row>
    <row r="14" spans="1:8">
      <c r="A14" s="34"/>
      <c r="B14" s="2098"/>
      <c r="C14" s="2098"/>
      <c r="D14" s="35"/>
      <c r="E14" s="2156" t="s">
        <v>4018</v>
      </c>
      <c r="F14" s="2098"/>
      <c r="G14" s="2098"/>
      <c r="H14" s="2099"/>
    </row>
    <row r="15" spans="1:8">
      <c r="A15" s="34"/>
      <c r="B15" s="2098"/>
      <c r="C15" s="2098"/>
      <c r="D15" s="35"/>
      <c r="E15" s="2098"/>
      <c r="F15" s="2098"/>
      <c r="G15" s="2098"/>
      <c r="H15" s="2099"/>
    </row>
    <row r="16" spans="1:8">
      <c r="A16" s="34"/>
      <c r="B16" s="2098"/>
      <c r="C16" s="2098"/>
      <c r="D16" s="35"/>
      <c r="E16" s="2098"/>
      <c r="F16" s="2098"/>
      <c r="G16" s="2098"/>
      <c r="H16" s="2099"/>
    </row>
    <row r="17" spans="1:8">
      <c r="A17" s="34"/>
      <c r="B17" s="2098"/>
      <c r="C17" s="2098"/>
      <c r="D17" s="35"/>
      <c r="E17" s="2111" t="s">
        <v>4019</v>
      </c>
      <c r="F17" s="2098"/>
      <c r="G17" s="2098"/>
      <c r="H17" s="2099"/>
    </row>
    <row r="18" spans="1:8">
      <c r="A18" s="34"/>
      <c r="B18" s="2098"/>
      <c r="C18" s="2098"/>
      <c r="D18" s="35"/>
      <c r="E18" s="2098"/>
      <c r="F18" s="2098"/>
      <c r="G18" s="2098"/>
      <c r="H18" s="2099"/>
    </row>
    <row r="19" spans="1:8">
      <c r="A19" s="34"/>
      <c r="B19" s="2098"/>
      <c r="C19" s="2098"/>
      <c r="D19" s="35"/>
      <c r="E19" s="2098"/>
      <c r="F19" s="2098"/>
      <c r="G19" s="2098"/>
      <c r="H19" s="2099"/>
    </row>
    <row r="20" spans="1:8">
      <c r="A20" s="34"/>
      <c r="B20" s="2111" t="s">
        <v>4020</v>
      </c>
      <c r="C20" s="2098"/>
      <c r="D20" s="35"/>
      <c r="E20" s="2098"/>
      <c r="F20" s="2098"/>
      <c r="G20" s="2098"/>
      <c r="H20" s="2099"/>
    </row>
    <row r="21" spans="1:8">
      <c r="A21" s="37"/>
      <c r="B21" s="2110"/>
      <c r="C21" s="2110"/>
      <c r="D21" s="32"/>
      <c r="E21" s="2110"/>
      <c r="F21" s="2110"/>
      <c r="G21" s="2110"/>
      <c r="H21" s="2157"/>
    </row>
    <row r="22" spans="1:8">
      <c r="A22" s="34"/>
      <c r="B22" s="35"/>
      <c r="C22" s="35"/>
      <c r="D22" s="35"/>
      <c r="E22" s="35"/>
      <c r="F22" s="30"/>
      <c r="G22" s="143"/>
      <c r="H22" s="144"/>
    </row>
    <row r="23" spans="1:8">
      <c r="A23" s="34"/>
      <c r="B23" s="30"/>
      <c r="C23" s="35"/>
      <c r="D23" s="35"/>
      <c r="E23" s="35"/>
      <c r="F23" s="30"/>
      <c r="G23" s="143"/>
      <c r="H23" s="144"/>
    </row>
    <row r="24" spans="1:8">
      <c r="A24" s="34"/>
      <c r="B24" s="35"/>
      <c r="C24" s="35"/>
      <c r="D24" s="35"/>
      <c r="E24" s="35"/>
      <c r="F24" s="30"/>
      <c r="G24" s="143"/>
      <c r="H24" s="144"/>
    </row>
    <row r="25" spans="1:8">
      <c r="A25" s="34"/>
      <c r="B25" s="30"/>
      <c r="C25" s="35"/>
      <c r="D25" s="35"/>
      <c r="E25" s="35"/>
      <c r="F25" s="30"/>
      <c r="G25" s="143"/>
      <c r="H25" s="144"/>
    </row>
    <row r="26" spans="1:8">
      <c r="A26" s="34"/>
      <c r="B26" s="35"/>
      <c r="C26" s="35"/>
      <c r="D26" s="35"/>
      <c r="E26" s="35"/>
      <c r="F26" s="30"/>
      <c r="G26" s="143"/>
      <c r="H26" s="144"/>
    </row>
    <row r="27" spans="1:8">
      <c r="A27" s="34"/>
      <c r="B27" s="35"/>
      <c r="C27" s="35"/>
      <c r="D27" s="35"/>
      <c r="E27" s="35"/>
      <c r="F27" s="30"/>
      <c r="G27" s="143"/>
      <c r="H27" s="144"/>
    </row>
    <row r="28" spans="1:8">
      <c r="A28" s="34"/>
      <c r="B28" s="35"/>
      <c r="C28" s="35"/>
      <c r="D28" s="35"/>
      <c r="E28" s="35"/>
      <c r="F28" s="30"/>
      <c r="G28" s="143"/>
      <c r="H28" s="144"/>
    </row>
    <row r="29" spans="1:8">
      <c r="A29" s="34"/>
      <c r="B29" s="35"/>
      <c r="C29" s="35"/>
      <c r="D29" s="35"/>
      <c r="E29" s="35"/>
      <c r="F29" s="30"/>
      <c r="G29" s="143"/>
      <c r="H29" s="144"/>
    </row>
    <row r="30" spans="1:8">
      <c r="A30" s="34"/>
      <c r="B30" s="35"/>
      <c r="C30" s="35"/>
      <c r="D30" s="35"/>
      <c r="E30" s="35"/>
      <c r="F30" s="30"/>
      <c r="G30" s="143"/>
      <c r="H30" s="144"/>
    </row>
    <row r="31" spans="1:8">
      <c r="A31" s="34"/>
      <c r="B31" s="35"/>
      <c r="C31" s="35"/>
      <c r="D31" s="35"/>
      <c r="E31" s="35"/>
      <c r="F31" s="30"/>
      <c r="G31" s="143"/>
      <c r="H31" s="144"/>
    </row>
    <row r="32" spans="1:8">
      <c r="A32" s="34"/>
      <c r="B32" s="35"/>
      <c r="C32" s="35"/>
      <c r="D32" s="35"/>
      <c r="E32" s="35"/>
      <c r="F32" s="30"/>
      <c r="G32" s="143"/>
      <c r="H32" s="144"/>
    </row>
    <row r="33" spans="1:8">
      <c r="A33" s="34"/>
      <c r="B33" s="35"/>
      <c r="C33" s="35"/>
      <c r="D33" s="35"/>
      <c r="E33" s="35"/>
      <c r="F33" s="30"/>
      <c r="G33" s="143"/>
      <c r="H33" s="144"/>
    </row>
    <row r="34" spans="1:8">
      <c r="A34" s="34"/>
      <c r="B34" s="35"/>
      <c r="C34" s="35"/>
      <c r="D34" s="35"/>
      <c r="E34" s="35"/>
      <c r="F34" s="30"/>
      <c r="G34" s="143"/>
      <c r="H34" s="144"/>
    </row>
    <row r="35" spans="1:8">
      <c r="A35" s="34"/>
      <c r="B35" s="35"/>
      <c r="C35" s="35"/>
      <c r="D35" s="35"/>
      <c r="E35" s="35"/>
      <c r="F35" s="30"/>
      <c r="G35" s="143"/>
      <c r="H35" s="144"/>
    </row>
    <row r="36" spans="1:8">
      <c r="A36" s="34"/>
      <c r="B36" s="35"/>
      <c r="C36" s="35"/>
      <c r="D36" s="35"/>
      <c r="E36" s="35"/>
      <c r="F36" s="30"/>
      <c r="G36" s="143"/>
      <c r="H36" s="144"/>
    </row>
    <row r="37" spans="1:8">
      <c r="A37" s="34"/>
      <c r="B37" s="35"/>
      <c r="C37" s="35"/>
      <c r="D37" s="35"/>
      <c r="E37" s="35"/>
      <c r="F37" s="30"/>
      <c r="G37" s="143"/>
      <c r="H37" s="144"/>
    </row>
    <row r="38" spans="1:8">
      <c r="A38" s="34"/>
      <c r="B38" s="35"/>
      <c r="C38" s="35"/>
      <c r="D38" s="35"/>
      <c r="E38" s="35"/>
      <c r="F38" s="30"/>
      <c r="G38" s="143"/>
      <c r="H38" s="144"/>
    </row>
    <row r="39" spans="1:8">
      <c r="A39" s="34"/>
      <c r="B39" s="35"/>
      <c r="C39" s="35"/>
      <c r="D39" s="35"/>
      <c r="E39" s="35"/>
      <c r="F39" s="30"/>
      <c r="G39" s="143"/>
      <c r="H39" s="144"/>
    </row>
    <row r="40" spans="1:8">
      <c r="A40" s="34"/>
      <c r="B40" s="35"/>
      <c r="C40" s="35"/>
      <c r="D40" s="35"/>
      <c r="E40" s="35"/>
      <c r="F40" s="30"/>
      <c r="G40" s="143"/>
      <c r="H40" s="144"/>
    </row>
    <row r="41" spans="1:8">
      <c r="A41" s="34"/>
      <c r="B41" s="35"/>
      <c r="C41" s="35"/>
      <c r="D41" s="35"/>
      <c r="E41" s="35"/>
      <c r="F41" s="30"/>
      <c r="G41" s="143"/>
      <c r="H41" s="144"/>
    </row>
    <row r="42" spans="1:8">
      <c r="A42" s="34"/>
      <c r="B42" s="35"/>
      <c r="C42" s="35"/>
      <c r="D42" s="35"/>
      <c r="E42" s="35"/>
      <c r="F42" s="30"/>
      <c r="G42" s="143"/>
      <c r="H42" s="144"/>
    </row>
    <row r="43" spans="1:8">
      <c r="A43" s="34"/>
      <c r="B43" s="35"/>
      <c r="C43" s="35"/>
      <c r="D43" s="35"/>
      <c r="E43" s="35"/>
      <c r="F43" s="30"/>
      <c r="G43" s="143"/>
      <c r="H43" s="144"/>
    </row>
    <row r="44" spans="1:8">
      <c r="A44" s="34"/>
      <c r="B44" s="35"/>
      <c r="C44" s="35"/>
      <c r="D44" s="35"/>
      <c r="E44" s="35"/>
      <c r="F44" s="30"/>
      <c r="G44" s="143"/>
      <c r="H44" s="144"/>
    </row>
    <row r="45" spans="1:8">
      <c r="A45" s="34"/>
      <c r="B45" s="35"/>
      <c r="C45" s="35"/>
      <c r="D45" s="35"/>
      <c r="E45" s="35"/>
      <c r="F45" s="30"/>
      <c r="G45" s="143"/>
      <c r="H45" s="144"/>
    </row>
    <row r="46" spans="1:8">
      <c r="A46" s="34"/>
      <c r="B46" s="35"/>
      <c r="C46" s="35"/>
      <c r="D46" s="35"/>
      <c r="E46" s="35"/>
      <c r="F46" s="30"/>
      <c r="G46" s="143"/>
      <c r="H46" s="144"/>
    </row>
    <row r="47" spans="1:8">
      <c r="A47" s="34"/>
      <c r="B47" s="35"/>
      <c r="C47" s="35"/>
      <c r="D47" s="35"/>
      <c r="E47" s="35"/>
      <c r="F47" s="30"/>
      <c r="G47" s="143"/>
      <c r="H47" s="144"/>
    </row>
    <row r="48" spans="1:8">
      <c r="A48" s="34"/>
      <c r="B48" s="35"/>
      <c r="C48" s="35"/>
      <c r="D48" s="35"/>
      <c r="E48" s="35"/>
      <c r="F48" s="30"/>
      <c r="G48" s="143"/>
      <c r="H48" s="144"/>
    </row>
    <row r="49" spans="1:8">
      <c r="A49" s="34"/>
      <c r="B49" s="35"/>
      <c r="C49" s="35"/>
      <c r="D49" s="35"/>
      <c r="E49" s="35"/>
      <c r="F49" s="30"/>
      <c r="G49" s="143"/>
      <c r="H49" s="144"/>
    </row>
    <row r="50" spans="1:8">
      <c r="A50" s="34"/>
      <c r="B50" s="35"/>
      <c r="C50" s="35"/>
      <c r="D50" s="35"/>
      <c r="E50" s="35"/>
      <c r="F50" s="30"/>
      <c r="G50" s="143"/>
      <c r="H50" s="144"/>
    </row>
    <row r="51" spans="1:8">
      <c r="A51" s="34"/>
      <c r="B51" s="35"/>
      <c r="C51" s="35"/>
      <c r="D51" s="35"/>
      <c r="E51" s="35"/>
      <c r="F51" s="30"/>
      <c r="G51" s="143"/>
      <c r="H51" s="144"/>
    </row>
    <row r="52" spans="1:8">
      <c r="A52" s="34"/>
      <c r="B52" s="30"/>
      <c r="C52" s="35"/>
      <c r="D52" s="35"/>
      <c r="E52" s="35"/>
      <c r="F52" s="30"/>
      <c r="G52" s="143"/>
      <c r="H52" s="144"/>
    </row>
    <row r="53" spans="1:8">
      <c r="A53" s="34"/>
      <c r="B53" s="35"/>
      <c r="C53" s="35"/>
      <c r="D53" s="35"/>
      <c r="E53" s="35"/>
      <c r="F53" s="30"/>
      <c r="G53" s="143"/>
      <c r="H53" s="144"/>
    </row>
    <row r="54" spans="1:8">
      <c r="A54" s="34"/>
      <c r="B54" s="30"/>
      <c r="C54" s="35"/>
      <c r="D54" s="35"/>
      <c r="E54" s="35"/>
      <c r="F54" s="30"/>
      <c r="G54" s="143"/>
      <c r="H54" s="144"/>
    </row>
    <row r="55" spans="1:8">
      <c r="A55" s="34"/>
      <c r="B55" s="30"/>
      <c r="C55" s="35"/>
      <c r="D55" s="35"/>
      <c r="E55" s="35"/>
      <c r="F55" s="30"/>
      <c r="G55" s="143"/>
      <c r="H55" s="144"/>
    </row>
    <row r="56" spans="1:8">
      <c r="A56" s="34"/>
      <c r="B56" s="30"/>
      <c r="C56" s="35"/>
      <c r="D56" s="35"/>
      <c r="E56" s="35"/>
      <c r="F56" s="30"/>
      <c r="G56" s="143"/>
      <c r="H56" s="144"/>
    </row>
    <row r="57" spans="1:8">
      <c r="A57" s="34"/>
      <c r="B57" s="30"/>
      <c r="C57" s="35"/>
      <c r="D57" s="35"/>
      <c r="E57" s="35"/>
      <c r="F57" s="30"/>
      <c r="G57" s="143"/>
      <c r="H57" s="144"/>
    </row>
    <row r="58" spans="1:8">
      <c r="A58" s="34"/>
      <c r="B58" s="30"/>
      <c r="C58" s="35"/>
      <c r="D58" s="35"/>
      <c r="E58" s="35"/>
      <c r="F58" s="30"/>
      <c r="G58" s="143"/>
      <c r="H58" s="144"/>
    </row>
    <row r="59" spans="1:8" ht="15.75" thickBot="1">
      <c r="A59" s="40"/>
      <c r="B59" s="41"/>
      <c r="C59" s="42"/>
      <c r="D59" s="42"/>
      <c r="E59" s="42"/>
      <c r="F59" s="41"/>
      <c r="G59" s="145"/>
      <c r="H59" s="146"/>
    </row>
    <row r="60" spans="1:8">
      <c r="A60" s="17" t="s">
        <v>2073</v>
      </c>
      <c r="B60" s="35"/>
      <c r="C60" s="17"/>
      <c r="D60" s="17"/>
      <c r="E60" s="30"/>
      <c r="F60" s="30"/>
      <c r="G60" s="143"/>
      <c r="H60" s="143"/>
    </row>
    <row r="61" spans="1:8" ht="15.75" thickBot="1">
      <c r="A61" s="35" t="s">
        <v>2074</v>
      </c>
      <c r="B61" s="35"/>
      <c r="C61" s="69"/>
      <c r="D61" s="69"/>
      <c r="E61" s="35"/>
      <c r="F61" s="35"/>
      <c r="G61" s="147"/>
      <c r="H61" s="147"/>
    </row>
    <row r="62" spans="1:8">
      <c r="A62" s="43"/>
      <c r="B62" s="44" t="s">
        <v>2056</v>
      </c>
      <c r="C62" s="59" t="s">
        <v>1549</v>
      </c>
      <c r="D62" s="46"/>
      <c r="E62" s="46"/>
      <c r="F62" s="44"/>
      <c r="G62" s="44" t="s">
        <v>1977</v>
      </c>
      <c r="H62" s="60" t="s">
        <v>1978</v>
      </c>
    </row>
    <row r="63" spans="1:8">
      <c r="A63" s="34"/>
      <c r="B63" s="81" t="str">
        <f>'Data Sheet'!$C$22</f>
        <v>Please fill in the following:</v>
      </c>
      <c r="C63" s="204" t="s">
        <v>1550</v>
      </c>
      <c r="D63" s="30" t="s">
        <v>1551</v>
      </c>
      <c r="E63" s="30"/>
      <c r="F63" s="65" t="s">
        <v>1552</v>
      </c>
      <c r="G63" s="65" t="s">
        <v>1980</v>
      </c>
      <c r="H63" s="39"/>
    </row>
    <row r="64" spans="1:8">
      <c r="A64" s="37"/>
      <c r="B64" s="38"/>
      <c r="C64" s="159" t="s">
        <v>1553</v>
      </c>
      <c r="D64" s="38" t="s">
        <v>1551</v>
      </c>
      <c r="E64" s="38"/>
      <c r="F64" s="115" t="s">
        <v>1554</v>
      </c>
      <c r="G64" s="871" t="str">
        <f>'Data Sheet'!$C$40</f>
        <v>4/14/14</v>
      </c>
      <c r="H64" s="1602" t="str">
        <f>'Data Sheet'!$C$38</f>
        <v>12/31/13</v>
      </c>
    </row>
    <row r="65" spans="1:8">
      <c r="A65" s="31" t="s">
        <v>2075</v>
      </c>
      <c r="B65" s="32"/>
      <c r="C65" s="32"/>
      <c r="D65" s="32"/>
      <c r="E65" s="32"/>
      <c r="F65" s="32"/>
      <c r="G65" s="32"/>
      <c r="H65" s="33"/>
    </row>
    <row r="66" spans="1:8">
      <c r="A66" s="34"/>
      <c r="B66" s="35"/>
      <c r="C66" s="35"/>
      <c r="D66" s="35"/>
      <c r="E66" s="35"/>
      <c r="F66" s="17"/>
      <c r="G66" s="35"/>
      <c r="H66" s="36"/>
    </row>
    <row r="67" spans="1:8">
      <c r="A67" s="34"/>
      <c r="B67" s="35"/>
      <c r="C67" s="35"/>
      <c r="D67" s="35"/>
      <c r="E67" s="35"/>
      <c r="F67" s="17"/>
      <c r="G67" s="35"/>
      <c r="H67" s="36"/>
    </row>
    <row r="68" spans="1:8">
      <c r="A68" s="34"/>
      <c r="B68" s="35"/>
      <c r="C68" s="35"/>
      <c r="D68" s="35"/>
      <c r="E68" s="35"/>
      <c r="F68" s="17"/>
      <c r="G68" s="35"/>
      <c r="H68" s="36"/>
    </row>
    <row r="69" spans="1:8">
      <c r="A69" s="34"/>
      <c r="B69" s="35"/>
      <c r="C69" s="35"/>
      <c r="D69" s="35"/>
      <c r="E69" s="35"/>
      <c r="F69" s="17"/>
      <c r="G69" s="35"/>
      <c r="H69" s="193"/>
    </row>
    <row r="70" spans="1:8">
      <c r="A70" s="34"/>
      <c r="B70" s="35"/>
      <c r="C70" s="35"/>
      <c r="D70" s="35"/>
      <c r="E70" s="35"/>
      <c r="F70" s="17"/>
      <c r="G70" s="35"/>
      <c r="H70" s="36"/>
    </row>
    <row r="71" spans="1:8">
      <c r="A71" s="34"/>
      <c r="B71" s="35"/>
      <c r="C71" s="35"/>
      <c r="D71" s="35"/>
      <c r="E71" s="35"/>
      <c r="F71" s="17"/>
      <c r="G71" s="35"/>
      <c r="H71" s="36"/>
    </row>
    <row r="72" spans="1:8">
      <c r="A72" s="34"/>
      <c r="B72" s="35"/>
      <c r="C72" s="35"/>
      <c r="D72" s="35"/>
      <c r="E72" s="35"/>
      <c r="F72" s="17"/>
      <c r="G72" s="147"/>
      <c r="H72" s="168"/>
    </row>
    <row r="73" spans="1:8">
      <c r="A73" s="34"/>
      <c r="B73" s="35"/>
      <c r="C73" s="35"/>
      <c r="D73" s="35"/>
      <c r="E73" s="35"/>
      <c r="F73" s="17"/>
      <c r="G73" s="147"/>
      <c r="H73" s="168"/>
    </row>
    <row r="74" spans="1:8">
      <c r="A74" s="34"/>
      <c r="B74" s="30"/>
      <c r="C74" s="35"/>
      <c r="D74" s="35"/>
      <c r="E74" s="35"/>
      <c r="F74" s="17"/>
      <c r="G74" s="147"/>
      <c r="H74" s="168"/>
    </row>
    <row r="75" spans="1:8">
      <c r="A75" s="34"/>
      <c r="B75" s="35"/>
      <c r="C75" s="35"/>
      <c r="D75" s="35"/>
      <c r="E75" s="35"/>
      <c r="F75" s="17"/>
      <c r="G75" s="147"/>
      <c r="H75" s="168"/>
    </row>
    <row r="76" spans="1:8">
      <c r="A76" s="34"/>
      <c r="B76" s="35"/>
      <c r="C76" s="35"/>
      <c r="D76" s="35"/>
      <c r="E76" s="35"/>
      <c r="F76" s="17"/>
      <c r="G76" s="147"/>
      <c r="H76" s="168"/>
    </row>
    <row r="77" spans="1:8">
      <c r="A77" s="34"/>
      <c r="B77" s="35"/>
      <c r="C77" s="35"/>
      <c r="D77" s="35"/>
      <c r="E77" s="35"/>
      <c r="F77" s="17"/>
      <c r="G77" s="35"/>
      <c r="H77" s="36"/>
    </row>
    <row r="78" spans="1:8">
      <c r="A78" s="34"/>
      <c r="B78" s="35"/>
      <c r="C78" s="35"/>
      <c r="D78" s="35"/>
      <c r="E78" s="35"/>
      <c r="F78" s="17"/>
      <c r="G78" s="35"/>
      <c r="H78" s="36"/>
    </row>
    <row r="79" spans="1:8">
      <c r="A79" s="34"/>
      <c r="B79" s="35"/>
      <c r="C79" s="35"/>
      <c r="D79" s="35"/>
      <c r="E79" s="35"/>
      <c r="F79" s="17"/>
      <c r="G79" s="35"/>
      <c r="H79" s="36"/>
    </row>
    <row r="80" spans="1:8">
      <c r="A80" s="34"/>
      <c r="B80" s="35"/>
      <c r="C80" s="35"/>
      <c r="D80" s="35"/>
      <c r="E80" s="35"/>
      <c r="F80" s="17"/>
      <c r="G80" s="35"/>
      <c r="H80" s="36"/>
    </row>
    <row r="81" spans="1:8">
      <c r="A81" s="34"/>
      <c r="B81" s="35"/>
      <c r="C81" s="35"/>
      <c r="D81" s="35"/>
      <c r="E81" s="35"/>
      <c r="F81" s="17"/>
      <c r="G81" s="35"/>
      <c r="H81" s="36"/>
    </row>
    <row r="82" spans="1:8">
      <c r="A82" s="34"/>
      <c r="B82" s="35"/>
      <c r="C82" s="35"/>
      <c r="D82" s="35"/>
      <c r="E82" s="35"/>
      <c r="F82" s="35"/>
      <c r="G82" s="35"/>
      <c r="H82" s="36"/>
    </row>
    <row r="83" spans="1:8">
      <c r="A83" s="34"/>
      <c r="B83" s="35"/>
      <c r="C83" s="35"/>
      <c r="D83" s="35"/>
      <c r="E83" s="35"/>
      <c r="F83" s="30"/>
      <c r="G83" s="143"/>
      <c r="H83" s="144"/>
    </row>
    <row r="84" spans="1:8">
      <c r="A84" s="34"/>
      <c r="B84" s="30"/>
      <c r="C84" s="35"/>
      <c r="D84" s="35"/>
      <c r="E84" s="35"/>
      <c r="F84" s="30"/>
      <c r="G84" s="143"/>
      <c r="H84" s="144"/>
    </row>
    <row r="85" spans="1:8">
      <c r="A85" s="34"/>
      <c r="B85" s="35"/>
      <c r="C85" s="35"/>
      <c r="D85" s="35"/>
      <c r="E85" s="35"/>
      <c r="F85" s="30"/>
      <c r="G85" s="143"/>
      <c r="H85" s="144"/>
    </row>
    <row r="86" spans="1:8">
      <c r="A86" s="34"/>
      <c r="B86" s="30"/>
      <c r="C86" s="35"/>
      <c r="D86" s="35"/>
      <c r="E86" s="35"/>
      <c r="F86" s="30"/>
      <c r="G86" s="143"/>
      <c r="H86" s="144"/>
    </row>
    <row r="87" spans="1:8">
      <c r="A87" s="34"/>
      <c r="B87" s="35"/>
      <c r="C87" s="35"/>
      <c r="D87" s="35"/>
      <c r="E87" s="35"/>
      <c r="F87" s="30"/>
      <c r="G87" s="143"/>
      <c r="H87" s="144"/>
    </row>
    <row r="88" spans="1:8">
      <c r="A88" s="34"/>
      <c r="B88" s="35"/>
      <c r="C88" s="35"/>
      <c r="D88" s="35"/>
      <c r="E88" s="35"/>
      <c r="F88" s="30"/>
      <c r="G88" s="143"/>
      <c r="H88" s="144"/>
    </row>
    <row r="89" spans="1:8">
      <c r="A89" s="34"/>
      <c r="B89" s="35"/>
      <c r="C89" s="35"/>
      <c r="D89" s="35"/>
      <c r="E89" s="35"/>
      <c r="F89" s="30"/>
      <c r="G89" s="143"/>
      <c r="H89" s="144"/>
    </row>
    <row r="90" spans="1:8">
      <c r="A90" s="34"/>
      <c r="B90" s="35"/>
      <c r="C90" s="35"/>
      <c r="D90" s="35"/>
      <c r="E90" s="35"/>
      <c r="F90" s="30"/>
      <c r="G90" s="143"/>
      <c r="H90" s="144"/>
    </row>
    <row r="91" spans="1:8">
      <c r="A91" s="34"/>
      <c r="B91" s="35"/>
      <c r="C91" s="35"/>
      <c r="D91" s="35"/>
      <c r="E91" s="35"/>
      <c r="F91" s="30"/>
      <c r="G91" s="143"/>
      <c r="H91" s="144"/>
    </row>
    <row r="92" spans="1:8">
      <c r="A92" s="34"/>
      <c r="B92" s="35"/>
      <c r="C92" s="35"/>
      <c r="D92" s="35"/>
      <c r="E92" s="35"/>
      <c r="F92" s="30"/>
      <c r="G92" s="143"/>
      <c r="H92" s="144"/>
    </row>
    <row r="93" spans="1:8">
      <c r="A93" s="34"/>
      <c r="B93" s="35"/>
      <c r="C93" s="35"/>
      <c r="D93" s="35"/>
      <c r="E93" s="35"/>
      <c r="F93" s="30"/>
      <c r="G93" s="143"/>
      <c r="H93" s="144"/>
    </row>
    <row r="94" spans="1:8">
      <c r="A94" s="34"/>
      <c r="B94" s="35"/>
      <c r="C94" s="35"/>
      <c r="D94" s="35"/>
      <c r="E94" s="35"/>
      <c r="F94" s="30"/>
      <c r="G94" s="143"/>
      <c r="H94" s="144"/>
    </row>
    <row r="95" spans="1:8">
      <c r="A95" s="34"/>
      <c r="B95" s="35"/>
      <c r="C95" s="35"/>
      <c r="D95" s="35"/>
      <c r="E95" s="35"/>
      <c r="F95" s="30"/>
      <c r="G95" s="143"/>
      <c r="H95" s="144"/>
    </row>
    <row r="96" spans="1:8">
      <c r="A96" s="34"/>
      <c r="B96" s="35"/>
      <c r="C96" s="35"/>
      <c r="D96" s="35"/>
      <c r="E96" s="35"/>
      <c r="F96" s="30"/>
      <c r="G96" s="143"/>
      <c r="H96" s="144"/>
    </row>
    <row r="97" spans="1:8">
      <c r="A97" s="34"/>
      <c r="B97" s="35"/>
      <c r="C97" s="35"/>
      <c r="D97" s="35"/>
      <c r="E97" s="35"/>
      <c r="F97" s="30"/>
      <c r="G97" s="143"/>
      <c r="H97" s="144"/>
    </row>
    <row r="98" spans="1:8">
      <c r="A98" s="34"/>
      <c r="B98" s="35"/>
      <c r="C98" s="35"/>
      <c r="D98" s="35"/>
      <c r="E98" s="35"/>
      <c r="F98" s="30"/>
      <c r="G98" s="143"/>
      <c r="H98" s="144"/>
    </row>
    <row r="99" spans="1:8">
      <c r="A99" s="34"/>
      <c r="B99" s="35"/>
      <c r="C99" s="35"/>
      <c r="D99" s="35"/>
      <c r="E99" s="35"/>
      <c r="F99" s="30"/>
      <c r="G99" s="143"/>
      <c r="H99" s="144"/>
    </row>
    <row r="100" spans="1:8">
      <c r="A100" s="34"/>
      <c r="B100" s="35"/>
      <c r="C100" s="35"/>
      <c r="D100" s="35"/>
      <c r="E100" s="35"/>
      <c r="F100" s="30"/>
      <c r="G100" s="143"/>
      <c r="H100" s="144"/>
    </row>
    <row r="101" spans="1:8">
      <c r="A101" s="34"/>
      <c r="B101" s="35"/>
      <c r="C101" s="35"/>
      <c r="D101" s="35"/>
      <c r="E101" s="35"/>
      <c r="F101" s="30"/>
      <c r="G101" s="143"/>
      <c r="H101" s="144"/>
    </row>
    <row r="102" spans="1:8">
      <c r="A102" s="34"/>
      <c r="B102" s="35"/>
      <c r="C102" s="35"/>
      <c r="D102" s="35"/>
      <c r="E102" s="35"/>
      <c r="F102" s="30"/>
      <c r="G102" s="143"/>
      <c r="H102" s="144"/>
    </row>
    <row r="103" spans="1:8">
      <c r="A103" s="34"/>
      <c r="B103" s="35"/>
      <c r="C103" s="35"/>
      <c r="D103" s="35"/>
      <c r="E103" s="35"/>
      <c r="F103" s="30"/>
      <c r="G103" s="143"/>
      <c r="H103" s="144"/>
    </row>
    <row r="104" spans="1:8">
      <c r="A104" s="34"/>
      <c r="B104" s="35"/>
      <c r="C104" s="35"/>
      <c r="D104" s="35"/>
      <c r="E104" s="35"/>
      <c r="F104" s="30"/>
      <c r="G104" s="143"/>
      <c r="H104" s="144"/>
    </row>
    <row r="105" spans="1:8">
      <c r="A105" s="34"/>
      <c r="B105" s="35"/>
      <c r="C105" s="35"/>
      <c r="D105" s="35"/>
      <c r="E105" s="35"/>
      <c r="F105" s="30"/>
      <c r="G105" s="143"/>
      <c r="H105" s="144"/>
    </row>
    <row r="106" spans="1:8">
      <c r="A106" s="34"/>
      <c r="B106" s="35"/>
      <c r="C106" s="35"/>
      <c r="D106" s="35"/>
      <c r="E106" s="35"/>
      <c r="F106" s="30"/>
      <c r="G106" s="143"/>
      <c r="H106" s="144"/>
    </row>
    <row r="107" spans="1:8">
      <c r="A107" s="34"/>
      <c r="B107" s="35"/>
      <c r="C107" s="35"/>
      <c r="D107" s="35"/>
      <c r="E107" s="35"/>
      <c r="F107" s="30"/>
      <c r="G107" s="143"/>
      <c r="H107" s="144"/>
    </row>
    <row r="108" spans="1:8">
      <c r="A108" s="34"/>
      <c r="B108" s="35"/>
      <c r="C108" s="35"/>
      <c r="D108" s="35"/>
      <c r="E108" s="35"/>
      <c r="F108" s="30"/>
      <c r="G108" s="143"/>
      <c r="H108" s="144"/>
    </row>
    <row r="109" spans="1:8">
      <c r="A109" s="34"/>
      <c r="B109" s="35"/>
      <c r="C109" s="35"/>
      <c r="D109" s="35"/>
      <c r="E109" s="35"/>
      <c r="F109" s="30"/>
      <c r="G109" s="143"/>
      <c r="H109" s="144"/>
    </row>
    <row r="110" spans="1:8">
      <c r="A110" s="34"/>
      <c r="B110" s="35"/>
      <c r="C110" s="35"/>
      <c r="D110" s="35"/>
      <c r="E110" s="35"/>
      <c r="F110" s="30"/>
      <c r="G110" s="143"/>
      <c r="H110" s="144"/>
    </row>
    <row r="111" spans="1:8">
      <c r="A111" s="34"/>
      <c r="B111" s="35"/>
      <c r="C111" s="35"/>
      <c r="D111" s="35"/>
      <c r="E111" s="35"/>
      <c r="F111" s="30"/>
      <c r="G111" s="143"/>
      <c r="H111" s="144"/>
    </row>
    <row r="112" spans="1:8">
      <c r="A112" s="34"/>
      <c r="B112" s="30"/>
      <c r="C112" s="35"/>
      <c r="D112" s="35"/>
      <c r="E112" s="35"/>
      <c r="F112" s="30"/>
      <c r="G112" s="143"/>
      <c r="H112" s="144"/>
    </row>
    <row r="113" spans="1:8">
      <c r="A113" s="34"/>
      <c r="B113" s="35"/>
      <c r="C113" s="35"/>
      <c r="D113" s="35"/>
      <c r="E113" s="35"/>
      <c r="F113" s="30"/>
      <c r="G113" s="143"/>
      <c r="H113" s="144"/>
    </row>
    <row r="114" spans="1:8">
      <c r="A114" s="34"/>
      <c r="B114" s="30"/>
      <c r="C114" s="35"/>
      <c r="D114" s="35"/>
      <c r="E114" s="35"/>
      <c r="F114" s="30"/>
      <c r="G114" s="143"/>
      <c r="H114" s="144"/>
    </row>
    <row r="115" spans="1:8">
      <c r="A115" s="34"/>
      <c r="B115" s="30"/>
      <c r="C115" s="35"/>
      <c r="D115" s="35"/>
      <c r="E115" s="35"/>
      <c r="F115" s="30"/>
      <c r="G115" s="143"/>
      <c r="H115" s="144"/>
    </row>
    <row r="116" spans="1:8">
      <c r="A116" s="34"/>
      <c r="B116" s="30"/>
      <c r="C116" s="35"/>
      <c r="D116" s="35"/>
      <c r="E116" s="35"/>
      <c r="F116" s="30"/>
      <c r="G116" s="143"/>
      <c r="H116" s="144"/>
    </row>
    <row r="117" spans="1:8">
      <c r="A117" s="34"/>
      <c r="B117" s="30"/>
      <c r="C117" s="35"/>
      <c r="D117" s="35"/>
      <c r="E117" s="35"/>
      <c r="F117" s="30"/>
      <c r="G117" s="143"/>
      <c r="H117" s="144"/>
    </row>
    <row r="118" spans="1:8">
      <c r="A118" s="34"/>
      <c r="B118" s="30"/>
      <c r="C118" s="35"/>
      <c r="D118" s="35"/>
      <c r="E118" s="35"/>
      <c r="F118" s="30"/>
      <c r="G118" s="143"/>
      <c r="H118" s="144"/>
    </row>
    <row r="119" spans="1:8">
      <c r="A119" s="34"/>
      <c r="B119" s="30"/>
      <c r="C119" s="35"/>
      <c r="D119" s="35"/>
      <c r="E119" s="35"/>
      <c r="F119" s="30"/>
      <c r="G119" s="143"/>
      <c r="H119" s="144"/>
    </row>
    <row r="120" spans="1:8">
      <c r="A120" s="34"/>
      <c r="B120" s="30"/>
      <c r="C120" s="35"/>
      <c r="D120" s="35"/>
      <c r="E120" s="35"/>
      <c r="F120" s="30"/>
      <c r="G120" s="143"/>
      <c r="H120" s="144"/>
    </row>
    <row r="121" spans="1:8">
      <c r="A121" s="34"/>
      <c r="B121" s="30"/>
      <c r="C121" s="35"/>
      <c r="D121" s="35"/>
      <c r="E121" s="35"/>
      <c r="F121" s="30"/>
      <c r="G121" s="143"/>
      <c r="H121" s="144"/>
    </row>
    <row r="122" spans="1:8">
      <c r="A122" s="34"/>
      <c r="B122" s="30"/>
      <c r="C122" s="35"/>
      <c r="D122" s="35"/>
      <c r="E122" s="35"/>
      <c r="F122" s="30"/>
      <c r="G122" s="143"/>
      <c r="H122" s="144"/>
    </row>
    <row r="123" spans="1:8">
      <c r="A123" s="34"/>
      <c r="B123" s="30"/>
      <c r="C123" s="35"/>
      <c r="D123" s="35"/>
      <c r="E123" s="35"/>
      <c r="F123" s="30"/>
      <c r="G123" s="143"/>
      <c r="H123" s="144"/>
    </row>
    <row r="124" spans="1:8" ht="15.75" thickBot="1">
      <c r="A124" s="40"/>
      <c r="B124" s="41"/>
      <c r="C124" s="42"/>
      <c r="D124" s="42"/>
      <c r="E124" s="42"/>
      <c r="F124" s="41"/>
      <c r="G124" s="145"/>
      <c r="H124" s="146"/>
    </row>
    <row r="125" spans="1:8">
      <c r="A125" s="17" t="s">
        <v>2073</v>
      </c>
      <c r="B125" s="35"/>
      <c r="C125" s="17"/>
      <c r="D125" s="17"/>
      <c r="E125" s="30"/>
      <c r="F125" s="30"/>
      <c r="G125" s="143"/>
      <c r="H125" s="205" t="s">
        <v>2076</v>
      </c>
    </row>
    <row r="126" spans="1:8">
      <c r="A126" s="35" t="s">
        <v>2077</v>
      </c>
      <c r="B126" s="35"/>
      <c r="C126" s="35"/>
      <c r="D126" s="35"/>
      <c r="E126" s="35"/>
      <c r="F126" s="35"/>
      <c r="G126" s="147"/>
      <c r="H126" s="147"/>
    </row>
    <row r="127" spans="1:8">
      <c r="A127" s="17"/>
      <c r="B127" s="17"/>
      <c r="C127" s="17"/>
      <c r="D127" s="17"/>
      <c r="E127" s="17"/>
      <c r="F127" s="17"/>
      <c r="G127" s="17"/>
      <c r="H127" s="1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s="30"/>
      <c r="B135" s="30"/>
      <c r="C135" s="30"/>
      <c r="D135" s="30"/>
      <c r="E135" s="30"/>
      <c r="F135" s="30"/>
      <c r="G135" s="143"/>
      <c r="H135" s="143"/>
    </row>
    <row r="136" spans="1:8">
      <c r="A136" s="30"/>
      <c r="B136" s="30"/>
      <c r="C136" s="30"/>
      <c r="D136" s="30"/>
      <c r="E136" s="30"/>
      <c r="F136" s="30"/>
      <c r="G136" s="143"/>
      <c r="H136" s="143"/>
    </row>
    <row r="137" spans="1:8">
      <c r="A137" s="30"/>
      <c r="B137" s="30"/>
      <c r="C137" s="30"/>
      <c r="D137" s="30"/>
      <c r="E137" s="30"/>
      <c r="F137" s="30"/>
      <c r="G137" s="143"/>
      <c r="H137" s="143"/>
    </row>
    <row r="138" spans="1:8">
      <c r="A138" s="30"/>
      <c r="B138" s="30"/>
      <c r="C138" s="30"/>
      <c r="D138" s="30"/>
      <c r="E138" s="30"/>
      <c r="F138" s="30"/>
      <c r="G138" s="143"/>
      <c r="H138" s="143"/>
    </row>
    <row r="139" spans="1:8">
      <c r="A139" s="30"/>
      <c r="B139" s="30"/>
      <c r="C139" s="30"/>
      <c r="D139" s="30"/>
      <c r="E139" s="30"/>
      <c r="F139" s="30"/>
      <c r="G139" s="143"/>
      <c r="H139" s="143"/>
    </row>
    <row r="140" spans="1:8">
      <c r="A140" s="30"/>
      <c r="B140"/>
      <c r="C140" s="30"/>
      <c r="D140" s="30"/>
      <c r="E140" s="30"/>
      <c r="F140" s="30"/>
      <c r="G140" s="143"/>
      <c r="H140" s="143"/>
    </row>
    <row r="141" spans="1:8">
      <c r="A141" s="30"/>
      <c r="B141"/>
      <c r="C141" s="30"/>
      <c r="D141" s="30"/>
      <c r="E141" s="30"/>
      <c r="F141" s="30"/>
      <c r="G141" s="143"/>
      <c r="H141" s="143"/>
    </row>
    <row r="142" spans="1:8">
      <c r="A142" s="30"/>
      <c r="B142"/>
      <c r="C142" s="30"/>
      <c r="D142" s="30"/>
      <c r="E142" s="30"/>
      <c r="F142" s="30"/>
      <c r="G142" s="143"/>
      <c r="H142" s="143"/>
    </row>
    <row r="143" spans="1:8">
      <c r="A143" s="30"/>
      <c r="B143"/>
      <c r="C143" s="30"/>
      <c r="D143" s="30"/>
      <c r="E143" s="30"/>
      <c r="F143" s="30"/>
      <c r="G143" s="143"/>
      <c r="H143" s="143"/>
    </row>
    <row r="144" spans="1:8">
      <c r="A144" s="30"/>
      <c r="B144"/>
      <c r="C144" s="30"/>
      <c r="D144" s="30"/>
      <c r="E144" s="30"/>
      <c r="F144" s="30"/>
      <c r="G144" s="143"/>
      <c r="H144" s="143"/>
    </row>
    <row r="145" spans="1:8">
      <c r="A145" s="30"/>
      <c r="B145"/>
      <c r="C145" s="30"/>
      <c r="D145" s="30"/>
      <c r="E145" s="30"/>
      <c r="F145" s="30"/>
      <c r="G145" s="143"/>
      <c r="H145" s="143"/>
    </row>
    <row r="146" spans="1:8">
      <c r="A146" s="30"/>
      <c r="B146"/>
      <c r="C146" s="30"/>
      <c r="D146" s="30"/>
      <c r="E146" s="30"/>
      <c r="F146" s="30"/>
      <c r="G146" s="143"/>
      <c r="H146" s="143"/>
    </row>
    <row r="147" spans="1:8">
      <c r="A147" s="30"/>
      <c r="B147"/>
      <c r="C147" s="30"/>
      <c r="D147" s="30"/>
      <c r="E147" s="30"/>
      <c r="F147" s="30"/>
      <c r="G147" s="143"/>
      <c r="H147" s="143"/>
    </row>
    <row r="148" spans="1:8">
      <c r="A148" s="30"/>
      <c r="B148"/>
      <c r="C148" s="30"/>
      <c r="D148" s="30"/>
      <c r="E148" s="30"/>
      <c r="F148" s="30"/>
      <c r="G148" s="143"/>
      <c r="H148" s="143"/>
    </row>
    <row r="149" spans="1:8">
      <c r="A149" s="30"/>
      <c r="B149"/>
      <c r="C149" s="30"/>
      <c r="D149" s="30"/>
      <c r="E149" s="30"/>
      <c r="F149" s="30"/>
      <c r="G149" s="30"/>
      <c r="H149" s="30"/>
    </row>
    <row r="150" spans="1:8">
      <c r="A150" s="30"/>
      <c r="B150" s="30"/>
      <c r="C150" s="30"/>
      <c r="D150" s="30"/>
      <c r="E150" s="30"/>
      <c r="F150" s="30"/>
      <c r="G150" s="30"/>
      <c r="H150" s="30"/>
    </row>
    <row r="151" spans="1:8">
      <c r="A151" s="30"/>
      <c r="B151" s="30"/>
      <c r="C151" s="30"/>
      <c r="D151" s="30"/>
      <c r="E151" s="30"/>
      <c r="F151" s="30"/>
      <c r="G151" s="30"/>
      <c r="H151" s="30"/>
    </row>
    <row r="152" spans="1:8">
      <c r="A152" s="30"/>
      <c r="B152" s="30"/>
      <c r="C152" s="30"/>
      <c r="D152" s="30"/>
      <c r="E152" s="30"/>
      <c r="F152" s="30"/>
      <c r="G152" s="30"/>
      <c r="H152" s="30"/>
    </row>
    <row r="153" spans="1:8">
      <c r="A153" s="30"/>
      <c r="B153" s="30"/>
      <c r="C153" s="30"/>
      <c r="D153" s="30"/>
      <c r="E153" s="30"/>
      <c r="F153" s="30"/>
      <c r="G153" s="30"/>
      <c r="H153" s="30"/>
    </row>
    <row r="231" spans="1:4">
      <c r="A231" s="17"/>
      <c r="B231" s="483"/>
      <c r="C231" s="17"/>
      <c r="D231" s="483"/>
    </row>
  </sheetData>
  <customSheetViews>
    <customSheetView guid="{15E51391-F6F3-48E9-B40F-0D0FA5B2E445}" scale="85" colorId="22">
      <rowBreaks count="1" manualBreakCount="1">
        <brk id="61" max="16383" man="1"/>
      </row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rowBreaks count="1" manualBreakCount="1">
        <brk id="61" max="16383" man="1"/>
      </row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rowBreaks count="1" manualBreakCount="1">
        <brk id="61" max="16383" man="1"/>
      </row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rowBreaks count="1" manualBreakCount="1">
        <brk id="61" max="16383" man="1"/>
      </row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rowBreaks count="1" manualBreakCount="1">
        <brk id="61" max="16383" man="1"/>
      </row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rowBreaks count="1" manualBreakCount="1">
        <brk id="61" max="16383" man="1"/>
      </row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rowBreaks count="1" manualBreakCount="1">
        <brk id="61" max="16383" man="1"/>
      </row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rowBreaks count="1" manualBreakCount="1">
        <brk id="61" max="16383" man="1"/>
      </row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rowBreaks count="1" manualBreakCount="1">
        <brk id="61" max="16383" man="1"/>
      </rowBreaks>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rowBreaks count="1" manualBreakCount="1">
        <brk id="61" max="16383" man="1"/>
      </rowBreaks>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rowBreaks count="1" manualBreakCount="1">
        <brk id="61" max="16383" man="1"/>
      </rowBreaks>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rowBreaks count="1" manualBreakCount="1">
        <brk id="61" max="16383" man="1"/>
      </rowBreaks>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rowBreaks count="1" manualBreakCount="1">
        <brk id="61" max="16383" man="1"/>
      </rowBreaks>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rowBreaks count="1" manualBreakCount="1">
        <brk id="61" max="16383" man="1"/>
      </rowBreaks>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rowBreaks count="1" manualBreakCount="1">
        <brk id="61" max="16383" man="1"/>
      </rowBreaks>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rowBreaks count="1" manualBreakCount="1">
        <brk id="61" max="16383" man="1"/>
      </rowBreaks>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rowBreaks count="1" manualBreakCount="1">
        <brk id="61" max="16383" man="1"/>
      </rowBreaks>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view="pageBreakPreview">
      <selection activeCell="B50" sqref="B50"/>
      <rowBreaks count="1" manualBreakCount="1">
        <brk id="61" max="16383" man="1"/>
      </rowBreaks>
      <pageMargins left="0.5" right="0.5" top="0.5" bottom="0.5" header="0.5" footer="0.5"/>
      <printOptions horizontalCentered="1" verticalCentered="1"/>
      <pageSetup scale="70" orientation="portrait" horizontalDpi="300" verticalDpi="300" r:id="rId18"/>
      <headerFooter alignWithMargins="0"/>
    </customSheetView>
  </customSheetViews>
  <mergeCells count="7">
    <mergeCell ref="B5:C11"/>
    <mergeCell ref="E5:H8"/>
    <mergeCell ref="E9:H13"/>
    <mergeCell ref="B12:C19"/>
    <mergeCell ref="E14:H16"/>
    <mergeCell ref="E17:H21"/>
    <mergeCell ref="B20:C21"/>
  </mergeCells>
  <printOptions horizontalCentered="1" verticalCentered="1"/>
  <pageMargins left="0.5" right="0.5" top="0.25" bottom="0.25" header="0" footer="0"/>
  <pageSetup scale="70" orientation="portrait" horizontalDpi="300" verticalDpi="300" r:id="rId19"/>
  <headerFooter alignWithMargins="0"/>
  <rowBreaks count="1" manualBreakCount="1">
    <brk id="6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51"/>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5.77734375" style="9" customWidth="1"/>
    <col min="3" max="3" width="20.21875" style="9" bestFit="1" customWidth="1"/>
    <col min="4" max="4" width="15.88671875" style="9"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2056</v>
      </c>
      <c r="C1" s="45" t="s">
        <v>1549</v>
      </c>
      <c r="D1" s="44" t="s">
        <v>1977</v>
      </c>
      <c r="E1" s="60" t="s">
        <v>1978</v>
      </c>
      <c r="F1" s="43" t="s">
        <v>2056</v>
      </c>
      <c r="G1" s="46"/>
      <c r="H1" s="45" t="s">
        <v>1549</v>
      </c>
      <c r="I1" s="44" t="s">
        <v>2058</v>
      </c>
      <c r="J1" s="46" t="s">
        <v>2059</v>
      </c>
      <c r="K1" s="60"/>
    </row>
    <row r="2" spans="1:11" ht="17.649999999999999" customHeight="1">
      <c r="A2" s="34"/>
      <c r="B2" s="81" t="str">
        <f>'Data Sheet'!$C$25</f>
        <v>Central Hudson Gas &amp; Electric</v>
      </c>
      <c r="C2" s="48" t="s">
        <v>2078</v>
      </c>
      <c r="D2" s="65" t="s">
        <v>2079</v>
      </c>
      <c r="E2" s="39"/>
      <c r="F2" s="72" t="str">
        <f>'Data Sheet'!$C$25</f>
        <v>Central Hudson Gas &amp; Electric</v>
      </c>
      <c r="G2" s="30"/>
      <c r="H2" s="48" t="s">
        <v>2078</v>
      </c>
      <c r="I2" s="811" t="s">
        <v>2080</v>
      </c>
      <c r="J2" s="30"/>
      <c r="K2" s="39"/>
    </row>
    <row r="3" spans="1:11" ht="17.649999999999999" customHeight="1">
      <c r="A3" s="37"/>
      <c r="B3" s="38"/>
      <c r="C3" s="50" t="s">
        <v>3419</v>
      </c>
      <c r="D3" s="871" t="str">
        <f>'Data Sheet'!$C$40</f>
        <v>4/14/14</v>
      </c>
      <c r="E3" s="110" t="str">
        <f>'Data Sheet'!$C$38</f>
        <v>12/31/13</v>
      </c>
      <c r="F3" s="37"/>
      <c r="G3" s="38"/>
      <c r="H3" s="50" t="s">
        <v>3419</v>
      </c>
      <c r="I3" s="871" t="str">
        <f>'Data Sheet'!$C$40</f>
        <v>4/14/14</v>
      </c>
      <c r="J3" s="104" t="str">
        <f>'Data Sheet'!$C$38</f>
        <v>12/31/13</v>
      </c>
      <c r="K3" s="132"/>
    </row>
    <row r="4" spans="1:11" ht="17.649999999999999" customHeight="1">
      <c r="A4" s="118"/>
      <c r="B4" s="35" t="s">
        <v>3420</v>
      </c>
      <c r="C4" s="35"/>
      <c r="D4" s="35"/>
      <c r="E4" s="36"/>
      <c r="F4" s="118" t="s">
        <v>3421</v>
      </c>
      <c r="G4" s="35"/>
      <c r="H4" s="35"/>
      <c r="I4" s="35"/>
      <c r="J4" s="35"/>
      <c r="K4" s="36"/>
    </row>
    <row r="5" spans="1:11" ht="17.649999999999999" customHeight="1">
      <c r="A5" s="31"/>
      <c r="B5" s="32" t="s">
        <v>3422</v>
      </c>
      <c r="C5" s="32"/>
      <c r="D5" s="32"/>
      <c r="E5" s="33"/>
      <c r="F5" s="31" t="s">
        <v>3422</v>
      </c>
      <c r="G5" s="32"/>
      <c r="H5" s="32"/>
      <c r="I5" s="32"/>
      <c r="J5" s="32"/>
      <c r="K5" s="33"/>
    </row>
    <row r="6" spans="1:11" ht="17.649999999999999" customHeight="1">
      <c r="A6" s="150"/>
      <c r="B6" s="30"/>
      <c r="C6" s="30"/>
      <c r="D6" s="57"/>
      <c r="E6" s="49"/>
      <c r="F6" s="51"/>
      <c r="G6" s="811" t="s">
        <v>3423</v>
      </c>
      <c r="H6" s="811" t="s">
        <v>3423</v>
      </c>
      <c r="I6" s="811" t="s">
        <v>3423</v>
      </c>
      <c r="J6" s="65"/>
      <c r="K6" s="206"/>
    </row>
    <row r="7" spans="1:11" ht="17.649999999999999" customHeight="1">
      <c r="A7" s="150" t="s">
        <v>1984</v>
      </c>
      <c r="B7" s="35" t="s">
        <v>2039</v>
      </c>
      <c r="C7" s="35"/>
      <c r="D7" s="204" t="s">
        <v>2677</v>
      </c>
      <c r="E7" s="206" t="s">
        <v>3424</v>
      </c>
      <c r="F7" s="150" t="s">
        <v>3425</v>
      </c>
      <c r="G7" s="811" t="s">
        <v>3426</v>
      </c>
      <c r="H7" s="811" t="s">
        <v>3426</v>
      </c>
      <c r="I7" s="811" t="s">
        <v>3426</v>
      </c>
      <c r="J7" s="811" t="s">
        <v>4039</v>
      </c>
      <c r="K7" s="206" t="s">
        <v>1984</v>
      </c>
    </row>
    <row r="8" spans="1:11" ht="17.649999999999999" customHeight="1">
      <c r="A8" s="151" t="s">
        <v>1987</v>
      </c>
      <c r="B8" s="32" t="s">
        <v>3447</v>
      </c>
      <c r="C8" s="32"/>
      <c r="D8" s="159" t="s">
        <v>3448</v>
      </c>
      <c r="E8" s="207" t="s">
        <v>3449</v>
      </c>
      <c r="F8" s="151" t="s">
        <v>3450</v>
      </c>
      <c r="G8" s="815" t="s">
        <v>2692</v>
      </c>
      <c r="H8" s="815" t="s">
        <v>2693</v>
      </c>
      <c r="I8" s="815" t="s">
        <v>2694</v>
      </c>
      <c r="J8" s="815" t="s">
        <v>2695</v>
      </c>
      <c r="K8" s="207" t="s">
        <v>1987</v>
      </c>
    </row>
    <row r="9" spans="1:11" ht="17.649999999999999" customHeight="1">
      <c r="A9" s="151" t="s">
        <v>2871</v>
      </c>
      <c r="B9" s="32" t="s">
        <v>2872</v>
      </c>
      <c r="C9" s="32"/>
      <c r="D9" s="208"/>
      <c r="E9" s="209"/>
      <c r="F9" s="210"/>
      <c r="G9" s="211"/>
      <c r="H9" s="211"/>
      <c r="I9" s="211"/>
      <c r="J9" s="212"/>
      <c r="K9" s="207" t="s">
        <v>2871</v>
      </c>
    </row>
    <row r="10" spans="1:11" ht="17.649999999999999" customHeight="1">
      <c r="A10" s="151" t="s">
        <v>2873</v>
      </c>
      <c r="B10" s="987" t="s">
        <v>3427</v>
      </c>
      <c r="C10" s="32"/>
      <c r="D10" s="213"/>
      <c r="E10" s="214"/>
      <c r="F10" s="215"/>
      <c r="G10" s="216"/>
      <c r="H10" s="216"/>
      <c r="I10" s="216"/>
      <c r="J10" s="217"/>
      <c r="K10" s="207" t="s">
        <v>2873</v>
      </c>
    </row>
    <row r="11" spans="1:11" ht="17.649999999999999" customHeight="1">
      <c r="A11" s="151" t="s">
        <v>2875</v>
      </c>
      <c r="B11" s="987" t="s">
        <v>3428</v>
      </c>
      <c r="C11" s="32"/>
      <c r="D11" s="989">
        <f>SUM(E11:J11)</f>
        <v>1546182508</v>
      </c>
      <c r="E11" s="993">
        <v>1043097839</v>
      </c>
      <c r="F11" s="994">
        <v>335361441</v>
      </c>
      <c r="G11" s="995"/>
      <c r="H11" s="995"/>
      <c r="I11" s="995"/>
      <c r="J11" s="995">
        <v>167723228</v>
      </c>
      <c r="K11" s="207" t="s">
        <v>2875</v>
      </c>
    </row>
    <row r="12" spans="1:11" ht="17.649999999999999" customHeight="1">
      <c r="A12" s="151" t="s">
        <v>2877</v>
      </c>
      <c r="B12" s="987" t="s">
        <v>3429</v>
      </c>
      <c r="C12" s="32"/>
      <c r="D12" s="990">
        <f>SUM(E12:J12)</f>
        <v>0</v>
      </c>
      <c r="E12" s="996"/>
      <c r="F12" s="997"/>
      <c r="G12" s="998" t="s">
        <v>2045</v>
      </c>
      <c r="H12" s="998"/>
      <c r="I12" s="998"/>
      <c r="J12" s="998"/>
      <c r="K12" s="207" t="s">
        <v>2877</v>
      </c>
    </row>
    <row r="13" spans="1:11" ht="17.649999999999999" customHeight="1">
      <c r="A13" s="151" t="s">
        <v>2107</v>
      </c>
      <c r="B13" s="987" t="s">
        <v>3430</v>
      </c>
      <c r="C13" s="32"/>
      <c r="D13" s="990">
        <f>SUM(E13:J13)</f>
        <v>0</v>
      </c>
      <c r="E13" s="996"/>
      <c r="F13" s="997"/>
      <c r="G13" s="998"/>
      <c r="H13" s="998"/>
      <c r="I13" s="998"/>
      <c r="J13" s="998"/>
      <c r="K13" s="207" t="s">
        <v>2107</v>
      </c>
    </row>
    <row r="14" spans="1:11" ht="17.649999999999999" customHeight="1">
      <c r="A14" s="151" t="s">
        <v>2109</v>
      </c>
      <c r="B14" s="987" t="s">
        <v>3431</v>
      </c>
      <c r="C14" s="32"/>
      <c r="D14" s="990">
        <f>SUM(E14:J14)</f>
        <v>103685757</v>
      </c>
      <c r="E14" s="996">
        <v>75244960</v>
      </c>
      <c r="F14" s="997">
        <v>21265552</v>
      </c>
      <c r="G14" s="998"/>
      <c r="H14" s="998"/>
      <c r="I14" s="998"/>
      <c r="J14" s="998">
        <v>7175245</v>
      </c>
      <c r="K14" s="207" t="s">
        <v>2109</v>
      </c>
    </row>
    <row r="15" spans="1:11" ht="17.649999999999999" customHeight="1">
      <c r="A15" s="151" t="s">
        <v>2112</v>
      </c>
      <c r="B15" s="987" t="s">
        <v>3432</v>
      </c>
      <c r="C15" s="32"/>
      <c r="D15" s="990">
        <f>SUM(E15:J15)</f>
        <v>0</v>
      </c>
      <c r="E15" s="996"/>
      <c r="F15" s="997"/>
      <c r="G15" s="998"/>
      <c r="H15" s="998"/>
      <c r="I15" s="998"/>
      <c r="J15" s="998"/>
      <c r="K15" s="207" t="s">
        <v>2112</v>
      </c>
    </row>
    <row r="16" spans="1:11" ht="17.649999999999999" customHeight="1">
      <c r="A16" s="151" t="s">
        <v>2114</v>
      </c>
      <c r="B16" s="987" t="s">
        <v>3433</v>
      </c>
      <c r="C16" s="32"/>
      <c r="D16" s="990">
        <f t="shared" ref="D16:J16" si="0">SUM(D11:D15)</f>
        <v>1649868265</v>
      </c>
      <c r="E16" s="999">
        <f t="shared" si="0"/>
        <v>1118342799</v>
      </c>
      <c r="F16" s="1000">
        <f t="shared" si="0"/>
        <v>356626993</v>
      </c>
      <c r="G16" s="1001">
        <f t="shared" si="0"/>
        <v>0</v>
      </c>
      <c r="H16" s="1001">
        <f t="shared" si="0"/>
        <v>0</v>
      </c>
      <c r="I16" s="1001">
        <f t="shared" si="0"/>
        <v>0</v>
      </c>
      <c r="J16" s="1001">
        <f t="shared" si="0"/>
        <v>174898473</v>
      </c>
      <c r="K16" s="207" t="s">
        <v>2114</v>
      </c>
    </row>
    <row r="17" spans="1:11" ht="17.649999999999999" customHeight="1">
      <c r="A17" s="151" t="s">
        <v>2116</v>
      </c>
      <c r="B17" s="987" t="s">
        <v>3434</v>
      </c>
      <c r="C17" s="32"/>
      <c r="D17" s="990">
        <f>SUM(E17:J17)</f>
        <v>0</v>
      </c>
      <c r="E17" s="996"/>
      <c r="F17" s="997"/>
      <c r="G17" s="998"/>
      <c r="H17" s="998"/>
      <c r="I17" s="998"/>
      <c r="J17" s="998"/>
      <c r="K17" s="207" t="s">
        <v>2116</v>
      </c>
    </row>
    <row r="18" spans="1:11" ht="17.649999999999999" customHeight="1">
      <c r="A18" s="151" t="s">
        <v>2118</v>
      </c>
      <c r="B18" s="987" t="s">
        <v>3435</v>
      </c>
      <c r="C18" s="32"/>
      <c r="D18" s="990">
        <f>SUM(E18:J18)</f>
        <v>209069</v>
      </c>
      <c r="E18" s="996">
        <v>209069</v>
      </c>
      <c r="F18" s="997"/>
      <c r="G18" s="998"/>
      <c r="H18" s="998"/>
      <c r="I18" s="998"/>
      <c r="J18" s="998"/>
      <c r="K18" s="207" t="s">
        <v>2118</v>
      </c>
    </row>
    <row r="19" spans="1:11" ht="17.649999999999999" customHeight="1">
      <c r="A19" s="151" t="s">
        <v>2120</v>
      </c>
      <c r="B19" s="987" t="s">
        <v>1483</v>
      </c>
      <c r="C19" s="32"/>
      <c r="D19" s="990">
        <f>SUM(E19:J19)</f>
        <v>41861989</v>
      </c>
      <c r="E19" s="996">
        <v>28269080</v>
      </c>
      <c r="F19" s="997">
        <v>8773634</v>
      </c>
      <c r="G19" s="998"/>
      <c r="H19" s="998"/>
      <c r="I19" s="998"/>
      <c r="J19" s="998">
        <v>4819275</v>
      </c>
      <c r="K19" s="207" t="s">
        <v>2120</v>
      </c>
    </row>
    <row r="20" spans="1:11" ht="17.649999999999999" customHeight="1">
      <c r="A20" s="151" t="s">
        <v>2122</v>
      </c>
      <c r="B20" s="987" t="s">
        <v>3436</v>
      </c>
      <c r="C20" s="32"/>
      <c r="D20" s="990">
        <f>SUM(E20:J20)</f>
        <v>0</v>
      </c>
      <c r="E20" s="996"/>
      <c r="F20" s="997"/>
      <c r="G20" s="998"/>
      <c r="H20" s="998"/>
      <c r="I20" s="998"/>
      <c r="J20" s="998"/>
      <c r="K20" s="207" t="s">
        <v>2122</v>
      </c>
    </row>
    <row r="21" spans="1:11" ht="17.649999999999999" customHeight="1">
      <c r="A21" s="151" t="s">
        <v>2124</v>
      </c>
      <c r="B21" s="987" t="s">
        <v>3612</v>
      </c>
      <c r="C21" s="32"/>
      <c r="D21" s="991">
        <f t="shared" ref="D21:J21" si="1">SUM(D16:D20)</f>
        <v>1691939323</v>
      </c>
      <c r="E21" s="999">
        <f t="shared" si="1"/>
        <v>1146820948</v>
      </c>
      <c r="F21" s="1000">
        <f t="shared" si="1"/>
        <v>365400627</v>
      </c>
      <c r="G21" s="1001">
        <f t="shared" si="1"/>
        <v>0</v>
      </c>
      <c r="H21" s="1001">
        <f t="shared" si="1"/>
        <v>0</v>
      </c>
      <c r="I21" s="1001">
        <f t="shared" si="1"/>
        <v>0</v>
      </c>
      <c r="J21" s="1001">
        <f t="shared" si="1"/>
        <v>179717748</v>
      </c>
      <c r="K21" s="207" t="s">
        <v>2124</v>
      </c>
    </row>
    <row r="22" spans="1:11" ht="17.649999999999999" customHeight="1">
      <c r="A22" s="151" t="s">
        <v>2126</v>
      </c>
      <c r="B22" s="987" t="s">
        <v>3613</v>
      </c>
      <c r="C22" s="32"/>
      <c r="D22" s="990">
        <f t="shared" ref="D22:J22" si="2">D42</f>
        <v>481064376</v>
      </c>
      <c r="E22" s="999">
        <f t="shared" si="2"/>
        <v>305516764</v>
      </c>
      <c r="F22" s="1000">
        <f t="shared" si="2"/>
        <v>108352014</v>
      </c>
      <c r="G22" s="1001">
        <f t="shared" si="2"/>
        <v>0</v>
      </c>
      <c r="H22" s="1001">
        <f t="shared" si="2"/>
        <v>0</v>
      </c>
      <c r="I22" s="1001">
        <f t="shared" si="2"/>
        <v>0</v>
      </c>
      <c r="J22" s="1001">
        <f t="shared" si="2"/>
        <v>67195598</v>
      </c>
      <c r="K22" s="207" t="s">
        <v>2126</v>
      </c>
    </row>
    <row r="23" spans="1:11" ht="17.649999999999999" customHeight="1">
      <c r="A23" s="151" t="s">
        <v>2128</v>
      </c>
      <c r="B23" s="987" t="s">
        <v>3614</v>
      </c>
      <c r="C23" s="32"/>
      <c r="D23" s="992">
        <f t="shared" ref="D23:J23" si="3">D21-D22</f>
        <v>1210874947</v>
      </c>
      <c r="E23" s="1002">
        <f t="shared" si="3"/>
        <v>841304184</v>
      </c>
      <c r="F23" s="1003">
        <f t="shared" si="3"/>
        <v>257048613</v>
      </c>
      <c r="G23" s="1004">
        <f t="shared" si="3"/>
        <v>0</v>
      </c>
      <c r="H23" s="1004">
        <f t="shared" si="3"/>
        <v>0</v>
      </c>
      <c r="I23" s="1004">
        <f t="shared" si="3"/>
        <v>0</v>
      </c>
      <c r="J23" s="1004">
        <f t="shared" si="3"/>
        <v>112522150</v>
      </c>
      <c r="K23" s="207" t="s">
        <v>2128</v>
      </c>
    </row>
    <row r="24" spans="1:11" ht="17.649999999999999" customHeight="1">
      <c r="A24" s="150" t="s">
        <v>2130</v>
      </c>
      <c r="B24" s="135" t="s">
        <v>3615</v>
      </c>
      <c r="C24" s="30"/>
      <c r="D24" s="220"/>
      <c r="E24" s="221"/>
      <c r="F24" s="222"/>
      <c r="G24" s="223"/>
      <c r="H24" s="223"/>
      <c r="I24" s="223"/>
      <c r="J24" s="224"/>
      <c r="K24" s="206" t="s">
        <v>2130</v>
      </c>
    </row>
    <row r="25" spans="1:11" ht="17.649999999999999" customHeight="1">
      <c r="A25" s="272"/>
      <c r="B25" s="988" t="s">
        <v>3616</v>
      </c>
      <c r="C25" s="38"/>
      <c r="D25" s="220"/>
      <c r="E25" s="221"/>
      <c r="F25" s="222"/>
      <c r="G25" s="223"/>
      <c r="H25" s="223"/>
      <c r="I25" s="223"/>
      <c r="J25" s="224"/>
      <c r="K25" s="207"/>
    </row>
    <row r="26" spans="1:11" ht="17.649999999999999" customHeight="1">
      <c r="A26" s="151" t="s">
        <v>2132</v>
      </c>
      <c r="B26" s="987" t="s">
        <v>3617</v>
      </c>
      <c r="C26" s="32"/>
      <c r="D26" s="225"/>
      <c r="E26" s="226"/>
      <c r="F26" s="227"/>
      <c r="G26" s="228"/>
      <c r="H26" s="228"/>
      <c r="I26" s="228"/>
      <c r="J26" s="229"/>
      <c r="K26" s="207" t="s">
        <v>2132</v>
      </c>
    </row>
    <row r="27" spans="1:11" ht="17.649999999999999" customHeight="1">
      <c r="A27" s="151" t="s">
        <v>2134</v>
      </c>
      <c r="B27" s="987" t="s">
        <v>3618</v>
      </c>
      <c r="C27" s="32"/>
      <c r="D27" s="989">
        <f>SUM(E27:J27)</f>
        <v>470262909</v>
      </c>
      <c r="E27" s="218">
        <v>305447728</v>
      </c>
      <c r="F27" s="1628">
        <v>108352014</v>
      </c>
      <c r="G27" s="1629"/>
      <c r="H27" s="1629"/>
      <c r="I27" s="1629"/>
      <c r="J27" s="1629">
        <v>56463167</v>
      </c>
      <c r="K27" s="207" t="s">
        <v>2134</v>
      </c>
    </row>
    <row r="28" spans="1:11" ht="17.649999999999999" customHeight="1">
      <c r="A28" s="151" t="s">
        <v>2136</v>
      </c>
      <c r="B28" s="987" t="s">
        <v>3619</v>
      </c>
      <c r="C28" s="581"/>
      <c r="D28" s="990">
        <f>SUM(E28:J28)</f>
        <v>0</v>
      </c>
      <c r="E28" s="1630"/>
      <c r="F28" s="1631"/>
      <c r="G28" s="1632"/>
      <c r="H28" s="1632"/>
      <c r="I28" s="1632"/>
      <c r="J28" s="1633"/>
      <c r="K28" s="207" t="s">
        <v>2136</v>
      </c>
    </row>
    <row r="29" spans="1:11" ht="17.649999999999999" customHeight="1">
      <c r="A29" s="151" t="s">
        <v>2138</v>
      </c>
      <c r="B29" s="987" t="s">
        <v>3620</v>
      </c>
      <c r="C29" s="1641"/>
      <c r="D29" s="1006">
        <f>SUM(E29:J29)</f>
        <v>0</v>
      </c>
      <c r="E29" s="1634"/>
      <c r="F29" s="1631"/>
      <c r="G29" s="1635"/>
      <c r="H29" s="1635"/>
      <c r="I29" s="1635"/>
      <c r="J29" s="1636"/>
      <c r="K29" s="207" t="s">
        <v>2138</v>
      </c>
    </row>
    <row r="30" spans="1:11" ht="17.649999999999999" customHeight="1">
      <c r="A30" s="151" t="s">
        <v>2140</v>
      </c>
      <c r="B30" s="987" t="s">
        <v>3621</v>
      </c>
      <c r="C30" s="1641"/>
      <c r="D30" s="1007">
        <f>SUM(E30:J30)</f>
        <v>10801467</v>
      </c>
      <c r="E30" s="1637">
        <v>69036</v>
      </c>
      <c r="F30" s="1631"/>
      <c r="G30" s="1638"/>
      <c r="H30" s="1639"/>
      <c r="I30" s="1639"/>
      <c r="J30" s="1639">
        <v>10732431</v>
      </c>
      <c r="K30" s="207" t="s">
        <v>2140</v>
      </c>
    </row>
    <row r="31" spans="1:11" ht="17.649999999999999" customHeight="1">
      <c r="A31" s="151" t="s">
        <v>2142</v>
      </c>
      <c r="B31" s="987" t="s">
        <v>3622</v>
      </c>
      <c r="C31" s="1641"/>
      <c r="D31" s="1008">
        <f>SUM(D27:D30)</f>
        <v>481064376</v>
      </c>
      <c r="E31" s="999">
        <f t="shared" ref="E31:J31" si="4">SUM(E27:E30)</f>
        <v>305516764</v>
      </c>
      <c r="F31" s="1000">
        <f t="shared" si="4"/>
        <v>108352014</v>
      </c>
      <c r="G31" s="991">
        <f t="shared" si="4"/>
        <v>0</v>
      </c>
      <c r="H31" s="1001">
        <f t="shared" si="4"/>
        <v>0</v>
      </c>
      <c r="I31" s="1001">
        <f t="shared" si="4"/>
        <v>0</v>
      </c>
      <c r="J31" s="1001">
        <f t="shared" si="4"/>
        <v>67195598</v>
      </c>
      <c r="K31" s="207" t="s">
        <v>2142</v>
      </c>
    </row>
    <row r="32" spans="1:11" ht="17.649999999999999" customHeight="1">
      <c r="A32" s="151" t="s">
        <v>2144</v>
      </c>
      <c r="B32" s="987" t="s">
        <v>3434</v>
      </c>
      <c r="C32" s="1641"/>
      <c r="D32" s="228"/>
      <c r="E32" s="226"/>
      <c r="F32" s="227"/>
      <c r="G32" s="228"/>
      <c r="H32" s="228"/>
      <c r="I32" s="228"/>
      <c r="J32" s="229"/>
      <c r="K32" s="207" t="s">
        <v>2144</v>
      </c>
    </row>
    <row r="33" spans="1:11" ht="17.649999999999999" customHeight="1">
      <c r="A33" s="151" t="s">
        <v>2146</v>
      </c>
      <c r="B33" s="987" t="s">
        <v>3618</v>
      </c>
      <c r="C33" s="581"/>
      <c r="D33" s="990">
        <f>SUM(E33:J33)</f>
        <v>0</v>
      </c>
      <c r="E33" s="1637" t="s">
        <v>2045</v>
      </c>
      <c r="F33" s="1631"/>
      <c r="G33" s="1639"/>
      <c r="H33" s="1639"/>
      <c r="I33" s="1639"/>
      <c r="J33" s="1639"/>
      <c r="K33" s="207" t="s">
        <v>2146</v>
      </c>
    </row>
    <row r="34" spans="1:11" ht="17.649999999999999" customHeight="1">
      <c r="A34" s="151" t="s">
        <v>2148</v>
      </c>
      <c r="B34" s="987" t="s">
        <v>3623</v>
      </c>
      <c r="C34" s="32"/>
      <c r="D34" s="990">
        <f>SUM(E34:J34)</f>
        <v>0</v>
      </c>
      <c r="E34" s="1637"/>
      <c r="F34" s="1631"/>
      <c r="G34" s="1639"/>
      <c r="H34" s="1639"/>
      <c r="I34" s="1639"/>
      <c r="J34" s="1639"/>
      <c r="K34" s="207" t="s">
        <v>2148</v>
      </c>
    </row>
    <row r="35" spans="1:11" ht="17.649999999999999" customHeight="1">
      <c r="A35" s="151" t="s">
        <v>2150</v>
      </c>
      <c r="B35" s="987" t="s">
        <v>3624</v>
      </c>
      <c r="C35" s="32"/>
      <c r="D35" s="991">
        <f>SUM(D33:D34)</f>
        <v>0</v>
      </c>
      <c r="E35" s="999">
        <f t="shared" ref="E35:J35" si="5">SUM(E33:E34)</f>
        <v>0</v>
      </c>
      <c r="F35" s="1000">
        <f t="shared" si="5"/>
        <v>0</v>
      </c>
      <c r="G35" s="1001">
        <f t="shared" si="5"/>
        <v>0</v>
      </c>
      <c r="H35" s="1001">
        <f t="shared" si="5"/>
        <v>0</v>
      </c>
      <c r="I35" s="1001">
        <f t="shared" si="5"/>
        <v>0</v>
      </c>
      <c r="J35" s="1001">
        <f t="shared" si="5"/>
        <v>0</v>
      </c>
      <c r="K35" s="207" t="s">
        <v>2150</v>
      </c>
    </row>
    <row r="36" spans="1:11" ht="17.649999999999999" customHeight="1">
      <c r="A36" s="151" t="s">
        <v>2152</v>
      </c>
      <c r="B36" s="987" t="s">
        <v>3435</v>
      </c>
      <c r="C36" s="32"/>
      <c r="D36" s="225"/>
      <c r="E36" s="226"/>
      <c r="F36" s="227"/>
      <c r="G36" s="228"/>
      <c r="H36" s="228"/>
      <c r="I36" s="228"/>
      <c r="J36" s="229"/>
      <c r="K36" s="207" t="s">
        <v>2152</v>
      </c>
    </row>
    <row r="37" spans="1:11" ht="17.649999999999999" customHeight="1">
      <c r="A37" s="151" t="s">
        <v>2154</v>
      </c>
      <c r="B37" s="987" t="s">
        <v>3618</v>
      </c>
      <c r="C37" s="32"/>
      <c r="D37" s="990">
        <f>SUM(E37:J37)</f>
        <v>0</v>
      </c>
      <c r="E37" s="1637"/>
      <c r="F37" s="1631"/>
      <c r="G37" s="1639"/>
      <c r="H37" s="1639"/>
      <c r="I37" s="1639"/>
      <c r="J37" s="1639"/>
      <c r="K37" s="207" t="s">
        <v>2154</v>
      </c>
    </row>
    <row r="38" spans="1:11" ht="17.649999999999999" customHeight="1">
      <c r="A38" s="151" t="s">
        <v>2156</v>
      </c>
      <c r="B38" s="987" t="s">
        <v>3625</v>
      </c>
      <c r="C38" s="32"/>
      <c r="D38" s="990">
        <f>SUM(E38:J38)</f>
        <v>0</v>
      </c>
      <c r="E38" s="1637"/>
      <c r="F38" s="1631"/>
      <c r="G38" s="1639"/>
      <c r="H38" s="1639"/>
      <c r="I38" s="1639"/>
      <c r="J38" s="1639"/>
      <c r="K38" s="207" t="s">
        <v>2156</v>
      </c>
    </row>
    <row r="39" spans="1:11" ht="17.649999999999999" customHeight="1">
      <c r="A39" s="151" t="s">
        <v>2158</v>
      </c>
      <c r="B39" s="987" t="s">
        <v>3626</v>
      </c>
      <c r="C39" s="1640"/>
      <c r="D39" s="991">
        <f t="shared" ref="D39:J39" si="6">SUM(D37:D38)</f>
        <v>0</v>
      </c>
      <c r="E39" s="999">
        <f t="shared" si="6"/>
        <v>0</v>
      </c>
      <c r="F39" s="1000">
        <f t="shared" si="6"/>
        <v>0</v>
      </c>
      <c r="G39" s="1001">
        <f t="shared" si="6"/>
        <v>0</v>
      </c>
      <c r="H39" s="1001">
        <f t="shared" si="6"/>
        <v>0</v>
      </c>
      <c r="I39" s="1001">
        <f t="shared" si="6"/>
        <v>0</v>
      </c>
      <c r="J39" s="1001">
        <f t="shared" si="6"/>
        <v>0</v>
      </c>
      <c r="K39" s="207" t="s">
        <v>2158</v>
      </c>
    </row>
    <row r="40" spans="1:11" ht="17.649999999999999" customHeight="1">
      <c r="A40" s="151" t="s">
        <v>236</v>
      </c>
      <c r="B40" s="987" t="s">
        <v>3627</v>
      </c>
      <c r="C40" s="32"/>
      <c r="D40" s="990">
        <f>SUM(E40:J40)</f>
        <v>0</v>
      </c>
      <c r="E40" s="1634"/>
      <c r="F40" s="1631" t="s">
        <v>2045</v>
      </c>
      <c r="G40" s="1635"/>
      <c r="H40" s="1635"/>
      <c r="I40" s="1635"/>
      <c r="J40" s="1636"/>
      <c r="K40" s="207" t="s">
        <v>236</v>
      </c>
    </row>
    <row r="41" spans="1:11" ht="17.649999999999999" customHeight="1">
      <c r="A41" s="151" t="s">
        <v>238</v>
      </c>
      <c r="B41" s="987" t="s">
        <v>3628</v>
      </c>
      <c r="C41" s="32"/>
      <c r="D41" s="990">
        <f>SUM(E41:J41)</f>
        <v>0</v>
      </c>
      <c r="E41" s="1637"/>
      <c r="F41" s="1631"/>
      <c r="G41" s="1639"/>
      <c r="H41" s="1639"/>
      <c r="I41" s="1639"/>
      <c r="J41" s="1639"/>
      <c r="K41" s="207" t="s">
        <v>238</v>
      </c>
    </row>
    <row r="42" spans="1:11" ht="17.649999999999999" customHeight="1">
      <c r="A42" s="150" t="s">
        <v>240</v>
      </c>
      <c r="B42" s="135" t="s">
        <v>3629</v>
      </c>
      <c r="C42" s="35"/>
      <c r="D42" s="989">
        <f t="shared" ref="D42:J42" si="7">D31+D35+D39+D40+D41</f>
        <v>481064376</v>
      </c>
      <c r="E42" s="1002">
        <f t="shared" si="7"/>
        <v>305516764</v>
      </c>
      <c r="F42" s="1003">
        <f t="shared" si="7"/>
        <v>108352014</v>
      </c>
      <c r="G42" s="1004">
        <f t="shared" si="7"/>
        <v>0</v>
      </c>
      <c r="H42" s="1004">
        <f t="shared" si="7"/>
        <v>0</v>
      </c>
      <c r="I42" s="1004">
        <f t="shared" si="7"/>
        <v>0</v>
      </c>
      <c r="J42" s="1004">
        <f t="shared" si="7"/>
        <v>67195598</v>
      </c>
      <c r="K42" s="206" t="s">
        <v>240</v>
      </c>
    </row>
    <row r="43" spans="1:11" ht="17.649999999999999" customHeight="1">
      <c r="A43" s="151"/>
      <c r="B43" s="987" t="s">
        <v>801</v>
      </c>
      <c r="C43" s="230"/>
      <c r="D43" s="225"/>
      <c r="E43" s="226"/>
      <c r="F43" s="227"/>
      <c r="G43" s="228"/>
      <c r="H43" s="228"/>
      <c r="I43" s="228"/>
      <c r="J43" s="229"/>
      <c r="K43" s="133"/>
    </row>
    <row r="44" spans="1:11">
      <c r="A44" s="34"/>
      <c r="B44" s="35"/>
      <c r="C44" s="35"/>
      <c r="D44" s="147"/>
      <c r="E44" s="168"/>
      <c r="F44" s="34"/>
      <c r="G44" s="35"/>
      <c r="H44" s="35"/>
      <c r="I44" s="35"/>
      <c r="J44" s="147"/>
      <c r="K44" s="168"/>
    </row>
    <row r="45" spans="1:11">
      <c r="A45" s="34"/>
      <c r="B45" s="35"/>
      <c r="C45" s="35"/>
      <c r="D45" s="147"/>
      <c r="E45" s="168"/>
      <c r="F45" s="34"/>
      <c r="G45" s="35"/>
      <c r="H45" s="35"/>
      <c r="I45" s="35"/>
      <c r="J45" s="147"/>
      <c r="K45" s="168"/>
    </row>
    <row r="46" spans="1:11">
      <c r="A46" s="34"/>
      <c r="B46" s="35"/>
      <c r="C46" s="35"/>
      <c r="D46" s="147"/>
      <c r="E46" s="168"/>
      <c r="F46" s="34"/>
      <c r="G46" s="30"/>
      <c r="H46" s="35"/>
      <c r="I46" s="35"/>
      <c r="J46" s="147"/>
      <c r="K46" s="168"/>
    </row>
    <row r="47" spans="1:11">
      <c r="A47" s="34"/>
      <c r="B47" s="30"/>
      <c r="C47" s="35"/>
      <c r="D47" s="147"/>
      <c r="E47" s="168"/>
      <c r="F47" s="34"/>
      <c r="G47" s="30"/>
      <c r="H47" s="35"/>
      <c r="I47" s="35"/>
      <c r="J47" s="147"/>
      <c r="K47" s="168"/>
    </row>
    <row r="48" spans="1:11">
      <c r="A48" s="34"/>
      <c r="B48" s="30"/>
      <c r="C48" s="35"/>
      <c r="D48" s="147"/>
      <c r="E48" s="168"/>
      <c r="F48" s="34"/>
      <c r="G48" s="30"/>
      <c r="H48" s="35"/>
      <c r="I48" s="35"/>
      <c r="J48" s="147"/>
      <c r="K48" s="168"/>
    </row>
    <row r="49" spans="1:11">
      <c r="A49" s="34"/>
      <c r="B49" s="30"/>
      <c r="C49" s="35"/>
      <c r="D49" s="147"/>
      <c r="E49" s="168"/>
      <c r="F49" s="34"/>
      <c r="G49" s="30"/>
      <c r="H49" s="35"/>
      <c r="I49" s="35"/>
      <c r="J49" s="147"/>
      <c r="K49" s="168"/>
    </row>
    <row r="50" spans="1:11">
      <c r="A50" s="34"/>
      <c r="B50" s="30"/>
      <c r="C50" s="35"/>
      <c r="D50" s="147"/>
      <c r="E50" s="168"/>
      <c r="F50" s="34"/>
      <c r="G50" s="30"/>
      <c r="H50" s="35"/>
      <c r="I50" s="35"/>
      <c r="J50" s="147"/>
      <c r="K50" s="168"/>
    </row>
    <row r="51" spans="1:11">
      <c r="A51" s="34"/>
      <c r="B51" s="30"/>
      <c r="C51" s="35"/>
      <c r="D51" s="147"/>
      <c r="E51" s="168"/>
      <c r="F51" s="34"/>
      <c r="G51" s="30"/>
      <c r="H51" s="35"/>
      <c r="I51" s="35"/>
      <c r="J51" s="147"/>
      <c r="K51" s="168"/>
    </row>
    <row r="52" spans="1:11">
      <c r="A52" s="34"/>
      <c r="B52" s="30"/>
      <c r="C52" s="35"/>
      <c r="D52" s="147"/>
      <c r="E52" s="168"/>
      <c r="F52" s="34"/>
      <c r="G52" s="30"/>
      <c r="H52" s="35"/>
      <c r="I52" s="35"/>
      <c r="J52" s="147"/>
      <c r="K52" s="168"/>
    </row>
    <row r="53" spans="1:11">
      <c r="A53" s="34"/>
      <c r="B53" s="30"/>
      <c r="C53" s="35"/>
      <c r="D53" s="147"/>
      <c r="E53" s="168"/>
      <c r="F53" s="34"/>
      <c r="G53" s="30"/>
      <c r="H53" s="35"/>
      <c r="I53" s="35"/>
      <c r="J53" s="147"/>
      <c r="K53" s="168"/>
    </row>
    <row r="54" spans="1:11">
      <c r="A54" s="34"/>
      <c r="B54" s="30"/>
      <c r="C54" s="35"/>
      <c r="D54" s="147"/>
      <c r="E54" s="168"/>
      <c r="F54" s="34"/>
      <c r="G54" s="30"/>
      <c r="H54" s="35"/>
      <c r="I54" s="35"/>
      <c r="J54" s="147"/>
      <c r="K54" s="168"/>
    </row>
    <row r="55" spans="1:11">
      <c r="A55" s="34"/>
      <c r="B55" s="30"/>
      <c r="C55" s="35"/>
      <c r="D55" s="147"/>
      <c r="E55" s="168"/>
      <c r="F55" s="34"/>
      <c r="G55" s="30"/>
      <c r="H55" s="35"/>
      <c r="I55" s="35"/>
      <c r="J55" s="147"/>
      <c r="K55" s="168"/>
    </row>
    <row r="56" spans="1:11" ht="15.75" thickBot="1">
      <c r="A56" s="40"/>
      <c r="B56" s="41"/>
      <c r="C56" s="42"/>
      <c r="D56" s="169"/>
      <c r="E56" s="170"/>
      <c r="F56" s="40"/>
      <c r="G56" s="41"/>
      <c r="H56" s="42"/>
      <c r="I56" s="42"/>
      <c r="J56" s="169"/>
      <c r="K56" s="170"/>
    </row>
    <row r="57" spans="1:11">
      <c r="A57" s="2158" t="s">
        <v>2782</v>
      </c>
      <c r="B57" s="2158"/>
      <c r="C57" s="35"/>
      <c r="D57" s="147"/>
      <c r="E57" s="147"/>
      <c r="F57" s="2158" t="s">
        <v>2782</v>
      </c>
      <c r="G57" s="2158"/>
      <c r="H57" s="35"/>
      <c r="I57" s="35"/>
      <c r="J57" s="147"/>
      <c r="K57" s="147"/>
    </row>
    <row r="58" spans="1:11">
      <c r="A58" s="35" t="s">
        <v>3630</v>
      </c>
      <c r="B58" s="35"/>
      <c r="C58" s="69"/>
      <c r="D58" s="147"/>
      <c r="E58" s="147"/>
      <c r="F58" s="35" t="s">
        <v>3631</v>
      </c>
      <c r="G58" s="35"/>
      <c r="H58" s="69"/>
      <c r="I58" s="35"/>
      <c r="J58" s="147"/>
      <c r="K58" s="147"/>
    </row>
    <row r="59" spans="1:11">
      <c r="A59" s="30"/>
      <c r="B59" s="30"/>
      <c r="C59" s="30"/>
      <c r="D59" s="143"/>
      <c r="E59" s="143"/>
      <c r="F59" s="30"/>
      <c r="G59" s="30"/>
      <c r="H59" s="30"/>
      <c r="I59" s="30"/>
      <c r="J59" s="143"/>
      <c r="K59" s="143"/>
    </row>
    <row r="60" spans="1:11">
      <c r="A60" s="30"/>
      <c r="B60" s="30"/>
      <c r="C60" s="30"/>
      <c r="D60" s="143"/>
      <c r="E60" s="143"/>
      <c r="F60" s="30"/>
      <c r="G60" s="30"/>
      <c r="H60" s="30"/>
      <c r="I60" s="30"/>
      <c r="J60" s="143"/>
      <c r="K60" s="143"/>
    </row>
    <row r="61" spans="1:11">
      <c r="A61" s="30"/>
      <c r="B61" s="30"/>
      <c r="C61" s="30"/>
      <c r="D61" s="143"/>
      <c r="E61" s="143"/>
      <c r="F61" s="30"/>
      <c r="G61" s="30"/>
      <c r="H61" s="30"/>
      <c r="I61" s="30"/>
      <c r="J61" s="143"/>
      <c r="K61" s="143"/>
    </row>
    <row r="62" spans="1:11">
      <c r="A62" s="30"/>
      <c r="B62" s="30"/>
      <c r="C62" s="30"/>
      <c r="D62" s="143"/>
      <c r="E62" s="143"/>
      <c r="F62" s="30"/>
      <c r="G62" s="30"/>
      <c r="H62" s="30"/>
      <c r="I62" s="30"/>
      <c r="J62" s="143"/>
      <c r="K62" s="143"/>
    </row>
    <row r="63" spans="1:11">
      <c r="A63" s="30"/>
      <c r="B63" s="30"/>
      <c r="C63" s="30"/>
      <c r="D63" s="143"/>
      <c r="E63" s="143"/>
      <c r="F63" s="30"/>
      <c r="G63" s="30"/>
      <c r="H63" s="30"/>
      <c r="I63" s="30"/>
      <c r="J63" s="143"/>
      <c r="K63" s="143"/>
    </row>
    <row r="64" spans="1:11">
      <c r="A64" s="30"/>
      <c r="B64" s="30"/>
      <c r="C64" s="30"/>
      <c r="D64" s="143"/>
      <c r="E64" s="143"/>
      <c r="F64" s="30"/>
      <c r="G64" s="30"/>
      <c r="H64" s="30"/>
      <c r="I64" s="30"/>
      <c r="J64" s="143"/>
      <c r="K64" s="143"/>
    </row>
    <row r="65" spans="1:11">
      <c r="A65" s="30"/>
      <c r="B65" s="30"/>
      <c r="C65" s="30"/>
      <c r="D65" s="143"/>
      <c r="E65" s="143"/>
      <c r="F65" s="30"/>
      <c r="G65" s="30"/>
      <c r="H65" s="30"/>
      <c r="I65" s="30"/>
      <c r="J65" s="143"/>
      <c r="K65" s="143"/>
    </row>
    <row r="66" spans="1:11">
      <c r="A66" s="30"/>
      <c r="B66"/>
      <c r="C66" s="30"/>
      <c r="D66" s="143"/>
      <c r="E66" s="143"/>
      <c r="F66" s="30"/>
      <c r="G66" s="30"/>
      <c r="H66" s="30"/>
      <c r="I66" s="30"/>
      <c r="J66" s="143"/>
      <c r="K66" s="143"/>
    </row>
    <row r="67" spans="1:11">
      <c r="A67" s="30"/>
      <c r="B67"/>
      <c r="C67" s="30"/>
      <c r="D67" s="143"/>
      <c r="E67" s="143"/>
      <c r="F67" s="30"/>
      <c r="G67" s="30"/>
      <c r="H67" s="30"/>
      <c r="I67" s="30"/>
      <c r="J67" s="143"/>
      <c r="K67" s="143"/>
    </row>
    <row r="68" spans="1:11">
      <c r="A68" s="30"/>
      <c r="B68"/>
      <c r="C68" s="30"/>
      <c r="D68" s="143"/>
      <c r="E68" s="143"/>
      <c r="F68" s="30"/>
      <c r="G68" s="30"/>
      <c r="H68" s="30"/>
      <c r="I68" s="30"/>
      <c r="J68" s="143"/>
      <c r="K68" s="143"/>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83"/>
    </row>
  </sheetData>
  <customSheetViews>
    <customSheetView guid="{15E51391-F6F3-48E9-B40F-0D0FA5B2E445}" scale="85" colorId="22" fitToPage="1" topLeftCell="A28">
      <selection activeCell="F22" sqref="F22"/>
      <colBreaks count="1" manualBreakCount="1">
        <brk id="5" max="1048575" man="1"/>
      </colBreaks>
      <pageMargins left="0.5" right="0.5" top="0.5" bottom="0.5" header="0.5" footer="0.5"/>
      <printOptions horizontalCentered="1" verticalCentered="1"/>
      <pageSetup scale="74" fitToWidth="2" orientation="portrait" horizontalDpi="300" verticalDpi="300" r:id="rId1"/>
      <headerFooter alignWithMargins="0"/>
    </customSheetView>
    <customSheetView guid="{3A144620-83F7-4F5B-821B-3720DAB5A017}"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2"/>
      <headerFooter alignWithMargins="0"/>
    </customSheetView>
    <customSheetView guid="{4AE1E835-A004-41CE-8576-E42DEB829644}" scale="85" colorId="22" fitToPage="1" topLeftCell="A28">
      <colBreaks count="1" manualBreakCount="1">
        <brk id="5" max="1048575" man="1"/>
      </colBreaks>
      <pageMargins left="0.5" right="0.5" top="0.5" bottom="0.5" header="0.5" footer="0.5"/>
      <printOptions horizontalCentered="1" verticalCentered="1"/>
      <pageSetup scale="74" fitToWidth="2" orientation="portrait" horizontalDpi="300" verticalDpi="300" r:id="rId3"/>
      <headerFooter alignWithMargins="0"/>
    </customSheetView>
    <customSheetView guid="{F164CA47-D0CA-4087-947A-F5047D94B8B7}"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4"/>
      <headerFooter alignWithMargins="0"/>
    </customSheetView>
    <customSheetView guid="{BD2EE8C8-7F57-4FE0-A338-C6EB2215B0F1}"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5"/>
      <headerFooter alignWithMargins="0"/>
    </customSheetView>
    <customSheetView guid="{C7E3EE00-B00F-419E-8611-266863084489}"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6"/>
      <headerFooter alignWithMargins="0"/>
    </customSheetView>
    <customSheetView guid="{3477AA39-47F3-4DEE-B5AC-34FD34A7C506}"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7"/>
      <headerFooter alignWithMargins="0"/>
    </customSheetView>
    <customSheetView guid="{49B64248-30F9-46D2-A9F4-36D89630158D}"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8"/>
      <headerFooter alignWithMargins="0"/>
    </customSheetView>
    <customSheetView guid="{9460FF40-1E23-4EAD-9F2E-3CC0E3823200}"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9"/>
      <headerFooter alignWithMargins="0"/>
    </customSheetView>
    <customSheetView guid="{EB23B504-8D38-44C1-A572-0BC0016A4154}"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10"/>
      <headerFooter alignWithMargins="0"/>
    </customSheetView>
    <customSheetView guid="{33F19BEF-14FD-48AD-9437-DC9391C2FB5D}"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11"/>
      <headerFooter alignWithMargins="0"/>
    </customSheetView>
    <customSheetView guid="{3572A64A-10E1-48A8-88DB-C6FDE35A45D9}" scale="85" colorId="22" fitToPage="1" topLeftCell="A28">
      <colBreaks count="1" manualBreakCount="1">
        <brk id="5" max="1048575" man="1"/>
      </colBreaks>
      <pageMargins left="0.5" right="0.5" top="0.5" bottom="0.5" header="0.5" footer="0.5"/>
      <printOptions horizontalCentered="1" verticalCentered="1"/>
      <pageSetup scale="74" fitToWidth="2" orientation="portrait" horizontalDpi="300" verticalDpi="300" r:id="rId12"/>
      <headerFooter alignWithMargins="0"/>
    </customSheetView>
    <customSheetView guid="{9A3FFF2B-6404-4DF1-A691-3B3D111BF416}" scale="85" colorId="22" fitToPage="1">
      <colBreaks count="1" manualBreakCount="1">
        <brk id="5" max="1048575" man="1"/>
      </colBreaks>
      <pageMargins left="0.5" right="0.5" top="0.5" bottom="0.5" header="0.5" footer="0.5"/>
      <printOptions horizontalCentered="1" verticalCentered="1"/>
      <pageSetup scale="72" fitToWidth="2" orientation="portrait" horizontalDpi="300" verticalDpi="300" r:id="rId13"/>
      <headerFooter alignWithMargins="0"/>
    </customSheetView>
    <customSheetView guid="{6972FD2D-1C11-49E2-936D-D053FB86EE49}" scale="85" colorId="22" fitToPage="1" topLeftCell="A28">
      <colBreaks count="1" manualBreakCount="1">
        <brk id="5" max="1048575" man="1"/>
      </colBreaks>
      <pageMargins left="0.5" right="0.5" top="0.5" bottom="0.5" header="0.5" footer="0.5"/>
      <printOptions horizontalCentered="1" verticalCentered="1"/>
      <pageSetup scale="74" fitToWidth="2" orientation="portrait" horizontalDpi="300" verticalDpi="300" r:id="rId14"/>
      <headerFooter alignWithMargins="0"/>
    </customSheetView>
    <customSheetView guid="{909B62D3-37B4-48E7-A28D-FCCB057513A6}" scale="85" colorId="22" fitToPage="1" topLeftCell="A28">
      <colBreaks count="1" manualBreakCount="1">
        <brk id="5" max="1048575" man="1"/>
      </colBreaks>
      <pageMargins left="0.5" right="0.5" top="0.5" bottom="0.5" header="0.5" footer="0.5"/>
      <printOptions horizontalCentered="1" verticalCentered="1"/>
      <pageSetup scale="74" fitToWidth="2" orientation="portrait" horizontalDpi="300" verticalDpi="300" r:id="rId15"/>
      <headerFooter alignWithMargins="0"/>
    </customSheetView>
    <customSheetView guid="{AF5B460E-BE98-4D6A-BC4D-FB7F586FE8C3}" scale="85" colorId="22" fitToPage="1">
      <selection activeCell="F22" sqref="F22"/>
      <colBreaks count="1" manualBreakCount="1">
        <brk id="5" max="1048575" man="1"/>
      </colBreaks>
      <pageMargins left="0.5" right="0.5" top="0.5" bottom="0.5" header="0.5" footer="0.5"/>
      <printOptions horizontalCentered="1" verticalCentered="1"/>
      <pageSetup scale="72" fitToWidth="2" orientation="portrait" horizontalDpi="300" verticalDpi="300" r:id="rId16"/>
      <headerFooter alignWithMargins="0"/>
    </customSheetView>
    <customSheetView guid="{AD2DEECA-73A1-433A-8496-725ED72ABD3B}" scale="85" colorId="22" fitToPage="1" topLeftCell="A28">
      <selection activeCell="F22" sqref="F22"/>
      <colBreaks count="1" manualBreakCount="1">
        <brk id="5" max="1048575" man="1"/>
      </colBreaks>
      <pageMargins left="0.5" right="0.5" top="0.5" bottom="0.5" header="0.5" footer="0.5"/>
      <printOptions horizontalCentered="1" verticalCentered="1"/>
      <pageSetup scale="74" fitToWidth="2" orientation="portrait" horizontalDpi="300" verticalDpi="300" r:id="rId17"/>
      <headerFooter alignWithMargins="0"/>
    </customSheetView>
    <customSheetView guid="{613A73D1-ED13-41BC-B183-6F740B4BAFC9}" scale="60" colorId="22" showPageBreaks="1" fitToPage="1" view="pageBreakPreview">
      <selection activeCell="F22" sqref="F22"/>
      <colBreaks count="1" manualBreakCount="1">
        <brk id="5" max="1048575" man="1"/>
      </colBreaks>
      <pageMargins left="0.5" right="0.5" top="0.5" bottom="0.5" header="0.5" footer="0.5"/>
      <printOptions horizontalCentered="1" verticalCentered="1"/>
      <pageSetup scale="74" fitToWidth="2" orientation="portrait" r:id="rId18"/>
      <headerFooter alignWithMargins="0"/>
    </customSheetView>
  </customSheetViews>
  <mergeCells count="2">
    <mergeCell ref="A57:B57"/>
    <mergeCell ref="F57:G57"/>
  </mergeCells>
  <printOptions horizontalCentered="1" verticalCentered="1"/>
  <pageMargins left="0.5" right="0.5" top="0.25" bottom="0.25" header="0" footer="0"/>
  <pageSetup scale="70" fitToWidth="2" orientation="portrait" horizontalDpi="300" verticalDpi="300" r:id="rId19"/>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52"/>
  <sheetViews>
    <sheetView defaultGridColor="0" view="pageBreakPreview" topLeftCell="B1" colorId="22" zoomScale="60" zoomScaleNormal="85" workbookViewId="0">
      <selection activeCell="H17" sqref="H17"/>
    </sheetView>
  </sheetViews>
  <sheetFormatPr defaultColWidth="9.6640625" defaultRowHeight="15"/>
  <cols>
    <col min="1" max="1" width="4.6640625" style="9" customWidth="1"/>
    <col min="2" max="2" width="36.6640625" style="9"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43"/>
      <c r="B1" s="44" t="s">
        <v>2056</v>
      </c>
      <c r="C1" s="45" t="s">
        <v>1549</v>
      </c>
      <c r="D1" s="44" t="s">
        <v>1977</v>
      </c>
      <c r="E1" s="60" t="s">
        <v>1978</v>
      </c>
      <c r="F1" s="231" t="s">
        <v>2056</v>
      </c>
      <c r="G1" s="59" t="s">
        <v>1549</v>
      </c>
      <c r="H1" s="45" t="s">
        <v>2059</v>
      </c>
      <c r="I1" s="67" t="s">
        <v>2058</v>
      </c>
    </row>
    <row r="2" spans="1:9" ht="17.649999999999999" customHeight="1">
      <c r="A2" s="34"/>
      <c r="B2" s="81" t="str">
        <f>'Data Sheet'!$C$25</f>
        <v>Central Hudson Gas &amp; Electric</v>
      </c>
      <c r="C2" s="232" t="s">
        <v>2078</v>
      </c>
      <c r="D2" s="65" t="s">
        <v>2079</v>
      </c>
      <c r="E2" s="233"/>
      <c r="F2" s="80" t="str">
        <f>'Data Sheet'!$C$25</f>
        <v>Central Hudson Gas &amp; Electric</v>
      </c>
      <c r="G2" s="57" t="s">
        <v>2078</v>
      </c>
      <c r="H2" s="48" t="s">
        <v>3632</v>
      </c>
      <c r="I2" s="234"/>
    </row>
    <row r="3" spans="1:9" ht="17.649999999999999" customHeight="1">
      <c r="A3" s="37"/>
      <c r="B3" s="235"/>
      <c r="C3" s="236" t="s">
        <v>3419</v>
      </c>
      <c r="D3" s="871" t="str">
        <f>'Data Sheet'!$C$40</f>
        <v>4/14/14</v>
      </c>
      <c r="E3" s="132" t="str">
        <f>'Data Sheet'!$C$38</f>
        <v>12/31/13</v>
      </c>
      <c r="F3" s="37"/>
      <c r="G3" s="116" t="s">
        <v>3419</v>
      </c>
      <c r="H3" s="864" t="str">
        <f>'Data Sheet'!$C$40</f>
        <v>4/14/14</v>
      </c>
      <c r="I3" s="110" t="str">
        <f>'Data Sheet'!$C$38</f>
        <v>12/31/13</v>
      </c>
    </row>
    <row r="4" spans="1:9" ht="21" customHeight="1">
      <c r="A4" s="31" t="s">
        <v>3633</v>
      </c>
      <c r="B4" s="32"/>
      <c r="C4" s="32"/>
      <c r="D4" s="32"/>
      <c r="E4" s="33"/>
      <c r="F4" s="31" t="s">
        <v>3634</v>
      </c>
      <c r="G4" s="32"/>
      <c r="H4" s="32"/>
      <c r="I4" s="538"/>
    </row>
    <row r="5" spans="1:9" ht="19.899999999999999" customHeight="1">
      <c r="A5" s="237"/>
      <c r="B5" s="119" t="s">
        <v>3635</v>
      </c>
      <c r="C5" s="1009" t="s">
        <v>3636</v>
      </c>
      <c r="D5" s="120"/>
      <c r="E5" s="129"/>
      <c r="F5" s="118"/>
      <c r="G5" s="35"/>
      <c r="H5" s="30"/>
      <c r="I5" s="73"/>
    </row>
    <row r="6" spans="1:9" ht="17.649999999999999" customHeight="1">
      <c r="A6" s="237"/>
      <c r="B6" s="119" t="s">
        <v>3637</v>
      </c>
      <c r="C6" s="1009" t="s">
        <v>3638</v>
      </c>
      <c r="D6" s="120"/>
      <c r="E6" s="129"/>
      <c r="F6" s="118"/>
      <c r="G6" s="35"/>
      <c r="H6" s="30"/>
      <c r="I6" s="73"/>
    </row>
    <row r="7" spans="1:9" ht="17.649999999999999" customHeight="1">
      <c r="A7" s="237"/>
      <c r="B7" s="119" t="s">
        <v>3639</v>
      </c>
      <c r="C7" s="1009" t="s">
        <v>3640</v>
      </c>
      <c r="D7" s="120"/>
      <c r="E7" s="129"/>
      <c r="F7" s="118"/>
      <c r="G7" s="35"/>
      <c r="H7" s="30"/>
      <c r="I7" s="73"/>
    </row>
    <row r="8" spans="1:9" ht="17.649999999999999" customHeight="1">
      <c r="A8" s="238"/>
      <c r="B8" s="123" t="s">
        <v>3641</v>
      </c>
      <c r="C8" s="123" t="s">
        <v>3642</v>
      </c>
      <c r="D8" s="239"/>
      <c r="E8" s="131"/>
      <c r="F8" s="31"/>
      <c r="G8" s="240"/>
      <c r="H8" s="38"/>
      <c r="I8" s="73"/>
    </row>
    <row r="9" spans="1:9" ht="17.649999999999999" customHeight="1">
      <c r="A9" s="34"/>
      <c r="B9" s="52"/>
      <c r="C9" s="35"/>
      <c r="D9" s="61"/>
      <c r="E9" s="819" t="s">
        <v>3643</v>
      </c>
      <c r="F9" s="31" t="s">
        <v>3643</v>
      </c>
      <c r="G9" s="64"/>
      <c r="H9" s="241"/>
      <c r="I9" s="242"/>
    </row>
    <row r="10" spans="1:9" ht="17.649999999999999" customHeight="1">
      <c r="A10" s="51"/>
      <c r="B10" s="35"/>
      <c r="C10" s="35"/>
      <c r="D10" s="61"/>
      <c r="E10" s="39"/>
      <c r="F10" s="118"/>
      <c r="G10" s="61" t="s">
        <v>3644</v>
      </c>
      <c r="H10" s="811" t="s">
        <v>3645</v>
      </c>
      <c r="I10" s="206" t="s">
        <v>1984</v>
      </c>
    </row>
    <row r="11" spans="1:9" ht="17.649999999999999" customHeight="1">
      <c r="A11" s="150" t="s">
        <v>1984</v>
      </c>
      <c r="B11" s="35" t="s">
        <v>3646</v>
      </c>
      <c r="C11" s="35"/>
      <c r="D11" s="243" t="s">
        <v>3647</v>
      </c>
      <c r="E11" s="39"/>
      <c r="F11" s="820" t="s">
        <v>3648</v>
      </c>
      <c r="G11" s="243" t="s">
        <v>3649</v>
      </c>
      <c r="H11" s="811" t="s">
        <v>2870</v>
      </c>
      <c r="I11" s="206" t="s">
        <v>1987</v>
      </c>
    </row>
    <row r="12" spans="1:9" ht="17.649999999999999" customHeight="1">
      <c r="A12" s="150" t="s">
        <v>1987</v>
      </c>
      <c r="B12" s="52"/>
      <c r="C12" s="35"/>
      <c r="D12" s="243" t="s">
        <v>3650</v>
      </c>
      <c r="E12" s="821" t="s">
        <v>3651</v>
      </c>
      <c r="F12" s="118"/>
      <c r="G12" s="243" t="s">
        <v>3652</v>
      </c>
      <c r="H12" s="65"/>
      <c r="I12" s="49"/>
    </row>
    <row r="13" spans="1:9" ht="17.649999999999999" customHeight="1">
      <c r="A13" s="34"/>
      <c r="B13" s="57"/>
      <c r="C13" s="30"/>
      <c r="D13" s="243"/>
      <c r="E13" s="39"/>
      <c r="F13" s="820" t="s">
        <v>3450</v>
      </c>
      <c r="G13" s="243"/>
      <c r="H13" s="65"/>
      <c r="I13" s="49"/>
    </row>
    <row r="14" spans="1:9" ht="17.649999999999999" customHeight="1">
      <c r="A14" s="37"/>
      <c r="B14" s="55" t="s">
        <v>3447</v>
      </c>
      <c r="C14" s="32"/>
      <c r="D14" s="219" t="s">
        <v>3448</v>
      </c>
      <c r="E14" s="819" t="s">
        <v>3449</v>
      </c>
      <c r="F14" s="31"/>
      <c r="G14" s="219" t="s">
        <v>2692</v>
      </c>
      <c r="H14" s="815" t="s">
        <v>2693</v>
      </c>
      <c r="I14" s="133"/>
    </row>
    <row r="15" spans="1:9" ht="17.649999999999999" customHeight="1">
      <c r="A15" s="51"/>
      <c r="B15" s="1642" t="s">
        <v>3653</v>
      </c>
      <c r="C15" s="30"/>
      <c r="D15" s="243"/>
      <c r="E15" s="39"/>
      <c r="F15" s="210"/>
      <c r="G15" s="1651"/>
      <c r="H15" s="243"/>
      <c r="I15" s="49"/>
    </row>
    <row r="16" spans="1:9" ht="17.649999999999999" customHeight="1">
      <c r="A16" s="37">
        <v>1</v>
      </c>
      <c r="B16" s="1643" t="s">
        <v>3460</v>
      </c>
      <c r="C16" s="38"/>
      <c r="D16" s="244"/>
      <c r="E16" s="245"/>
      <c r="F16" s="246"/>
      <c r="G16" s="1652"/>
      <c r="H16" s="992">
        <f>D16+E16-G16</f>
        <v>0</v>
      </c>
      <c r="I16" s="133">
        <v>1</v>
      </c>
    </row>
    <row r="17" spans="1:9" ht="17.649999999999999" customHeight="1">
      <c r="A17" s="54">
        <v>2</v>
      </c>
      <c r="B17" s="1643" t="s">
        <v>3461</v>
      </c>
      <c r="C17" s="38"/>
      <c r="D17" s="1645"/>
      <c r="E17" s="1646"/>
      <c r="F17" s="210"/>
      <c r="G17" s="1652"/>
      <c r="H17" s="991">
        <f>D17+E17-G17</f>
        <v>0</v>
      </c>
      <c r="I17" s="133">
        <v>2</v>
      </c>
    </row>
    <row r="18" spans="1:9" ht="17.649999999999999" customHeight="1">
      <c r="A18" s="54">
        <v>3</v>
      </c>
      <c r="B18" s="1456" t="s">
        <v>3462</v>
      </c>
      <c r="C18" s="32"/>
      <c r="D18" s="247"/>
      <c r="E18" s="256"/>
      <c r="F18" s="248"/>
      <c r="G18" s="1652"/>
      <c r="H18" s="991">
        <f>D18+E18-G18</f>
        <v>0</v>
      </c>
      <c r="I18" s="133">
        <v>3</v>
      </c>
    </row>
    <row r="19" spans="1:9" ht="17.649999999999999" customHeight="1">
      <c r="A19" s="54">
        <v>4</v>
      </c>
      <c r="B19" s="1456" t="s">
        <v>3463</v>
      </c>
      <c r="C19" s="32"/>
      <c r="D19" s="247"/>
      <c r="E19" s="256"/>
      <c r="F19" s="210"/>
      <c r="G19" s="1652"/>
      <c r="H19" s="991">
        <f>D19+E19-G19</f>
        <v>0</v>
      </c>
      <c r="I19" s="133">
        <v>4</v>
      </c>
    </row>
    <row r="20" spans="1:9" ht="17.649999999999999" customHeight="1">
      <c r="A20" s="54">
        <v>5</v>
      </c>
      <c r="B20" s="1456" t="s">
        <v>3464</v>
      </c>
      <c r="C20" s="32"/>
      <c r="D20" s="247"/>
      <c r="E20" s="256"/>
      <c r="F20" s="248"/>
      <c r="G20" s="1652"/>
      <c r="H20" s="991">
        <f>D20+E20-G20</f>
        <v>0</v>
      </c>
      <c r="I20" s="133">
        <v>5</v>
      </c>
    </row>
    <row r="21" spans="1:9" ht="17.649999999999999" customHeight="1">
      <c r="A21" s="54">
        <v>6</v>
      </c>
      <c r="B21" s="1456" t="s">
        <v>3465</v>
      </c>
      <c r="C21" s="32"/>
      <c r="D21" s="154">
        <f>SUM(D16:D20)</f>
        <v>0</v>
      </c>
      <c r="E21" s="249"/>
      <c r="F21" s="210"/>
      <c r="G21" s="250"/>
      <c r="H21" s="991">
        <f>SUM(H16:H20)</f>
        <v>0</v>
      </c>
      <c r="I21" s="133">
        <v>6</v>
      </c>
    </row>
    <row r="22" spans="1:9" ht="17.649999999999999" customHeight="1">
      <c r="A22" s="54">
        <v>7</v>
      </c>
      <c r="B22" s="1456" t="s">
        <v>3466</v>
      </c>
      <c r="C22" s="32"/>
      <c r="D22" s="251"/>
      <c r="E22" s="252"/>
      <c r="F22" s="215"/>
      <c r="G22" s="253"/>
      <c r="H22" s="217"/>
      <c r="I22" s="133">
        <v>7</v>
      </c>
    </row>
    <row r="23" spans="1:9" ht="17.649999999999999" customHeight="1">
      <c r="A23" s="54">
        <v>8</v>
      </c>
      <c r="B23" s="1456" t="s">
        <v>3467</v>
      </c>
      <c r="C23" s="32"/>
      <c r="D23" s="247"/>
      <c r="E23" s="1647"/>
      <c r="F23" s="1653"/>
      <c r="G23" s="247"/>
      <c r="H23" s="991">
        <f>D23+E23-F23-G23</f>
        <v>0</v>
      </c>
      <c r="I23" s="133">
        <v>8</v>
      </c>
    </row>
    <row r="24" spans="1:9" ht="17.649999999999999" customHeight="1">
      <c r="A24" s="54">
        <v>9</v>
      </c>
      <c r="B24" s="1456" t="s">
        <v>3468</v>
      </c>
      <c r="C24" s="32"/>
      <c r="D24" s="247"/>
      <c r="E24" s="1647"/>
      <c r="F24" s="1653"/>
      <c r="G24" s="247"/>
      <c r="H24" s="991">
        <f>D24+E24-F24-G24</f>
        <v>0</v>
      </c>
      <c r="I24" s="133">
        <v>9</v>
      </c>
    </row>
    <row r="25" spans="1:9" ht="17.649999999999999" customHeight="1">
      <c r="A25" s="54">
        <v>10</v>
      </c>
      <c r="B25" s="1456" t="s">
        <v>3469</v>
      </c>
      <c r="C25" s="32"/>
      <c r="D25" s="154">
        <f>D23+D24</f>
        <v>0</v>
      </c>
      <c r="E25" s="1648"/>
      <c r="F25" s="254"/>
      <c r="G25" s="255"/>
      <c r="H25" s="991">
        <f>H23+H24</f>
        <v>0</v>
      </c>
      <c r="I25" s="133">
        <v>10</v>
      </c>
    </row>
    <row r="26" spans="1:9" ht="17.649999999999999" customHeight="1">
      <c r="A26" s="54">
        <v>11</v>
      </c>
      <c r="B26" s="1456" t="s">
        <v>3470</v>
      </c>
      <c r="C26" s="32"/>
      <c r="D26" s="247"/>
      <c r="E26" s="1647"/>
      <c r="F26" s="1653"/>
      <c r="G26" s="247"/>
      <c r="H26" s="991">
        <f>D26+E26-F26-G26</f>
        <v>0</v>
      </c>
      <c r="I26" s="133">
        <v>11</v>
      </c>
    </row>
    <row r="27" spans="1:9" ht="17.649999999999999" customHeight="1">
      <c r="A27" s="54">
        <v>12</v>
      </c>
      <c r="B27" s="1456" t="s">
        <v>3471</v>
      </c>
      <c r="C27" s="32"/>
      <c r="D27" s="247"/>
      <c r="E27" s="1647"/>
      <c r="F27" s="1653"/>
      <c r="G27" s="247"/>
      <c r="H27" s="991">
        <f>D27+E27-F27-G27</f>
        <v>0</v>
      </c>
      <c r="I27" s="133">
        <v>12</v>
      </c>
    </row>
    <row r="28" spans="1:9" ht="17.649999999999999" customHeight="1">
      <c r="A28" s="54">
        <v>13</v>
      </c>
      <c r="B28" s="1456" t="s">
        <v>3472</v>
      </c>
      <c r="C28" s="32"/>
      <c r="D28" s="247"/>
      <c r="E28" s="256"/>
      <c r="F28" s="1654"/>
      <c r="G28" s="247"/>
      <c r="H28" s="991">
        <f>D28+E28-F28-G28</f>
        <v>0</v>
      </c>
      <c r="I28" s="133">
        <v>13</v>
      </c>
    </row>
    <row r="29" spans="1:9" ht="17.649999999999999" customHeight="1">
      <c r="A29" s="51">
        <v>14</v>
      </c>
      <c r="B29" s="1644" t="s">
        <v>3473</v>
      </c>
      <c r="C29" s="35"/>
      <c r="D29" s="257">
        <f>D21+D25+D26+D27-D28</f>
        <v>0</v>
      </c>
      <c r="E29" s="1649"/>
      <c r="F29" s="258"/>
      <c r="G29" s="259"/>
      <c r="H29" s="1655">
        <f>H21+H25+H26+H27-H28</f>
        <v>0</v>
      </c>
      <c r="I29" s="49">
        <v>14</v>
      </c>
    </row>
    <row r="30" spans="1:9" ht="17.649999999999999" customHeight="1">
      <c r="A30" s="134"/>
      <c r="B30" s="1456" t="s">
        <v>3474</v>
      </c>
      <c r="C30" s="32"/>
      <c r="D30" s="154"/>
      <c r="E30" s="1649"/>
      <c r="F30" s="248"/>
      <c r="G30" s="250"/>
      <c r="H30" s="991"/>
      <c r="I30" s="110"/>
    </row>
    <row r="31" spans="1:9" ht="17.649999999999999" customHeight="1">
      <c r="A31" s="54">
        <v>15</v>
      </c>
      <c r="B31" s="1456" t="s">
        <v>3475</v>
      </c>
      <c r="C31" s="32"/>
      <c r="D31" s="247"/>
      <c r="E31" s="1649"/>
      <c r="F31" s="248"/>
      <c r="G31" s="250"/>
      <c r="H31" s="1652"/>
      <c r="I31" s="133">
        <v>15</v>
      </c>
    </row>
    <row r="32" spans="1:9" ht="17.649999999999999" customHeight="1">
      <c r="A32" s="54">
        <v>16</v>
      </c>
      <c r="B32" s="1456" t="s">
        <v>3476</v>
      </c>
      <c r="C32" s="32"/>
      <c r="D32" s="247"/>
      <c r="E32" s="1649"/>
      <c r="F32" s="248"/>
      <c r="G32" s="250"/>
      <c r="H32" s="1652"/>
      <c r="I32" s="133">
        <v>16</v>
      </c>
    </row>
    <row r="33" spans="1:9" ht="17.649999999999999" customHeight="1">
      <c r="A33" s="54">
        <v>17</v>
      </c>
      <c r="B33" s="1456" t="s">
        <v>3477</v>
      </c>
      <c r="C33" s="32"/>
      <c r="D33" s="247"/>
      <c r="E33" s="1650"/>
      <c r="F33" s="215"/>
      <c r="G33" s="255"/>
      <c r="H33" s="1656"/>
      <c r="I33" s="133">
        <v>17</v>
      </c>
    </row>
    <row r="34" spans="1:9" ht="17.649999999999999" customHeight="1">
      <c r="A34" s="54">
        <v>18</v>
      </c>
      <c r="B34" s="1456" t="s">
        <v>3478</v>
      </c>
      <c r="C34" s="32"/>
      <c r="D34" s="247"/>
      <c r="E34" s="1647"/>
      <c r="F34" s="1653"/>
      <c r="G34" s="247"/>
      <c r="H34" s="1656">
        <f>D34+E34-F34-G34</f>
        <v>0</v>
      </c>
      <c r="I34" s="133">
        <v>18</v>
      </c>
    </row>
    <row r="35" spans="1:9" ht="17.649999999999999" customHeight="1">
      <c r="A35" s="54">
        <v>19</v>
      </c>
      <c r="B35" s="1456" t="s">
        <v>3479</v>
      </c>
      <c r="C35" s="32"/>
      <c r="D35" s="247"/>
      <c r="E35" s="1647"/>
      <c r="F35" s="1653"/>
      <c r="G35" s="247"/>
      <c r="H35" s="1656">
        <f>D35+E35-F35-G35</f>
        <v>0</v>
      </c>
      <c r="I35" s="133">
        <v>19</v>
      </c>
    </row>
    <row r="36" spans="1:9" ht="17.649999999999999" customHeight="1">
      <c r="A36" s="54">
        <v>20</v>
      </c>
      <c r="B36" s="1456" t="s">
        <v>3480</v>
      </c>
      <c r="C36" s="32"/>
      <c r="D36" s="247"/>
      <c r="E36" s="1647"/>
      <c r="F36" s="1653"/>
      <c r="G36" s="247"/>
      <c r="H36" s="1656">
        <f>D36+E36-F36-G36</f>
        <v>0</v>
      </c>
      <c r="I36" s="133">
        <v>20</v>
      </c>
    </row>
    <row r="37" spans="1:9" ht="17.649999999999999" customHeight="1">
      <c r="A37" s="54">
        <v>21</v>
      </c>
      <c r="B37" s="1456" t="s">
        <v>2676</v>
      </c>
      <c r="C37" s="32"/>
      <c r="D37" s="247"/>
      <c r="E37" s="1647"/>
      <c r="F37" s="1653"/>
      <c r="G37" s="247"/>
      <c r="H37" s="1656">
        <f>D37+E37-F37-G37</f>
        <v>0</v>
      </c>
      <c r="I37" s="133">
        <v>21</v>
      </c>
    </row>
    <row r="38" spans="1:9" ht="17.649999999999999" customHeight="1">
      <c r="A38" s="51">
        <v>22</v>
      </c>
      <c r="B38" s="1644" t="s">
        <v>3481</v>
      </c>
      <c r="C38" s="35"/>
      <c r="D38" s="257">
        <f>SUM(D35:D37)</f>
        <v>0</v>
      </c>
      <c r="E38" s="1649"/>
      <c r="F38" s="258"/>
      <c r="G38" s="259"/>
      <c r="H38" s="1657">
        <f>SUM(H35:H37)</f>
        <v>0</v>
      </c>
      <c r="I38" s="49">
        <v>22</v>
      </c>
    </row>
    <row r="39" spans="1:9" ht="17.649999999999999" customHeight="1">
      <c r="A39" s="134"/>
      <c r="B39" s="1456" t="s">
        <v>3482</v>
      </c>
      <c r="C39" s="32"/>
      <c r="D39" s="154"/>
      <c r="E39" s="1650"/>
      <c r="F39" s="215"/>
      <c r="G39" s="255"/>
      <c r="H39" s="1656"/>
      <c r="I39" s="110"/>
    </row>
    <row r="40" spans="1:9">
      <c r="A40" s="72"/>
      <c r="B40" s="35"/>
      <c r="C40" s="35"/>
      <c r="D40" s="143"/>
      <c r="E40" s="39"/>
      <c r="F40" s="118"/>
      <c r="G40" s="143"/>
      <c r="H40" s="30"/>
      <c r="I40" s="73"/>
    </row>
    <row r="41" spans="1:9">
      <c r="A41" s="72"/>
      <c r="B41" s="35"/>
      <c r="C41" s="35"/>
      <c r="D41" s="143"/>
      <c r="E41" s="39"/>
      <c r="F41" s="118"/>
      <c r="G41" s="143"/>
      <c r="H41" s="30"/>
      <c r="I41" s="73"/>
    </row>
    <row r="42" spans="1:9">
      <c r="A42" s="34"/>
      <c r="B42" s="35"/>
      <c r="C42" s="35"/>
      <c r="D42" s="143"/>
      <c r="E42" s="39"/>
      <c r="F42" s="118"/>
      <c r="G42" s="143"/>
      <c r="H42" s="30"/>
      <c r="I42" s="73"/>
    </row>
    <row r="43" spans="1:9">
      <c r="A43" s="34"/>
      <c r="B43" s="30"/>
      <c r="C43" s="35"/>
      <c r="D43" s="143"/>
      <c r="E43" s="39"/>
      <c r="F43" s="34"/>
      <c r="G43" s="143"/>
      <c r="H43" s="30"/>
      <c r="I43" s="73"/>
    </row>
    <row r="44" spans="1:9">
      <c r="A44" s="34"/>
      <c r="B44" s="35"/>
      <c r="C44" s="35"/>
      <c r="D44" s="143"/>
      <c r="E44" s="39"/>
      <c r="F44" s="34"/>
      <c r="G44" s="143"/>
      <c r="H44" s="30"/>
      <c r="I44" s="73"/>
    </row>
    <row r="45" spans="1:9">
      <c r="A45" s="34"/>
      <c r="B45" s="30"/>
      <c r="C45" s="35"/>
      <c r="D45" s="143"/>
      <c r="E45" s="39"/>
      <c r="F45" s="118"/>
      <c r="G45" s="143"/>
      <c r="H45" s="30"/>
      <c r="I45" s="73"/>
    </row>
    <row r="46" spans="1:9">
      <c r="A46" s="34"/>
      <c r="B46" s="30"/>
      <c r="C46" s="35"/>
      <c r="D46" s="143"/>
      <c r="E46" s="39"/>
      <c r="F46" s="34"/>
      <c r="G46" s="143"/>
      <c r="H46" s="30"/>
      <c r="I46" s="73"/>
    </row>
    <row r="47" spans="1:9">
      <c r="A47" s="34"/>
      <c r="B47" s="30"/>
      <c r="C47" s="35"/>
      <c r="D47" s="143"/>
      <c r="E47" s="39"/>
      <c r="F47" s="34"/>
      <c r="G47" s="143"/>
      <c r="H47" s="30"/>
      <c r="I47" s="73"/>
    </row>
    <row r="48" spans="1:9">
      <c r="A48" s="34"/>
      <c r="B48" s="30"/>
      <c r="C48" s="35"/>
      <c r="D48" s="143"/>
      <c r="E48" s="39"/>
      <c r="F48" s="34"/>
      <c r="G48" s="143"/>
      <c r="H48" s="30"/>
      <c r="I48" s="73"/>
    </row>
    <row r="49" spans="1:9">
      <c r="A49" s="34"/>
      <c r="B49" s="30"/>
      <c r="C49" s="35"/>
      <c r="D49" s="143"/>
      <c r="E49" s="39"/>
      <c r="F49" s="34"/>
      <c r="G49" s="143"/>
      <c r="H49" s="30"/>
      <c r="I49" s="73"/>
    </row>
    <row r="50" spans="1:9">
      <c r="A50" s="34"/>
      <c r="B50" s="30"/>
      <c r="C50" s="35"/>
      <c r="D50" s="143"/>
      <c r="E50" s="39"/>
      <c r="F50" s="34"/>
      <c r="G50" s="143"/>
      <c r="H50" s="30"/>
      <c r="I50" s="73"/>
    </row>
    <row r="51" spans="1:9">
      <c r="A51" s="34"/>
      <c r="B51" s="30"/>
      <c r="C51" s="35"/>
      <c r="D51" s="143"/>
      <c r="E51" s="39"/>
      <c r="F51" s="34"/>
      <c r="G51" s="143"/>
      <c r="H51" s="30"/>
      <c r="I51" s="73"/>
    </row>
    <row r="52" spans="1:9">
      <c r="A52" s="34"/>
      <c r="B52" s="30"/>
      <c r="C52" s="35"/>
      <c r="D52" s="143"/>
      <c r="E52" s="39"/>
      <c r="F52" s="34"/>
      <c r="G52" s="143"/>
      <c r="H52" s="30"/>
      <c r="I52" s="73"/>
    </row>
    <row r="53" spans="1:9">
      <c r="A53" s="34"/>
      <c r="B53" s="30"/>
      <c r="C53" s="35"/>
      <c r="D53" s="143"/>
      <c r="E53" s="39"/>
      <c r="F53" s="34"/>
      <c r="G53" s="143"/>
      <c r="H53" s="30"/>
      <c r="I53" s="73"/>
    </row>
    <row r="54" spans="1:9" ht="15.75" thickBot="1">
      <c r="A54" s="40"/>
      <c r="B54" s="41"/>
      <c r="C54" s="42"/>
      <c r="D54" s="145"/>
      <c r="E54" s="190"/>
      <c r="F54" s="40"/>
      <c r="G54" s="145"/>
      <c r="H54" s="41"/>
      <c r="I54" s="113"/>
    </row>
    <row r="55" spans="1:9">
      <c r="A55" s="30"/>
      <c r="B55" s="30"/>
      <c r="C55" s="35"/>
      <c r="D55" s="143"/>
      <c r="E55" s="30"/>
      <c r="F55" s="30"/>
      <c r="G55" s="143"/>
      <c r="H55" s="30"/>
    </row>
    <row r="56" spans="1:9">
      <c r="A56" s="17" t="s">
        <v>2782</v>
      </c>
      <c r="B56" s="30"/>
      <c r="C56" s="35"/>
      <c r="D56" s="143"/>
      <c r="E56" s="30"/>
      <c r="F56" s="17" t="s">
        <v>2782</v>
      </c>
      <c r="G56" s="143"/>
      <c r="H56" s="30"/>
    </row>
    <row r="57" spans="1:9">
      <c r="A57" s="35" t="s">
        <v>3483</v>
      </c>
      <c r="B57" s="69"/>
      <c r="C57" s="69"/>
      <c r="D57" s="147"/>
      <c r="E57" s="35"/>
      <c r="F57" s="147" t="s">
        <v>3484</v>
      </c>
      <c r="G57" s="69"/>
      <c r="H57" s="35"/>
      <c r="I57" s="69"/>
    </row>
    <row r="58" spans="1:9">
      <c r="A58" s="30"/>
      <c r="B58" s="30"/>
      <c r="C58" s="30"/>
      <c r="D58" s="143"/>
      <c r="E58" s="30"/>
      <c r="F58" s="30"/>
      <c r="G58" s="143"/>
      <c r="H58" s="30"/>
    </row>
    <row r="59" spans="1:9">
      <c r="A59" s="30"/>
      <c r="B59" s="30"/>
      <c r="C59" s="30"/>
      <c r="D59" s="143"/>
      <c r="E59" s="30"/>
      <c r="F59" s="30"/>
      <c r="G59" s="143"/>
      <c r="H59" s="30"/>
    </row>
    <row r="60" spans="1:9">
      <c r="A60" s="30"/>
      <c r="B60" s="30"/>
      <c r="C60" s="30"/>
      <c r="D60" s="143"/>
      <c r="E60" s="30"/>
      <c r="F60" s="30"/>
      <c r="G60" s="143"/>
      <c r="H60" s="30"/>
    </row>
    <row r="61" spans="1:9">
      <c r="A61" s="30"/>
      <c r="B61" s="30"/>
      <c r="C61" s="30"/>
      <c r="D61" s="143"/>
      <c r="E61" s="30"/>
      <c r="F61" s="30"/>
      <c r="G61" s="143"/>
      <c r="H61" s="30"/>
    </row>
    <row r="62" spans="1:9">
      <c r="A62" s="30"/>
      <c r="B62" s="30"/>
      <c r="C62" s="30"/>
      <c r="D62" s="143"/>
      <c r="E62" s="30"/>
      <c r="F62" s="30"/>
      <c r="G62" s="143"/>
      <c r="H62" s="30"/>
    </row>
    <row r="63" spans="1:9">
      <c r="A63" s="30"/>
      <c r="B63" s="30"/>
      <c r="C63" s="30"/>
      <c r="D63" s="143"/>
      <c r="E63" s="30"/>
      <c r="F63" s="30"/>
      <c r="G63" s="143"/>
      <c r="H63" s="30"/>
    </row>
    <row r="64" spans="1:9">
      <c r="A64" s="30"/>
      <c r="B64" s="30"/>
      <c r="C64" s="30"/>
      <c r="D64" s="143"/>
      <c r="E64" s="30"/>
      <c r="F64" s="30"/>
      <c r="G64" s="143"/>
      <c r="H64" s="30"/>
    </row>
    <row r="65" spans="1:8">
      <c r="A65" s="30"/>
      <c r="B65"/>
      <c r="C65" s="30"/>
      <c r="D65" s="143"/>
      <c r="E65" s="30"/>
      <c r="F65" s="30"/>
      <c r="G65" s="143"/>
      <c r="H65" s="30"/>
    </row>
    <row r="66" spans="1:8">
      <c r="A66" s="30"/>
      <c r="B66"/>
      <c r="C66" s="30"/>
      <c r="D66" s="143"/>
      <c r="E66" s="30"/>
      <c r="F66" s="30"/>
      <c r="G66" s="143"/>
      <c r="H66" s="30"/>
    </row>
    <row r="67" spans="1:8">
      <c r="A67" s="30"/>
      <c r="B67"/>
      <c r="C67" s="30"/>
      <c r="D67" s="143"/>
      <c r="E67" s="30"/>
      <c r="F67" s="30"/>
      <c r="G67" s="143"/>
      <c r="H67" s="30"/>
    </row>
    <row r="68" spans="1:8">
      <c r="A68" s="30"/>
      <c r="B68"/>
      <c r="C68" s="30"/>
      <c r="D68" s="143"/>
      <c r="E68" s="30"/>
      <c r="F68" s="30"/>
      <c r="G68" s="143"/>
      <c r="H68" s="30"/>
    </row>
    <row r="69" spans="1:8">
      <c r="A69" s="30"/>
      <c r="B69"/>
      <c r="C69" s="30"/>
      <c r="D69" s="143"/>
      <c r="E69" s="30"/>
      <c r="F69" s="30"/>
      <c r="G69" s="143"/>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83"/>
      <c r="C152" s="17"/>
      <c r="D152" s="17"/>
      <c r="E152" s="17"/>
      <c r="F152" s="483"/>
    </row>
  </sheetData>
  <customSheetViews>
    <customSheetView guid="{15E51391-F6F3-48E9-B40F-0D0FA5B2E445}"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
      <headerFooter alignWithMargins="0"/>
    </customSheetView>
    <customSheetView guid="{3A144620-83F7-4F5B-821B-3720DAB5A017}"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2"/>
      <headerFooter alignWithMargins="0"/>
    </customSheetView>
    <customSheetView guid="{4AE1E835-A004-41CE-8576-E42DEB829644}"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3"/>
      <headerFooter alignWithMargins="0"/>
    </customSheetView>
    <customSheetView guid="{F164CA47-D0CA-4087-947A-F5047D94B8B7}"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4"/>
      <headerFooter alignWithMargins="0"/>
    </customSheetView>
    <customSheetView guid="{BD2EE8C8-7F57-4FE0-A338-C6EB2215B0F1}"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5"/>
      <headerFooter alignWithMargins="0"/>
    </customSheetView>
    <customSheetView guid="{C7E3EE00-B00F-419E-8611-266863084489}"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6"/>
      <headerFooter alignWithMargins="0"/>
    </customSheetView>
    <customSheetView guid="{3477AA39-47F3-4DEE-B5AC-34FD34A7C506}"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7"/>
      <headerFooter alignWithMargins="0"/>
    </customSheetView>
    <customSheetView guid="{49B64248-30F9-46D2-A9F4-36D89630158D}"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8"/>
      <headerFooter alignWithMargins="0"/>
    </customSheetView>
    <customSheetView guid="{9460FF40-1E23-4EAD-9F2E-3CC0E3823200}"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9"/>
      <headerFooter alignWithMargins="0"/>
    </customSheetView>
    <customSheetView guid="{EB23B504-8D38-44C1-A572-0BC0016A4154}"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0"/>
      <headerFooter alignWithMargins="0"/>
    </customSheetView>
    <customSheetView guid="{33F19BEF-14FD-48AD-9437-DC9391C2FB5D}"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1"/>
      <headerFooter alignWithMargins="0"/>
    </customSheetView>
    <customSheetView guid="{3572A64A-10E1-48A8-88DB-C6FDE35A45D9}"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2"/>
      <headerFooter alignWithMargins="0"/>
    </customSheetView>
    <customSheetView guid="{9A3FFF2B-6404-4DF1-A691-3B3D111BF416}"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3"/>
      <headerFooter alignWithMargins="0"/>
    </customSheetView>
    <customSheetView guid="{6972FD2D-1C11-49E2-936D-D053FB86EE49}"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4"/>
      <headerFooter alignWithMargins="0"/>
    </customSheetView>
    <customSheetView guid="{909B62D3-37B4-48E7-A28D-FCCB057513A6}"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5"/>
      <headerFooter alignWithMargins="0"/>
    </customSheetView>
    <customSheetView guid="{AF5B460E-BE98-4D6A-BC4D-FB7F586FE8C3}"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6"/>
      <headerFooter alignWithMargins="0"/>
    </customSheetView>
    <customSheetView guid="{AD2DEECA-73A1-433A-8496-725ED72ABD3B}" scale="85" colorId="22" fitToPage="1">
      <colBreaks count="1" manualBreakCount="1">
        <brk id="5" max="1048575" man="1"/>
      </colBreaks>
      <pageMargins left="0.5" right="0.5" top="0.5" bottom="0.5" header="0.5" footer="0.5"/>
      <printOptions horizontalCentered="1" verticalCentered="1"/>
      <pageSetup scale="73" fitToWidth="2" orientation="portrait" horizontalDpi="300" verticalDpi="300" r:id="rId17"/>
      <headerFooter alignWithMargins="0"/>
    </customSheetView>
    <customSheetView guid="{613A73D1-ED13-41BC-B183-6F740B4BAFC9}" scale="60" colorId="22" showPageBreaks="1" fitToPage="1" view="pageBreakPreview" topLeftCell="B1">
      <selection activeCell="B50" sqref="B50"/>
      <colBreaks count="1" manualBreakCount="1">
        <brk id="5" max="1048575" man="1"/>
      </colBreaks>
      <pageMargins left="0.5" right="0.5" top="0.5" bottom="0.5" header="0.5" footer="0.5"/>
      <printOptions horizontalCentered="1" verticalCentered="1"/>
      <pageSetup scale="75" fitToWidth="2" orientation="portrait" horizontalDpi="300" verticalDpi="300" r:id="rId18"/>
      <headerFooter alignWithMargins="0"/>
    </customSheetView>
  </customSheetViews>
  <printOptions horizontalCentered="1" verticalCentered="1"/>
  <pageMargins left="0.5" right="0.5" top="0.25" bottom="0.25" header="0" footer="0"/>
  <pageSetup scale="70" fitToWidth="2" orientation="portrait" horizontalDpi="300" verticalDpi="300" r:id="rId19"/>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50"/>
  <sheetViews>
    <sheetView defaultGridColor="0" view="pageBreakPreview" topLeftCell="A58" colorId="22" zoomScale="60" zoomScaleNormal="85" workbookViewId="0">
      <selection activeCell="H17" sqref="H17"/>
    </sheetView>
  </sheetViews>
  <sheetFormatPr defaultColWidth="9.6640625" defaultRowHeight="15"/>
  <cols>
    <col min="1" max="1" width="4.6640625" style="9" customWidth="1"/>
    <col min="2" max="2" width="35.6640625" style="9" customWidth="1"/>
    <col min="3" max="3" width="25.6640625" style="9" customWidth="1"/>
    <col min="4" max="5" width="20.6640625" style="9" customWidth="1"/>
    <col min="6" max="9" width="23.6640625" style="9" customWidth="1"/>
    <col min="10" max="10" width="5.6640625" style="9" customWidth="1"/>
    <col min="11" max="11" width="4.6640625" style="9" customWidth="1"/>
    <col min="12" max="16384" width="9.6640625" style="9"/>
  </cols>
  <sheetData>
    <row r="1" spans="1:11" ht="15.2" customHeight="1">
      <c r="A1" s="29" t="s">
        <v>3758</v>
      </c>
      <c r="B1" s="260"/>
      <c r="C1" s="66" t="s">
        <v>3759</v>
      </c>
      <c r="D1" s="261" t="s">
        <v>2058</v>
      </c>
      <c r="E1" s="67" t="s">
        <v>2059</v>
      </c>
      <c r="F1" s="29" t="s">
        <v>2056</v>
      </c>
      <c r="G1" s="262" t="s">
        <v>3759</v>
      </c>
      <c r="H1" s="262" t="s">
        <v>2058</v>
      </c>
      <c r="I1" s="262" t="s">
        <v>2059</v>
      </c>
      <c r="J1" s="66"/>
      <c r="K1" s="67"/>
    </row>
    <row r="2" spans="1:11" ht="15.2" customHeight="1">
      <c r="A2" s="72" t="str">
        <f>'Data Sheet'!$C$25</f>
        <v>Central Hudson Gas &amp; Electric</v>
      </c>
      <c r="B2" s="81"/>
      <c r="C2" s="17" t="s">
        <v>3760</v>
      </c>
      <c r="D2" s="78" t="s">
        <v>3784</v>
      </c>
      <c r="E2" s="73"/>
      <c r="F2" s="72" t="str">
        <f>'Data Sheet'!$C$25</f>
        <v>Central Hudson Gas &amp; Electric</v>
      </c>
      <c r="G2" s="97" t="s">
        <v>3760</v>
      </c>
      <c r="H2" s="97" t="s">
        <v>3784</v>
      </c>
      <c r="I2" s="97"/>
      <c r="J2" s="17"/>
      <c r="K2" s="73"/>
    </row>
    <row r="3" spans="1:11" ht="15.2" customHeight="1">
      <c r="A3" s="74" t="s">
        <v>3761</v>
      </c>
      <c r="B3" s="81"/>
      <c r="C3" s="17" t="s">
        <v>3762</v>
      </c>
      <c r="D3" s="870" t="str">
        <f>'Data Sheet'!$C$40</f>
        <v>4/14/14</v>
      </c>
      <c r="E3" s="110" t="str">
        <f>'Data Sheet'!$C$38</f>
        <v>12/31/13</v>
      </c>
      <c r="F3" s="74"/>
      <c r="G3" s="104" t="s">
        <v>3762</v>
      </c>
      <c r="H3" s="871" t="str">
        <f>'Data Sheet'!$C$40</f>
        <v>4/14/14</v>
      </c>
      <c r="I3" s="1603" t="str">
        <f>'Data Sheet'!$C$38</f>
        <v>12/31/13</v>
      </c>
      <c r="J3" s="77"/>
      <c r="K3" s="76"/>
    </row>
    <row r="4" spans="1:11" ht="15.2" customHeight="1">
      <c r="A4" s="263" t="s">
        <v>3763</v>
      </c>
      <c r="B4" s="264"/>
      <c r="C4" s="264"/>
      <c r="D4" s="264"/>
      <c r="E4" s="265"/>
      <c r="F4" s="263" t="s">
        <v>3764</v>
      </c>
      <c r="G4" s="264"/>
      <c r="H4" s="264"/>
      <c r="I4" s="264"/>
      <c r="J4" s="264"/>
      <c r="K4" s="265"/>
    </row>
    <row r="5" spans="1:11" ht="15.2" customHeight="1">
      <c r="A5" s="72"/>
      <c r="B5" s="17"/>
      <c r="C5" s="17"/>
      <c r="D5" s="17"/>
      <c r="E5" s="73"/>
      <c r="F5" s="72"/>
      <c r="G5" s="17"/>
      <c r="H5" s="17"/>
      <c r="I5" s="17"/>
      <c r="J5" s="17"/>
      <c r="K5" s="73"/>
    </row>
    <row r="6" spans="1:11" ht="15.2" customHeight="1">
      <c r="A6" s="266" t="s">
        <v>2411</v>
      </c>
      <c r="B6" s="267"/>
      <c r="C6" s="267"/>
      <c r="D6" s="267"/>
      <c r="E6" s="268"/>
      <c r="F6" s="266" t="s">
        <v>897</v>
      </c>
      <c r="G6" s="267"/>
      <c r="H6" s="267"/>
      <c r="I6" s="267"/>
      <c r="J6" s="267"/>
      <c r="K6" s="73"/>
    </row>
    <row r="7" spans="1:11" ht="15.2" customHeight="1">
      <c r="A7" s="266"/>
      <c r="B7" s="267"/>
      <c r="C7" s="267"/>
      <c r="D7" s="267"/>
      <c r="E7" s="268"/>
      <c r="F7" s="266" t="s">
        <v>898</v>
      </c>
      <c r="G7" s="267"/>
      <c r="H7" s="267"/>
      <c r="I7" s="267"/>
      <c r="J7" s="267"/>
      <c r="K7" s="73"/>
    </row>
    <row r="8" spans="1:11" ht="15.2" customHeight="1">
      <c r="A8" s="266" t="s">
        <v>899</v>
      </c>
      <c r="B8" s="267"/>
      <c r="C8" s="267"/>
      <c r="D8" s="267"/>
      <c r="E8" s="268"/>
      <c r="F8" s="266" t="s">
        <v>900</v>
      </c>
      <c r="G8" s="267"/>
      <c r="H8" s="267"/>
      <c r="I8" s="267"/>
      <c r="J8" s="267"/>
      <c r="K8" s="73"/>
    </row>
    <row r="9" spans="1:11" ht="15.2" customHeight="1">
      <c r="A9" s="266" t="s">
        <v>901</v>
      </c>
      <c r="B9" s="267"/>
      <c r="C9" s="267"/>
      <c r="D9" s="267"/>
      <c r="E9" s="268"/>
      <c r="F9" s="266"/>
      <c r="G9" s="267"/>
      <c r="H9" s="267"/>
      <c r="I9" s="267"/>
      <c r="J9" s="267"/>
      <c r="K9" s="73"/>
    </row>
    <row r="10" spans="1:11" ht="15.2" customHeight="1">
      <c r="A10" s="266" t="s">
        <v>902</v>
      </c>
      <c r="B10" s="267"/>
      <c r="C10" s="267"/>
      <c r="D10" s="267"/>
      <c r="E10" s="268"/>
      <c r="F10" s="266" t="s">
        <v>903</v>
      </c>
      <c r="G10" s="267"/>
      <c r="H10" s="267"/>
      <c r="I10" s="267"/>
      <c r="J10" s="267"/>
      <c r="K10" s="73"/>
    </row>
    <row r="11" spans="1:11" ht="15.2" customHeight="1">
      <c r="A11" s="266"/>
      <c r="B11" s="267"/>
      <c r="C11" s="267"/>
      <c r="D11" s="267"/>
      <c r="E11" s="268"/>
      <c r="F11" s="266" t="s">
        <v>904</v>
      </c>
      <c r="G11" s="267"/>
      <c r="H11" s="267"/>
      <c r="I11" s="267"/>
      <c r="J11" s="267"/>
      <c r="K11" s="73"/>
    </row>
    <row r="12" spans="1:11" ht="15.2" customHeight="1">
      <c r="A12" s="266" t="s">
        <v>905</v>
      </c>
      <c r="B12" s="267"/>
      <c r="C12" s="267"/>
      <c r="D12" s="267"/>
      <c r="E12" s="268"/>
      <c r="F12" s="266" t="s">
        <v>906</v>
      </c>
      <c r="G12" s="267"/>
      <c r="H12" s="267"/>
      <c r="I12" s="267"/>
      <c r="J12" s="267"/>
      <c r="K12" s="73"/>
    </row>
    <row r="13" spans="1:11" ht="15.2" customHeight="1">
      <c r="A13" s="266"/>
      <c r="B13" s="267"/>
      <c r="C13" s="267"/>
      <c r="D13" s="267"/>
      <c r="E13" s="268"/>
      <c r="F13" s="266" t="s">
        <v>907</v>
      </c>
      <c r="G13" s="267"/>
      <c r="H13" s="267"/>
      <c r="I13" s="267"/>
      <c r="J13" s="267"/>
      <c r="K13" s="73"/>
    </row>
    <row r="14" spans="1:11" ht="15.2" customHeight="1">
      <c r="A14" s="266" t="s">
        <v>908</v>
      </c>
      <c r="B14" s="267"/>
      <c r="C14" s="267"/>
      <c r="D14" s="267"/>
      <c r="E14" s="268"/>
      <c r="F14" s="266"/>
      <c r="G14" s="267"/>
      <c r="H14" s="267"/>
      <c r="I14" s="267"/>
      <c r="J14" s="267"/>
      <c r="K14" s="73"/>
    </row>
    <row r="15" spans="1:11" ht="15.2" customHeight="1">
      <c r="A15" s="266"/>
      <c r="B15" s="267"/>
      <c r="C15" s="267"/>
      <c r="D15" s="267"/>
      <c r="E15" s="268"/>
      <c r="F15" s="266" t="s">
        <v>909</v>
      </c>
      <c r="G15" s="267"/>
      <c r="H15" s="267"/>
      <c r="I15" s="267"/>
      <c r="J15" s="267"/>
      <c r="K15" s="73"/>
    </row>
    <row r="16" spans="1:11" ht="15.2" customHeight="1">
      <c r="A16" s="266" t="s">
        <v>728</v>
      </c>
      <c r="B16" s="267"/>
      <c r="C16" s="267"/>
      <c r="D16" s="267"/>
      <c r="E16" s="268"/>
      <c r="F16" s="266" t="s">
        <v>729</v>
      </c>
      <c r="G16" s="267"/>
      <c r="H16" s="267"/>
      <c r="I16" s="267"/>
      <c r="J16" s="267"/>
      <c r="K16" s="73"/>
    </row>
    <row r="17" spans="1:11" ht="15.2" customHeight="1">
      <c r="A17" s="266" t="s">
        <v>730</v>
      </c>
      <c r="B17" s="267"/>
      <c r="C17" s="267"/>
      <c r="D17" s="267"/>
      <c r="E17" s="268"/>
      <c r="F17" s="266"/>
      <c r="G17" s="267"/>
      <c r="H17" s="267"/>
      <c r="I17" s="267"/>
      <c r="J17" s="267"/>
      <c r="K17" s="73"/>
    </row>
    <row r="18" spans="1:11" ht="15.2" customHeight="1">
      <c r="A18" s="266" t="s">
        <v>731</v>
      </c>
      <c r="B18" s="267"/>
      <c r="C18" s="267"/>
      <c r="D18" s="267"/>
      <c r="E18" s="268"/>
      <c r="F18" s="266" t="s">
        <v>381</v>
      </c>
      <c r="G18" s="267"/>
      <c r="H18" s="267"/>
      <c r="I18" s="267"/>
      <c r="J18" s="267"/>
      <c r="K18" s="73"/>
    </row>
    <row r="19" spans="1:11" ht="15.2" customHeight="1">
      <c r="A19" s="266" t="s">
        <v>382</v>
      </c>
      <c r="B19" s="267"/>
      <c r="C19" s="267"/>
      <c r="D19" s="267"/>
      <c r="E19" s="268"/>
      <c r="F19" s="266" t="s">
        <v>383</v>
      </c>
      <c r="G19" s="267"/>
      <c r="H19" s="267"/>
      <c r="I19" s="267"/>
      <c r="J19" s="267"/>
      <c r="K19" s="73"/>
    </row>
    <row r="20" spans="1:11" ht="15.2" customHeight="1">
      <c r="A20" s="266" t="s">
        <v>384</v>
      </c>
      <c r="B20" s="267"/>
      <c r="C20" s="267"/>
      <c r="D20" s="267"/>
      <c r="E20" s="268"/>
      <c r="F20" s="266" t="s">
        <v>385</v>
      </c>
      <c r="G20" s="267"/>
      <c r="H20" s="267"/>
      <c r="I20" s="267"/>
      <c r="J20" s="267"/>
      <c r="K20" s="73"/>
    </row>
    <row r="21" spans="1:11" ht="15.2" customHeight="1">
      <c r="A21" s="266" t="s">
        <v>386</v>
      </c>
      <c r="B21" s="267"/>
      <c r="C21" s="267"/>
      <c r="D21" s="267"/>
      <c r="E21" s="268"/>
      <c r="F21" s="266"/>
      <c r="G21" s="267"/>
      <c r="H21" s="267"/>
      <c r="I21" s="267"/>
      <c r="J21" s="267"/>
      <c r="K21" s="73"/>
    </row>
    <row r="22" spans="1:11" ht="15.2" customHeight="1">
      <c r="A22" s="72"/>
      <c r="B22" s="17"/>
      <c r="C22" s="17"/>
      <c r="D22" s="17"/>
      <c r="E22" s="73"/>
      <c r="F22" s="74"/>
      <c r="G22" s="77"/>
      <c r="H22" s="77"/>
      <c r="I22" s="77"/>
      <c r="J22" s="77"/>
      <c r="K22" s="76"/>
    </row>
    <row r="23" spans="1:11" ht="15.2" customHeight="1">
      <c r="A23" s="269"/>
      <c r="B23" s="90"/>
      <c r="C23" s="82"/>
      <c r="D23" s="807" t="s">
        <v>2095</v>
      </c>
      <c r="E23" s="85"/>
      <c r="F23" s="72"/>
      <c r="G23" s="78"/>
      <c r="H23" s="17"/>
      <c r="I23" s="809" t="s">
        <v>2095</v>
      </c>
      <c r="J23" s="81"/>
      <c r="K23" s="270"/>
    </row>
    <row r="24" spans="1:11" ht="15.2" customHeight="1">
      <c r="A24" s="271" t="s">
        <v>1984</v>
      </c>
      <c r="B24" s="345" t="s">
        <v>214</v>
      </c>
      <c r="C24" s="81"/>
      <c r="D24" s="809" t="s">
        <v>3650</v>
      </c>
      <c r="E24" s="482" t="s">
        <v>387</v>
      </c>
      <c r="F24" s="271" t="s">
        <v>388</v>
      </c>
      <c r="G24" s="809" t="s">
        <v>389</v>
      </c>
      <c r="H24" s="346" t="s">
        <v>390</v>
      </c>
      <c r="I24" s="809" t="s">
        <v>2870</v>
      </c>
      <c r="J24" s="81"/>
      <c r="K24" s="270" t="s">
        <v>1984</v>
      </c>
    </row>
    <row r="25" spans="1:11" ht="15.2" customHeight="1">
      <c r="A25" s="272" t="s">
        <v>1987</v>
      </c>
      <c r="B25" s="397" t="s">
        <v>3447</v>
      </c>
      <c r="C25" s="117"/>
      <c r="D25" s="822" t="s">
        <v>3448</v>
      </c>
      <c r="E25" s="630" t="s">
        <v>3449</v>
      </c>
      <c r="F25" s="272" t="s">
        <v>3450</v>
      </c>
      <c r="G25" s="822" t="s">
        <v>2692</v>
      </c>
      <c r="H25" s="823" t="s">
        <v>2693</v>
      </c>
      <c r="I25" s="822" t="s">
        <v>2694</v>
      </c>
      <c r="J25" s="117"/>
      <c r="K25" s="273" t="s">
        <v>1987</v>
      </c>
    </row>
    <row r="26" spans="1:11" ht="15.2" customHeight="1">
      <c r="A26" s="274">
        <v>1</v>
      </c>
      <c r="B26" s="275" t="s">
        <v>391</v>
      </c>
      <c r="C26" s="276"/>
      <c r="D26" s="277"/>
      <c r="E26" s="278"/>
      <c r="F26" s="279"/>
      <c r="G26" s="280"/>
      <c r="H26" s="280"/>
      <c r="I26" s="281"/>
      <c r="J26" s="117"/>
      <c r="K26" s="273">
        <v>1</v>
      </c>
    </row>
    <row r="27" spans="1:11" ht="15.2" customHeight="1">
      <c r="A27" s="274">
        <v>2</v>
      </c>
      <c r="B27" s="275" t="s">
        <v>392</v>
      </c>
      <c r="C27" s="276"/>
      <c r="D27" s="282"/>
      <c r="E27" s="283"/>
      <c r="F27" s="284"/>
      <c r="G27" s="285"/>
      <c r="H27" s="285"/>
      <c r="I27" s="285">
        <f>D27+E27-F27+G27+H27</f>
        <v>0</v>
      </c>
      <c r="J27" s="493" t="s">
        <v>393</v>
      </c>
      <c r="K27" s="273">
        <v>2</v>
      </c>
    </row>
    <row r="28" spans="1:11" ht="15.2" customHeight="1">
      <c r="A28" s="274">
        <v>3</v>
      </c>
      <c r="B28" s="275" t="s">
        <v>394</v>
      </c>
      <c r="C28" s="276"/>
      <c r="D28" s="282">
        <v>45519</v>
      </c>
      <c r="E28" s="286">
        <v>0</v>
      </c>
      <c r="F28" s="287">
        <v>0</v>
      </c>
      <c r="G28" s="288"/>
      <c r="H28" s="288"/>
      <c r="I28" s="288">
        <f>D28+E28-F28+G28+H28</f>
        <v>45519</v>
      </c>
      <c r="J28" s="493" t="s">
        <v>395</v>
      </c>
      <c r="K28" s="273">
        <v>3</v>
      </c>
    </row>
    <row r="29" spans="1:11" ht="15.2" customHeight="1">
      <c r="A29" s="274">
        <v>4</v>
      </c>
      <c r="B29" s="275" t="s">
        <v>396</v>
      </c>
      <c r="C29" s="276"/>
      <c r="D29" s="289">
        <v>2416087</v>
      </c>
      <c r="E29" s="286">
        <v>22</v>
      </c>
      <c r="F29" s="287">
        <v>0</v>
      </c>
      <c r="G29" s="288"/>
      <c r="H29" s="288"/>
      <c r="I29" s="288">
        <f>D29+E29-F29+G29+H29</f>
        <v>2416109</v>
      </c>
      <c r="J29" s="493" t="s">
        <v>397</v>
      </c>
      <c r="K29" s="273">
        <v>4</v>
      </c>
    </row>
    <row r="30" spans="1:11" ht="15.2" customHeight="1">
      <c r="A30" s="274">
        <v>5</v>
      </c>
      <c r="B30" s="275" t="s">
        <v>398</v>
      </c>
      <c r="C30" s="276"/>
      <c r="D30" s="289">
        <f t="shared" ref="D30:I30" si="0">SUM(D27:D29)</f>
        <v>2461606</v>
      </c>
      <c r="E30" s="286">
        <f t="shared" si="0"/>
        <v>22</v>
      </c>
      <c r="F30" s="287">
        <f t="shared" si="0"/>
        <v>0</v>
      </c>
      <c r="G30" s="288">
        <f t="shared" si="0"/>
        <v>0</v>
      </c>
      <c r="H30" s="288">
        <f t="shared" si="0"/>
        <v>0</v>
      </c>
      <c r="I30" s="288">
        <f t="shared" si="0"/>
        <v>2461628</v>
      </c>
      <c r="J30" s="117"/>
      <c r="K30" s="273">
        <v>5</v>
      </c>
    </row>
    <row r="31" spans="1:11" ht="15.2" customHeight="1">
      <c r="A31" s="274">
        <v>6</v>
      </c>
      <c r="B31" s="275" t="s">
        <v>399</v>
      </c>
      <c r="C31" s="276"/>
      <c r="D31" s="290"/>
      <c r="E31" s="291"/>
      <c r="F31" s="292"/>
      <c r="G31" s="293"/>
      <c r="H31" s="293"/>
      <c r="I31" s="294" t="s">
        <v>2045</v>
      </c>
      <c r="J31" s="117"/>
      <c r="K31" s="273">
        <v>6</v>
      </c>
    </row>
    <row r="32" spans="1:11" ht="15.2" customHeight="1">
      <c r="A32" s="274">
        <v>7</v>
      </c>
      <c r="B32" s="275" t="s">
        <v>400</v>
      </c>
      <c r="C32" s="276"/>
      <c r="D32" s="295"/>
      <c r="E32" s="296"/>
      <c r="F32" s="297"/>
      <c r="G32" s="298"/>
      <c r="H32" s="298"/>
      <c r="I32" s="299" t="s">
        <v>2045</v>
      </c>
      <c r="J32" s="117"/>
      <c r="K32" s="273">
        <v>7</v>
      </c>
    </row>
    <row r="33" spans="1:11" ht="15.2" customHeight="1">
      <c r="A33" s="274">
        <v>8</v>
      </c>
      <c r="B33" s="275" t="s">
        <v>401</v>
      </c>
      <c r="C33" s="276"/>
      <c r="D33" s="289"/>
      <c r="E33" s="283"/>
      <c r="F33" s="287"/>
      <c r="G33" s="288"/>
      <c r="H33" s="288"/>
      <c r="I33" s="288">
        <f t="shared" ref="I33:I39" si="1">D33+E33-F33+G33+H33</f>
        <v>0</v>
      </c>
      <c r="J33" s="493" t="s">
        <v>402</v>
      </c>
      <c r="K33" s="273">
        <v>8</v>
      </c>
    </row>
    <row r="34" spans="1:11" ht="15.2" customHeight="1">
      <c r="A34" s="274">
        <v>9</v>
      </c>
      <c r="B34" s="275" t="s">
        <v>403</v>
      </c>
      <c r="C34" s="276"/>
      <c r="D34" s="289"/>
      <c r="E34" s="286"/>
      <c r="F34" s="284"/>
      <c r="G34" s="288"/>
      <c r="H34" s="288"/>
      <c r="I34" s="288">
        <f t="shared" si="1"/>
        <v>0</v>
      </c>
      <c r="J34" s="493" t="s">
        <v>404</v>
      </c>
      <c r="K34" s="273">
        <v>9</v>
      </c>
    </row>
    <row r="35" spans="1:11" ht="15.2" customHeight="1">
      <c r="A35" s="274">
        <v>10</v>
      </c>
      <c r="B35" s="275" t="s">
        <v>405</v>
      </c>
      <c r="C35" s="276"/>
      <c r="D35" s="289"/>
      <c r="E35" s="286"/>
      <c r="F35" s="287"/>
      <c r="G35" s="288"/>
      <c r="H35" s="288"/>
      <c r="I35" s="288">
        <f t="shared" si="1"/>
        <v>0</v>
      </c>
      <c r="J35" s="493" t="s">
        <v>406</v>
      </c>
      <c r="K35" s="273">
        <v>10</v>
      </c>
    </row>
    <row r="36" spans="1:11" ht="15.2" customHeight="1">
      <c r="A36" s="274">
        <v>11</v>
      </c>
      <c r="B36" s="275" t="s">
        <v>407</v>
      </c>
      <c r="C36" s="276"/>
      <c r="D36" s="289"/>
      <c r="E36" s="286"/>
      <c r="F36" s="287"/>
      <c r="G36" s="288"/>
      <c r="H36" s="288"/>
      <c r="I36" s="288">
        <f t="shared" si="1"/>
        <v>0</v>
      </c>
      <c r="J36" s="493" t="s">
        <v>408</v>
      </c>
      <c r="K36" s="273">
        <v>11</v>
      </c>
    </row>
    <row r="37" spans="1:11" ht="15.2" customHeight="1">
      <c r="A37" s="274">
        <v>12</v>
      </c>
      <c r="B37" s="275" t="s">
        <v>409</v>
      </c>
      <c r="C37" s="276"/>
      <c r="D37" s="289"/>
      <c r="E37" s="286"/>
      <c r="F37" s="287"/>
      <c r="G37" s="288"/>
      <c r="H37" s="288"/>
      <c r="I37" s="288">
        <f t="shared" si="1"/>
        <v>0</v>
      </c>
      <c r="J37" s="493" t="s">
        <v>410</v>
      </c>
      <c r="K37" s="273">
        <v>12</v>
      </c>
    </row>
    <row r="38" spans="1:11" ht="15.2" customHeight="1">
      <c r="A38" s="274">
        <v>13</v>
      </c>
      <c r="B38" s="275" t="s">
        <v>411</v>
      </c>
      <c r="C38" s="276"/>
      <c r="D38" s="289"/>
      <c r="E38" s="286"/>
      <c r="F38" s="287"/>
      <c r="G38" s="288"/>
      <c r="H38" s="288"/>
      <c r="I38" s="288">
        <f t="shared" si="1"/>
        <v>0</v>
      </c>
      <c r="J38" s="493" t="s">
        <v>412</v>
      </c>
      <c r="K38" s="273">
        <v>13</v>
      </c>
    </row>
    <row r="39" spans="1:11" ht="15.2" customHeight="1">
      <c r="A39" s="274">
        <v>14</v>
      </c>
      <c r="B39" s="275" t="s">
        <v>413</v>
      </c>
      <c r="C39" s="276"/>
      <c r="D39" s="289"/>
      <c r="E39" s="286"/>
      <c r="F39" s="287"/>
      <c r="G39" s="288"/>
      <c r="H39" s="288"/>
      <c r="I39" s="288">
        <f t="shared" si="1"/>
        <v>0</v>
      </c>
      <c r="J39" s="493" t="s">
        <v>414</v>
      </c>
      <c r="K39" s="273">
        <v>14</v>
      </c>
    </row>
    <row r="40" spans="1:11" ht="15.2" customHeight="1">
      <c r="A40" s="274">
        <v>15</v>
      </c>
      <c r="B40" s="275" t="s">
        <v>415</v>
      </c>
      <c r="C40" s="276"/>
      <c r="D40" s="289">
        <f t="shared" ref="D40:I40" si="2">SUM(D33:D39)</f>
        <v>0</v>
      </c>
      <c r="E40" s="286">
        <f t="shared" si="2"/>
        <v>0</v>
      </c>
      <c r="F40" s="287">
        <f t="shared" si="2"/>
        <v>0</v>
      </c>
      <c r="G40" s="288">
        <f t="shared" si="2"/>
        <v>0</v>
      </c>
      <c r="H40" s="288">
        <f t="shared" si="2"/>
        <v>0</v>
      </c>
      <c r="I40" s="288">
        <f t="shared" si="2"/>
        <v>0</v>
      </c>
      <c r="J40" s="117"/>
      <c r="K40" s="273">
        <v>15</v>
      </c>
    </row>
    <row r="41" spans="1:11" ht="15.2" customHeight="1">
      <c r="A41" s="274">
        <v>16</v>
      </c>
      <c r="B41" s="275" t="s">
        <v>416</v>
      </c>
      <c r="C41" s="276"/>
      <c r="D41" s="300"/>
      <c r="E41" s="301"/>
      <c r="F41" s="302"/>
      <c r="G41" s="303"/>
      <c r="H41" s="303"/>
      <c r="I41" s="304" t="s">
        <v>2045</v>
      </c>
      <c r="J41" s="117"/>
      <c r="K41" s="273">
        <v>16</v>
      </c>
    </row>
    <row r="42" spans="1:11" ht="15.2" customHeight="1">
      <c r="A42" s="274">
        <v>17</v>
      </c>
      <c r="B42" s="275" t="s">
        <v>417</v>
      </c>
      <c r="C42" s="276"/>
      <c r="D42" s="289"/>
      <c r="E42" s="286"/>
      <c r="F42" s="287"/>
      <c r="G42" s="288"/>
      <c r="H42" s="288"/>
      <c r="I42" s="288">
        <f t="shared" ref="I42:I47" si="3">D42+E42-F42+G42+H42</f>
        <v>0</v>
      </c>
      <c r="J42" s="493" t="s">
        <v>418</v>
      </c>
      <c r="K42" s="273">
        <v>17</v>
      </c>
    </row>
    <row r="43" spans="1:11" ht="15.2" customHeight="1">
      <c r="A43" s="274">
        <v>18</v>
      </c>
      <c r="B43" s="275" t="s">
        <v>419</v>
      </c>
      <c r="C43" s="276"/>
      <c r="D43" s="289"/>
      <c r="E43" s="286"/>
      <c r="F43" s="287"/>
      <c r="G43" s="288"/>
      <c r="H43" s="288" t="s">
        <v>2045</v>
      </c>
      <c r="I43" s="288">
        <f t="shared" si="3"/>
        <v>0</v>
      </c>
      <c r="J43" s="493" t="s">
        <v>420</v>
      </c>
      <c r="K43" s="273">
        <v>18</v>
      </c>
    </row>
    <row r="44" spans="1:11" ht="15.2" customHeight="1">
      <c r="A44" s="274">
        <v>19</v>
      </c>
      <c r="B44" s="275" t="s">
        <v>421</v>
      </c>
      <c r="C44" s="276"/>
      <c r="D44" s="289"/>
      <c r="E44" s="286"/>
      <c r="F44" s="287"/>
      <c r="G44" s="288"/>
      <c r="H44" s="288" t="s">
        <v>2045</v>
      </c>
      <c r="I44" s="288">
        <f t="shared" si="3"/>
        <v>0</v>
      </c>
      <c r="J44" s="493" t="s">
        <v>422</v>
      </c>
      <c r="K44" s="273">
        <v>19</v>
      </c>
    </row>
    <row r="45" spans="1:11" ht="15.2" customHeight="1">
      <c r="A45" s="274">
        <v>20</v>
      </c>
      <c r="B45" s="275" t="s">
        <v>423</v>
      </c>
      <c r="C45" s="276"/>
      <c r="D45" s="289"/>
      <c r="E45" s="286"/>
      <c r="F45" s="287"/>
      <c r="G45" s="288"/>
      <c r="H45" s="288" t="s">
        <v>2045</v>
      </c>
      <c r="I45" s="288">
        <f t="shared" si="3"/>
        <v>0</v>
      </c>
      <c r="J45" s="493" t="s">
        <v>424</v>
      </c>
      <c r="K45" s="273">
        <v>20</v>
      </c>
    </row>
    <row r="46" spans="1:11" ht="15.2" customHeight="1">
      <c r="A46" s="274">
        <v>21</v>
      </c>
      <c r="B46" s="275" t="s">
        <v>425</v>
      </c>
      <c r="C46" s="276"/>
      <c r="D46" s="289"/>
      <c r="E46" s="286"/>
      <c r="F46" s="287"/>
      <c r="G46" s="288"/>
      <c r="H46" s="288" t="s">
        <v>2045</v>
      </c>
      <c r="I46" s="288">
        <f t="shared" si="3"/>
        <v>0</v>
      </c>
      <c r="J46" s="493" t="s">
        <v>426</v>
      </c>
      <c r="K46" s="273">
        <v>21</v>
      </c>
    </row>
    <row r="47" spans="1:11" ht="15.2" customHeight="1">
      <c r="A47" s="274">
        <v>22</v>
      </c>
      <c r="B47" s="275" t="s">
        <v>427</v>
      </c>
      <c r="C47" s="276"/>
      <c r="D47" s="289"/>
      <c r="E47" s="286"/>
      <c r="F47" s="287"/>
      <c r="G47" s="288"/>
      <c r="H47" s="288" t="s">
        <v>2045</v>
      </c>
      <c r="I47" s="288">
        <f t="shared" si="3"/>
        <v>0</v>
      </c>
      <c r="J47" s="493" t="s">
        <v>428</v>
      </c>
      <c r="K47" s="273">
        <v>22</v>
      </c>
    </row>
    <row r="48" spans="1:11" ht="15.2" customHeight="1">
      <c r="A48" s="274">
        <v>23</v>
      </c>
      <c r="B48" s="275" t="s">
        <v>429</v>
      </c>
      <c r="C48" s="276"/>
      <c r="D48" s="289">
        <f t="shared" ref="D48:I48" si="4">SUM(D42:D47)</f>
        <v>0</v>
      </c>
      <c r="E48" s="286">
        <f t="shared" si="4"/>
        <v>0</v>
      </c>
      <c r="F48" s="287">
        <f t="shared" si="4"/>
        <v>0</v>
      </c>
      <c r="G48" s="288">
        <f t="shared" si="4"/>
        <v>0</v>
      </c>
      <c r="H48" s="288">
        <f t="shared" si="4"/>
        <v>0</v>
      </c>
      <c r="I48" s="288">
        <f t="shared" si="4"/>
        <v>0</v>
      </c>
      <c r="J48" s="117"/>
      <c r="K48" s="273">
        <v>23</v>
      </c>
    </row>
    <row r="49" spans="1:11" ht="15.2" customHeight="1">
      <c r="A49" s="274">
        <v>24</v>
      </c>
      <c r="B49" s="275" t="s">
        <v>430</v>
      </c>
      <c r="C49" s="276"/>
      <c r="D49" s="300"/>
      <c r="E49" s="301"/>
      <c r="F49" s="302"/>
      <c r="G49" s="303"/>
      <c r="H49" s="303"/>
      <c r="I49" s="304" t="s">
        <v>2045</v>
      </c>
      <c r="J49" s="117"/>
      <c r="K49" s="273">
        <v>24</v>
      </c>
    </row>
    <row r="50" spans="1:11" ht="15.2" customHeight="1">
      <c r="A50" s="274">
        <v>25</v>
      </c>
      <c r="B50" s="275" t="s">
        <v>431</v>
      </c>
      <c r="C50" s="276"/>
      <c r="D50" s="289">
        <v>401850</v>
      </c>
      <c r="E50" s="286"/>
      <c r="F50" s="287"/>
      <c r="G50" s="288" t="s">
        <v>2045</v>
      </c>
      <c r="H50" s="288"/>
      <c r="I50" s="288">
        <f t="shared" ref="I50:I56" si="5">D50+E50-F50+G50+H50</f>
        <v>401850</v>
      </c>
      <c r="J50" s="493" t="s">
        <v>432</v>
      </c>
      <c r="K50" s="273">
        <v>25</v>
      </c>
    </row>
    <row r="51" spans="1:11" ht="15.2" customHeight="1">
      <c r="A51" s="274">
        <v>26</v>
      </c>
      <c r="B51" s="275" t="s">
        <v>1875</v>
      </c>
      <c r="C51" s="276"/>
      <c r="D51" s="289">
        <v>2696176</v>
      </c>
      <c r="E51" s="286">
        <v>280</v>
      </c>
      <c r="F51" s="287"/>
      <c r="G51" s="288"/>
      <c r="H51" s="288" t="s">
        <v>2045</v>
      </c>
      <c r="I51" s="288">
        <f t="shared" si="5"/>
        <v>2696456</v>
      </c>
      <c r="J51" s="493" t="s">
        <v>1876</v>
      </c>
      <c r="K51" s="273">
        <v>26</v>
      </c>
    </row>
    <row r="52" spans="1:11" ht="15.2" customHeight="1">
      <c r="A52" s="274">
        <v>27</v>
      </c>
      <c r="B52" s="275" t="s">
        <v>1877</v>
      </c>
      <c r="C52" s="276"/>
      <c r="D52" s="289">
        <v>22542320</v>
      </c>
      <c r="E52" s="286">
        <v>2099</v>
      </c>
      <c r="F52" s="287"/>
      <c r="G52" s="288"/>
      <c r="H52" s="288" t="s">
        <v>2045</v>
      </c>
      <c r="I52" s="288">
        <f t="shared" si="5"/>
        <v>22544419</v>
      </c>
      <c r="J52" s="493" t="s">
        <v>1878</v>
      </c>
      <c r="K52" s="273">
        <v>27</v>
      </c>
    </row>
    <row r="53" spans="1:11" ht="15.2" customHeight="1">
      <c r="A53" s="274">
        <v>28</v>
      </c>
      <c r="B53" s="275" t="s">
        <v>1879</v>
      </c>
      <c r="C53" s="276"/>
      <c r="D53" s="289">
        <v>6617213</v>
      </c>
      <c r="E53" s="286"/>
      <c r="F53" s="287"/>
      <c r="G53" s="288" t="s">
        <v>2045</v>
      </c>
      <c r="H53" s="288" t="s">
        <v>2045</v>
      </c>
      <c r="I53" s="288">
        <f t="shared" si="5"/>
        <v>6617213</v>
      </c>
      <c r="J53" s="493" t="s">
        <v>1880</v>
      </c>
      <c r="K53" s="273">
        <v>28</v>
      </c>
    </row>
    <row r="54" spans="1:11" ht="15.2" customHeight="1">
      <c r="A54" s="274">
        <v>29</v>
      </c>
      <c r="B54" s="275" t="s">
        <v>1881</v>
      </c>
      <c r="C54" s="276"/>
      <c r="D54" s="289">
        <v>1666063</v>
      </c>
      <c r="E54" s="286"/>
      <c r="F54" s="287"/>
      <c r="G54" s="288" t="s">
        <v>2045</v>
      </c>
      <c r="H54" s="288"/>
      <c r="I54" s="288">
        <f t="shared" si="5"/>
        <v>1666063</v>
      </c>
      <c r="J54" s="493" t="s">
        <v>1882</v>
      </c>
      <c r="K54" s="273">
        <v>29</v>
      </c>
    </row>
    <row r="55" spans="1:11" ht="15.2" customHeight="1">
      <c r="A55" s="274">
        <v>30</v>
      </c>
      <c r="B55" s="275" t="s">
        <v>1883</v>
      </c>
      <c r="C55" s="276"/>
      <c r="D55" s="289">
        <v>141008</v>
      </c>
      <c r="E55" s="286"/>
      <c r="F55" s="287"/>
      <c r="G55" s="288"/>
      <c r="H55" s="288"/>
      <c r="I55" s="288">
        <f t="shared" si="5"/>
        <v>141008</v>
      </c>
      <c r="J55" s="493" t="s">
        <v>1884</v>
      </c>
      <c r="K55" s="273">
        <v>30</v>
      </c>
    </row>
    <row r="56" spans="1:11" ht="15.2" customHeight="1">
      <c r="A56" s="274">
        <v>31</v>
      </c>
      <c r="B56" s="275" t="s">
        <v>1885</v>
      </c>
      <c r="C56" s="276"/>
      <c r="D56" s="289"/>
      <c r="E56" s="286"/>
      <c r="F56" s="287"/>
      <c r="G56" s="288"/>
      <c r="H56" s="288"/>
      <c r="I56" s="288">
        <f t="shared" si="5"/>
        <v>0</v>
      </c>
      <c r="J56" s="493" t="s">
        <v>1886</v>
      </c>
      <c r="K56" s="273">
        <v>31</v>
      </c>
    </row>
    <row r="57" spans="1:11" ht="15.2" customHeight="1">
      <c r="A57" s="274">
        <v>32</v>
      </c>
      <c r="B57" s="275" t="s">
        <v>4385</v>
      </c>
      <c r="C57" s="276"/>
      <c r="D57" s="289">
        <f t="shared" ref="D57:I57" si="6">SUM(D50:D56)</f>
        <v>34064630</v>
      </c>
      <c r="E57" s="286">
        <f t="shared" si="6"/>
        <v>2379</v>
      </c>
      <c r="F57" s="287">
        <f t="shared" si="6"/>
        <v>0</v>
      </c>
      <c r="G57" s="288">
        <f t="shared" si="6"/>
        <v>0</v>
      </c>
      <c r="H57" s="288">
        <f t="shared" si="6"/>
        <v>0</v>
      </c>
      <c r="I57" s="288">
        <f t="shared" si="6"/>
        <v>34067009</v>
      </c>
      <c r="J57" s="117"/>
      <c r="K57" s="273">
        <v>32</v>
      </c>
    </row>
    <row r="58" spans="1:11" ht="15.2" customHeight="1">
      <c r="A58" s="274">
        <v>33</v>
      </c>
      <c r="B58" s="275" t="s">
        <v>3549</v>
      </c>
      <c r="C58" s="276"/>
      <c r="D58" s="300"/>
      <c r="E58" s="301"/>
      <c r="F58" s="302"/>
      <c r="G58" s="303"/>
      <c r="H58" s="303"/>
      <c r="I58" s="304" t="s">
        <v>2045</v>
      </c>
      <c r="J58" s="117"/>
      <c r="K58" s="273">
        <v>33</v>
      </c>
    </row>
    <row r="59" spans="1:11" ht="15.2" customHeight="1">
      <c r="A59" s="274">
        <v>34</v>
      </c>
      <c r="B59" s="275" t="s">
        <v>3550</v>
      </c>
      <c r="C59" s="276"/>
      <c r="D59" s="289">
        <v>11192</v>
      </c>
      <c r="E59" s="286"/>
      <c r="F59" s="287"/>
      <c r="G59" s="288"/>
      <c r="H59" s="288"/>
      <c r="I59" s="288">
        <f t="shared" ref="I59:I64" si="7">D59+E59-F59+G59+H59</f>
        <v>11192</v>
      </c>
      <c r="J59" s="493" t="s">
        <v>3551</v>
      </c>
      <c r="K59" s="273">
        <v>34</v>
      </c>
    </row>
    <row r="60" spans="1:11" ht="15.2" customHeight="1">
      <c r="A60" s="274">
        <v>35</v>
      </c>
      <c r="B60" s="275" t="s">
        <v>3552</v>
      </c>
      <c r="C60" s="276"/>
      <c r="D60" s="289">
        <v>414092</v>
      </c>
      <c r="E60" s="286">
        <v>5</v>
      </c>
      <c r="F60" s="287"/>
      <c r="G60" s="288"/>
      <c r="H60" s="288"/>
      <c r="I60" s="288">
        <f t="shared" si="7"/>
        <v>414097</v>
      </c>
      <c r="J60" s="493" t="s">
        <v>3553</v>
      </c>
      <c r="K60" s="273">
        <v>35</v>
      </c>
    </row>
    <row r="61" spans="1:11" ht="15.2" customHeight="1">
      <c r="A61" s="274">
        <v>36</v>
      </c>
      <c r="B61" s="275" t="s">
        <v>3554</v>
      </c>
      <c r="C61" s="276"/>
      <c r="D61" s="289">
        <v>553912</v>
      </c>
      <c r="E61" s="286">
        <v>1</v>
      </c>
      <c r="F61" s="287"/>
      <c r="G61" s="288"/>
      <c r="H61" s="288"/>
      <c r="I61" s="288">
        <f t="shared" si="7"/>
        <v>553913</v>
      </c>
      <c r="J61" s="493" t="s">
        <v>3555</v>
      </c>
      <c r="K61" s="273">
        <v>36</v>
      </c>
    </row>
    <row r="62" spans="1:11" ht="15.2" customHeight="1">
      <c r="A62" s="274">
        <v>37</v>
      </c>
      <c r="B62" s="275" t="s">
        <v>3556</v>
      </c>
      <c r="C62" s="276"/>
      <c r="D62" s="289">
        <v>1466461</v>
      </c>
      <c r="E62" s="286">
        <v>-27769</v>
      </c>
      <c r="F62" s="287"/>
      <c r="G62" s="288"/>
      <c r="H62" s="288"/>
      <c r="I62" s="288">
        <f t="shared" si="7"/>
        <v>1438692</v>
      </c>
      <c r="J62" s="493" t="s">
        <v>3527</v>
      </c>
      <c r="K62" s="273">
        <v>37</v>
      </c>
    </row>
    <row r="63" spans="1:11" ht="15.2" customHeight="1">
      <c r="A63" s="274">
        <v>38</v>
      </c>
      <c r="B63" s="275" t="s">
        <v>3528</v>
      </c>
      <c r="C63" s="276"/>
      <c r="D63" s="289">
        <v>872354</v>
      </c>
      <c r="E63" s="286">
        <v>1</v>
      </c>
      <c r="F63" s="287"/>
      <c r="G63" s="288"/>
      <c r="H63" s="288"/>
      <c r="I63" s="288">
        <f t="shared" si="7"/>
        <v>872355</v>
      </c>
      <c r="J63" s="493" t="s">
        <v>3529</v>
      </c>
      <c r="K63" s="273">
        <v>38</v>
      </c>
    </row>
    <row r="64" spans="1:11" ht="15.2" customHeight="1" thickBot="1">
      <c r="A64" s="305">
        <v>39</v>
      </c>
      <c r="B64" s="306" t="s">
        <v>3530</v>
      </c>
      <c r="C64" s="307"/>
      <c r="D64" s="576">
        <v>464596</v>
      </c>
      <c r="E64" s="1658">
        <v>19</v>
      </c>
      <c r="F64" s="1659"/>
      <c r="G64" s="1660"/>
      <c r="H64" s="1660"/>
      <c r="I64" s="1660">
        <f t="shared" si="7"/>
        <v>464615</v>
      </c>
      <c r="J64" s="824" t="s">
        <v>3531</v>
      </c>
      <c r="K64" s="311">
        <v>39</v>
      </c>
    </row>
    <row r="65" spans="1:11" ht="15.2" customHeight="1">
      <c r="A65" s="89"/>
      <c r="B65" s="89"/>
      <c r="C65" s="89"/>
      <c r="D65" s="312"/>
      <c r="E65" s="312"/>
      <c r="F65" s="312"/>
      <c r="G65" s="312"/>
      <c r="H65" s="312"/>
      <c r="I65" s="312"/>
      <c r="J65" s="17"/>
      <c r="K65" s="17"/>
    </row>
    <row r="66" spans="1:11" ht="15.2" customHeight="1">
      <c r="A66" s="17" t="s">
        <v>3532</v>
      </c>
      <c r="B66" s="17"/>
      <c r="C66" s="17"/>
      <c r="D66" s="17"/>
      <c r="E66" s="17"/>
      <c r="F66" s="17" t="s">
        <v>3533</v>
      </c>
      <c r="G66" s="17"/>
      <c r="H66" s="17"/>
      <c r="I66" s="17"/>
      <c r="J66" s="17"/>
      <c r="K66" s="17"/>
    </row>
    <row r="67" spans="1:11" ht="15.2" customHeight="1">
      <c r="A67" s="69" t="s">
        <v>3534</v>
      </c>
      <c r="B67" s="69"/>
      <c r="C67" s="69"/>
      <c r="D67" s="69"/>
      <c r="E67" s="69"/>
      <c r="F67" s="69" t="s">
        <v>3535</v>
      </c>
      <c r="G67" s="69"/>
      <c r="H67" s="69"/>
      <c r="I67" s="69"/>
      <c r="J67" s="69"/>
      <c r="K67" s="69"/>
    </row>
    <row r="68" spans="1:11" ht="15.6" customHeight="1" thickBot="1">
      <c r="A68" s="17"/>
      <c r="B68" s="17"/>
      <c r="C68" s="17"/>
      <c r="D68" s="17"/>
      <c r="E68" s="17"/>
      <c r="F68" s="17"/>
      <c r="G68" s="17"/>
      <c r="H68" s="17"/>
      <c r="I68" s="17"/>
      <c r="J68" s="17"/>
      <c r="K68" s="17"/>
    </row>
    <row r="69" spans="1:11" ht="15.6" customHeight="1">
      <c r="A69" s="29" t="s">
        <v>3758</v>
      </c>
      <c r="B69" s="260"/>
      <c r="C69" s="261" t="s">
        <v>3759</v>
      </c>
      <c r="D69" s="261" t="s">
        <v>2058</v>
      </c>
      <c r="E69" s="313" t="s">
        <v>2059</v>
      </c>
      <c r="F69" s="29" t="s">
        <v>3758</v>
      </c>
      <c r="G69" s="262" t="s">
        <v>3759</v>
      </c>
      <c r="H69" s="262" t="s">
        <v>2058</v>
      </c>
      <c r="I69" s="262" t="s">
        <v>2059</v>
      </c>
      <c r="J69" s="66"/>
      <c r="K69" s="67"/>
    </row>
    <row r="70" spans="1:11" ht="15.6" customHeight="1">
      <c r="A70" s="72" t="str">
        <f>'Data Sheet'!$C$25</f>
        <v>Central Hudson Gas &amp; Electric</v>
      </c>
      <c r="B70" s="17"/>
      <c r="C70" s="78" t="s">
        <v>3760</v>
      </c>
      <c r="D70" s="78" t="s">
        <v>3784</v>
      </c>
      <c r="E70" s="83"/>
      <c r="F70" s="72" t="str">
        <f>'Data Sheet'!$C$25</f>
        <v>Central Hudson Gas &amp; Electric</v>
      </c>
      <c r="G70" s="97" t="s">
        <v>3760</v>
      </c>
      <c r="H70" s="97" t="s">
        <v>3784</v>
      </c>
      <c r="I70" s="97"/>
      <c r="J70" s="17"/>
      <c r="K70" s="73"/>
    </row>
    <row r="71" spans="1:11" ht="15.6" customHeight="1">
      <c r="A71" s="74"/>
      <c r="B71" s="117"/>
      <c r="C71" s="86" t="s">
        <v>3762</v>
      </c>
      <c r="D71" s="871" t="str">
        <f>'Data Sheet'!$C$40</f>
        <v>4/14/14</v>
      </c>
      <c r="E71" s="110" t="str">
        <f>'Data Sheet'!$C$38</f>
        <v>12/31/13</v>
      </c>
      <c r="F71" s="74"/>
      <c r="G71" s="104" t="s">
        <v>3762</v>
      </c>
      <c r="H71" s="870" t="str">
        <f>'Data Sheet'!$C$40</f>
        <v>4/14/14</v>
      </c>
      <c r="I71" s="104" t="str">
        <f>'Data Sheet'!$C$38</f>
        <v>12/31/13</v>
      </c>
      <c r="J71" s="77"/>
      <c r="K71" s="76"/>
    </row>
    <row r="72" spans="1:11" ht="15.6" customHeight="1">
      <c r="A72" s="314"/>
      <c r="B72" s="315" t="s">
        <v>3536</v>
      </c>
      <c r="C72" s="315"/>
      <c r="D72" s="315"/>
      <c r="E72" s="316"/>
      <c r="F72" s="314" t="s">
        <v>3537</v>
      </c>
      <c r="G72" s="315"/>
      <c r="H72" s="315"/>
      <c r="I72" s="315"/>
      <c r="J72" s="315"/>
      <c r="K72" s="316"/>
    </row>
    <row r="73" spans="1:11" ht="15.6" customHeight="1">
      <c r="A73" s="269"/>
      <c r="B73" s="90"/>
      <c r="C73" s="82"/>
      <c r="D73" s="825" t="s">
        <v>2095</v>
      </c>
      <c r="E73" s="95"/>
      <c r="F73" s="72"/>
      <c r="G73" s="97"/>
      <c r="H73" s="97"/>
      <c r="I73" s="809" t="s">
        <v>2095</v>
      </c>
      <c r="J73" s="17"/>
      <c r="K73" s="270"/>
    </row>
    <row r="74" spans="1:11" ht="15.6" customHeight="1">
      <c r="A74" s="271" t="s">
        <v>1984</v>
      </c>
      <c r="B74" s="345" t="s">
        <v>214</v>
      </c>
      <c r="C74" s="81"/>
      <c r="D74" s="346" t="s">
        <v>3650</v>
      </c>
      <c r="E74" s="270" t="s">
        <v>3651</v>
      </c>
      <c r="F74" s="271" t="s">
        <v>388</v>
      </c>
      <c r="G74" s="345" t="s">
        <v>389</v>
      </c>
      <c r="H74" s="345" t="s">
        <v>390</v>
      </c>
      <c r="I74" s="809" t="s">
        <v>2870</v>
      </c>
      <c r="J74" s="17"/>
      <c r="K74" s="270" t="s">
        <v>1984</v>
      </c>
    </row>
    <row r="75" spans="1:11" ht="15.6" customHeight="1">
      <c r="A75" s="272" t="s">
        <v>1987</v>
      </c>
      <c r="B75" s="397" t="s">
        <v>3447</v>
      </c>
      <c r="C75" s="117"/>
      <c r="D75" s="823" t="s">
        <v>3448</v>
      </c>
      <c r="E75" s="273" t="s">
        <v>3449</v>
      </c>
      <c r="F75" s="272" t="s">
        <v>3450</v>
      </c>
      <c r="G75" s="397" t="s">
        <v>2692</v>
      </c>
      <c r="H75" s="397" t="s">
        <v>2693</v>
      </c>
      <c r="I75" s="822" t="s">
        <v>2694</v>
      </c>
      <c r="J75" s="77"/>
      <c r="K75" s="273" t="s">
        <v>1987</v>
      </c>
    </row>
    <row r="76" spans="1:11" ht="15.6" customHeight="1">
      <c r="A76" s="274">
        <v>40</v>
      </c>
      <c r="B76" s="315" t="s">
        <v>3538</v>
      </c>
      <c r="C76" s="276"/>
      <c r="D76" s="282">
        <v>42756</v>
      </c>
      <c r="E76" s="317"/>
      <c r="F76" s="284"/>
      <c r="G76" s="318"/>
      <c r="H76" s="318"/>
      <c r="I76" s="282">
        <f>D76+E76-F76+G76+H76</f>
        <v>42756</v>
      </c>
      <c r="J76" s="826" t="s">
        <v>3539</v>
      </c>
      <c r="K76" s="319">
        <v>40</v>
      </c>
    </row>
    <row r="77" spans="1:11" ht="15.6" customHeight="1">
      <c r="A77" s="274">
        <v>41</v>
      </c>
      <c r="B77" s="77" t="s">
        <v>3540</v>
      </c>
      <c r="C77" s="117"/>
      <c r="D77" s="289">
        <f t="shared" ref="D77:I77" si="8">SUM(D59:D64)+D76</f>
        <v>3825363</v>
      </c>
      <c r="E77" s="320">
        <f t="shared" si="8"/>
        <v>-27743</v>
      </c>
      <c r="F77" s="287">
        <f t="shared" si="8"/>
        <v>0</v>
      </c>
      <c r="G77" s="289">
        <f t="shared" si="8"/>
        <v>0</v>
      </c>
      <c r="H77" s="289">
        <f t="shared" si="8"/>
        <v>0</v>
      </c>
      <c r="I77" s="289">
        <f t="shared" si="8"/>
        <v>3797620</v>
      </c>
      <c r="J77" s="315"/>
      <c r="K77" s="319">
        <v>41</v>
      </c>
    </row>
    <row r="78" spans="1:11" ht="15.6" customHeight="1">
      <c r="A78" s="274">
        <v>42</v>
      </c>
      <c r="B78" s="77" t="s">
        <v>3541</v>
      </c>
      <c r="C78" s="117"/>
      <c r="D78" s="289">
        <f t="shared" ref="D78:I78" si="9">D40+D48+D57+D77</f>
        <v>37889993</v>
      </c>
      <c r="E78" s="320">
        <f t="shared" si="9"/>
        <v>-25364</v>
      </c>
      <c r="F78" s="287">
        <f t="shared" si="9"/>
        <v>0</v>
      </c>
      <c r="G78" s="321">
        <f t="shared" si="9"/>
        <v>0</v>
      </c>
      <c r="H78" s="321">
        <f t="shared" si="9"/>
        <v>0</v>
      </c>
      <c r="I78" s="289">
        <f t="shared" si="9"/>
        <v>37864629</v>
      </c>
      <c r="J78" s="315"/>
      <c r="K78" s="319">
        <v>42</v>
      </c>
    </row>
    <row r="79" spans="1:11" ht="15.6" customHeight="1">
      <c r="A79" s="274">
        <v>43</v>
      </c>
      <c r="B79" s="77" t="s">
        <v>3542</v>
      </c>
      <c r="C79" s="117"/>
      <c r="D79" s="300"/>
      <c r="E79" s="301"/>
      <c r="F79" s="302"/>
      <c r="G79" s="303"/>
      <c r="H79" s="303"/>
      <c r="I79" s="304"/>
      <c r="J79" s="315"/>
      <c r="K79" s="319">
        <v>43</v>
      </c>
    </row>
    <row r="80" spans="1:11" ht="15.6" customHeight="1">
      <c r="A80" s="274">
        <v>44</v>
      </c>
      <c r="B80" s="77" t="s">
        <v>3543</v>
      </c>
      <c r="C80" s="117"/>
      <c r="D80" s="289">
        <v>24251391</v>
      </c>
      <c r="E80" s="320">
        <v>2191580</v>
      </c>
      <c r="F80" s="287"/>
      <c r="G80" s="322"/>
      <c r="H80" s="321"/>
      <c r="I80" s="289">
        <f t="shared" ref="I80:I88" si="10">D80+E80-F80+G80+H80</f>
        <v>26442971</v>
      </c>
      <c r="J80" s="826" t="s">
        <v>3544</v>
      </c>
      <c r="K80" s="319">
        <v>44</v>
      </c>
    </row>
    <row r="81" spans="1:11" ht="15.6" customHeight="1">
      <c r="A81" s="274">
        <v>45</v>
      </c>
      <c r="B81" s="77" t="s">
        <v>3545</v>
      </c>
      <c r="C81" s="117"/>
      <c r="D81" s="289">
        <v>6146741</v>
      </c>
      <c r="E81" s="320">
        <v>68882</v>
      </c>
      <c r="F81" s="287">
        <v>51665</v>
      </c>
      <c r="G81" s="322"/>
      <c r="H81" s="321"/>
      <c r="I81" s="289">
        <f t="shared" si="10"/>
        <v>6163958</v>
      </c>
      <c r="J81" s="826" t="s">
        <v>3546</v>
      </c>
      <c r="K81" s="319">
        <v>45</v>
      </c>
    </row>
    <row r="82" spans="1:11" ht="15.6" customHeight="1">
      <c r="A82" s="274">
        <v>46</v>
      </c>
      <c r="B82" s="77" t="s">
        <v>3547</v>
      </c>
      <c r="C82" s="117"/>
      <c r="D82" s="289">
        <v>104395804</v>
      </c>
      <c r="E82" s="320">
        <v>2618836</v>
      </c>
      <c r="F82" s="287">
        <v>1031104</v>
      </c>
      <c r="G82" s="322"/>
      <c r="H82" s="318">
        <v>-44439</v>
      </c>
      <c r="I82" s="289">
        <f t="shared" si="10"/>
        <v>105939097</v>
      </c>
      <c r="J82" s="826" t="s">
        <v>3548</v>
      </c>
      <c r="K82" s="319">
        <v>46</v>
      </c>
    </row>
    <row r="83" spans="1:11" ht="15.6" customHeight="1">
      <c r="A83" s="274">
        <v>47</v>
      </c>
      <c r="B83" s="77" t="s">
        <v>2171</v>
      </c>
      <c r="C83" s="117"/>
      <c r="D83" s="289">
        <v>2974872</v>
      </c>
      <c r="E83" s="320">
        <v>-1</v>
      </c>
      <c r="F83" s="287">
        <v>0</v>
      </c>
      <c r="G83" s="322"/>
      <c r="H83" s="321"/>
      <c r="I83" s="289">
        <f t="shared" si="10"/>
        <v>2974871</v>
      </c>
      <c r="J83" s="826" t="s">
        <v>2172</v>
      </c>
      <c r="K83" s="319">
        <v>47</v>
      </c>
    </row>
    <row r="84" spans="1:11" ht="15.6" customHeight="1">
      <c r="A84" s="274">
        <v>48</v>
      </c>
      <c r="B84" s="77" t="s">
        <v>2173</v>
      </c>
      <c r="C84" s="117"/>
      <c r="D84" s="289">
        <v>60599499</v>
      </c>
      <c r="E84" s="320">
        <v>8657658</v>
      </c>
      <c r="F84" s="287">
        <v>98523</v>
      </c>
      <c r="G84" s="322"/>
      <c r="H84" s="321"/>
      <c r="I84" s="289">
        <f t="shared" si="10"/>
        <v>69158634</v>
      </c>
      <c r="J84" s="826" t="s">
        <v>744</v>
      </c>
      <c r="K84" s="319">
        <v>48</v>
      </c>
    </row>
    <row r="85" spans="1:11" ht="15.6" customHeight="1">
      <c r="A85" s="274">
        <v>49</v>
      </c>
      <c r="B85" s="77" t="s">
        <v>745</v>
      </c>
      <c r="C85" s="117"/>
      <c r="D85" s="289">
        <v>41610295</v>
      </c>
      <c r="E85" s="320">
        <v>1339522</v>
      </c>
      <c r="F85" s="287">
        <v>40986</v>
      </c>
      <c r="G85" s="322"/>
      <c r="H85" s="321"/>
      <c r="I85" s="289">
        <f t="shared" si="10"/>
        <v>42908831</v>
      </c>
      <c r="J85" s="826" t="s">
        <v>746</v>
      </c>
      <c r="K85" s="319">
        <v>49</v>
      </c>
    </row>
    <row r="86" spans="1:11" ht="15.6" customHeight="1">
      <c r="A86" s="274">
        <v>50</v>
      </c>
      <c r="B86" s="77" t="s">
        <v>747</v>
      </c>
      <c r="C86" s="117"/>
      <c r="D86" s="289">
        <v>20965</v>
      </c>
      <c r="E86" s="320">
        <v>0</v>
      </c>
      <c r="F86" s="287">
        <v>0</v>
      </c>
      <c r="G86" s="322"/>
      <c r="H86" s="321"/>
      <c r="I86" s="289">
        <f t="shared" si="10"/>
        <v>20965</v>
      </c>
      <c r="J86" s="826" t="s">
        <v>748</v>
      </c>
      <c r="K86" s="319">
        <v>50</v>
      </c>
    </row>
    <row r="87" spans="1:11" ht="15.6" customHeight="1">
      <c r="A87" s="274">
        <v>51</v>
      </c>
      <c r="B87" s="77" t="s">
        <v>749</v>
      </c>
      <c r="C87" s="117"/>
      <c r="D87" s="289">
        <v>7339490</v>
      </c>
      <c r="E87" s="320">
        <v>42403</v>
      </c>
      <c r="F87" s="287">
        <v>377</v>
      </c>
      <c r="G87" s="322"/>
      <c r="H87" s="321"/>
      <c r="I87" s="289">
        <f t="shared" si="10"/>
        <v>7381516</v>
      </c>
      <c r="J87" s="826" t="s">
        <v>750</v>
      </c>
      <c r="K87" s="319">
        <v>51</v>
      </c>
    </row>
    <row r="88" spans="1:11" ht="15.6" customHeight="1">
      <c r="A88" s="274">
        <v>52</v>
      </c>
      <c r="B88" s="77" t="s">
        <v>751</v>
      </c>
      <c r="C88" s="117"/>
      <c r="D88" s="289"/>
      <c r="E88" s="320"/>
      <c r="F88" s="287"/>
      <c r="G88" s="322"/>
      <c r="H88" s="321"/>
      <c r="I88" s="289">
        <f t="shared" si="10"/>
        <v>0</v>
      </c>
      <c r="J88" s="826" t="s">
        <v>752</v>
      </c>
      <c r="K88" s="319">
        <v>52</v>
      </c>
    </row>
    <row r="89" spans="1:11" ht="15.6" customHeight="1">
      <c r="A89" s="274">
        <v>53</v>
      </c>
      <c r="B89" s="77" t="s">
        <v>753</v>
      </c>
      <c r="C89" s="117"/>
      <c r="D89" s="289">
        <f t="shared" ref="D89:I89" si="11">SUM(D80:D88)</f>
        <v>247339057</v>
      </c>
      <c r="E89" s="320">
        <f t="shared" si="11"/>
        <v>14918880</v>
      </c>
      <c r="F89" s="287">
        <f t="shared" si="11"/>
        <v>1222655</v>
      </c>
      <c r="G89" s="322">
        <f t="shared" si="11"/>
        <v>0</v>
      </c>
      <c r="H89" s="321">
        <f t="shared" si="11"/>
        <v>-44439</v>
      </c>
      <c r="I89" s="289">
        <f t="shared" si="11"/>
        <v>260990843</v>
      </c>
      <c r="J89" s="315"/>
      <c r="K89" s="319">
        <v>53</v>
      </c>
    </row>
    <row r="90" spans="1:11" ht="15.6" customHeight="1">
      <c r="A90" s="274">
        <v>54</v>
      </c>
      <c r="B90" s="77" t="s">
        <v>754</v>
      </c>
      <c r="C90" s="117"/>
      <c r="D90" s="300"/>
      <c r="E90" s="301"/>
      <c r="F90" s="302"/>
      <c r="G90" s="303"/>
      <c r="H90" s="303"/>
      <c r="I90" s="304"/>
      <c r="J90" s="315"/>
      <c r="K90" s="319">
        <v>54</v>
      </c>
    </row>
    <row r="91" spans="1:11" ht="15.6" customHeight="1">
      <c r="A91" s="274">
        <v>55</v>
      </c>
      <c r="B91" s="77" t="s">
        <v>755</v>
      </c>
      <c r="C91" s="117"/>
      <c r="D91" s="289">
        <v>2602086</v>
      </c>
      <c r="E91" s="320">
        <v>660481</v>
      </c>
      <c r="F91" s="287">
        <v>0</v>
      </c>
      <c r="G91" s="322" t="s">
        <v>2045</v>
      </c>
      <c r="H91" s="321"/>
      <c r="I91" s="289">
        <f t="shared" ref="I91:I104" si="12">D91+E91-F91+G91+H91</f>
        <v>3262567</v>
      </c>
      <c r="J91" s="826" t="s">
        <v>756</v>
      </c>
      <c r="K91" s="319">
        <v>55</v>
      </c>
    </row>
    <row r="92" spans="1:11" ht="15.6" customHeight="1">
      <c r="A92" s="274">
        <v>56</v>
      </c>
      <c r="B92" s="77" t="s">
        <v>757</v>
      </c>
      <c r="C92" s="117"/>
      <c r="D92" s="289">
        <v>12748411</v>
      </c>
      <c r="E92" s="320">
        <v>2718297</v>
      </c>
      <c r="F92" s="287">
        <v>29052</v>
      </c>
      <c r="G92" s="322"/>
      <c r="H92" s="321"/>
      <c r="I92" s="289">
        <f t="shared" si="12"/>
        <v>15437656</v>
      </c>
      <c r="J92" s="826" t="s">
        <v>758</v>
      </c>
      <c r="K92" s="319">
        <v>56</v>
      </c>
    </row>
    <row r="93" spans="1:11" ht="15.6" customHeight="1">
      <c r="A93" s="274">
        <v>57</v>
      </c>
      <c r="B93" s="77" t="s">
        <v>759</v>
      </c>
      <c r="C93" s="117"/>
      <c r="D93" s="289">
        <v>126855773</v>
      </c>
      <c r="E93" s="320">
        <v>10459791</v>
      </c>
      <c r="F93" s="287">
        <v>2180138</v>
      </c>
      <c r="G93" s="322"/>
      <c r="H93" s="321">
        <v>50898</v>
      </c>
      <c r="I93" s="289">
        <f t="shared" si="12"/>
        <v>135186324</v>
      </c>
      <c r="J93" s="826" t="s">
        <v>760</v>
      </c>
      <c r="K93" s="319">
        <v>57</v>
      </c>
    </row>
    <row r="94" spans="1:11" ht="15.6" customHeight="1">
      <c r="A94" s="274">
        <v>58</v>
      </c>
      <c r="B94" s="77" t="s">
        <v>761</v>
      </c>
      <c r="C94" s="117"/>
      <c r="D94" s="289">
        <v>0</v>
      </c>
      <c r="E94" s="320"/>
      <c r="F94" s="287"/>
      <c r="G94" s="322"/>
      <c r="H94" s="321"/>
      <c r="I94" s="289">
        <f t="shared" si="12"/>
        <v>0</v>
      </c>
      <c r="J94" s="826" t="s">
        <v>762</v>
      </c>
      <c r="K94" s="319">
        <v>58</v>
      </c>
    </row>
    <row r="95" spans="1:11" ht="15.6" customHeight="1">
      <c r="A95" s="274">
        <v>59</v>
      </c>
      <c r="B95" s="77" t="s">
        <v>763</v>
      </c>
      <c r="C95" s="117"/>
      <c r="D95" s="289">
        <v>173883043</v>
      </c>
      <c r="E95" s="320">
        <v>11397598</v>
      </c>
      <c r="F95" s="287">
        <v>1259238</v>
      </c>
      <c r="G95" s="322"/>
      <c r="H95" s="321"/>
      <c r="I95" s="289">
        <f t="shared" si="12"/>
        <v>184021403</v>
      </c>
      <c r="J95" s="826" t="s">
        <v>764</v>
      </c>
      <c r="K95" s="319">
        <v>59</v>
      </c>
    </row>
    <row r="96" spans="1:11" ht="15.6" customHeight="1">
      <c r="A96" s="274">
        <v>60</v>
      </c>
      <c r="B96" s="77" t="s">
        <v>765</v>
      </c>
      <c r="C96" s="117"/>
      <c r="D96" s="289">
        <v>167634794</v>
      </c>
      <c r="E96" s="320">
        <v>8336861</v>
      </c>
      <c r="F96" s="287">
        <v>1439020</v>
      </c>
      <c r="G96" s="322"/>
      <c r="H96" s="321"/>
      <c r="I96" s="289">
        <f t="shared" si="12"/>
        <v>174532635</v>
      </c>
      <c r="J96" s="826" t="s">
        <v>766</v>
      </c>
      <c r="K96" s="319">
        <v>60</v>
      </c>
    </row>
    <row r="97" spans="1:11" ht="15.6" customHeight="1">
      <c r="A97" s="274">
        <v>61</v>
      </c>
      <c r="B97" s="77" t="s">
        <v>767</v>
      </c>
      <c r="C97" s="117"/>
      <c r="D97" s="289">
        <v>27054903</v>
      </c>
      <c r="E97" s="320">
        <v>2457642</v>
      </c>
      <c r="F97" s="287">
        <v>76747</v>
      </c>
      <c r="G97" s="322"/>
      <c r="H97" s="321"/>
      <c r="I97" s="289">
        <f t="shared" si="12"/>
        <v>29435798</v>
      </c>
      <c r="J97" s="826" t="s">
        <v>768</v>
      </c>
      <c r="K97" s="319">
        <v>61</v>
      </c>
    </row>
    <row r="98" spans="1:11" ht="15.6" customHeight="1">
      <c r="A98" s="274">
        <v>62</v>
      </c>
      <c r="B98" s="77" t="s">
        <v>769</v>
      </c>
      <c r="C98" s="117"/>
      <c r="D98" s="289">
        <v>55496364</v>
      </c>
      <c r="E98" s="320">
        <v>2655998</v>
      </c>
      <c r="F98" s="287">
        <v>322875</v>
      </c>
      <c r="G98" s="322"/>
      <c r="H98" s="321"/>
      <c r="I98" s="289">
        <f t="shared" si="12"/>
        <v>57829487</v>
      </c>
      <c r="J98" s="826" t="s">
        <v>770</v>
      </c>
      <c r="K98" s="319">
        <v>62</v>
      </c>
    </row>
    <row r="99" spans="1:11" ht="15.6" customHeight="1">
      <c r="A99" s="274">
        <v>63</v>
      </c>
      <c r="B99" s="77" t="s">
        <v>771</v>
      </c>
      <c r="C99" s="117"/>
      <c r="D99" s="289">
        <v>113597846</v>
      </c>
      <c r="E99" s="320">
        <v>3284777</v>
      </c>
      <c r="F99" s="287">
        <v>1321307</v>
      </c>
      <c r="G99" s="322"/>
      <c r="H99" s="321">
        <v>-6459</v>
      </c>
      <c r="I99" s="289">
        <f t="shared" si="12"/>
        <v>115554857</v>
      </c>
      <c r="J99" s="826" t="s">
        <v>772</v>
      </c>
      <c r="K99" s="319">
        <v>63</v>
      </c>
    </row>
    <row r="100" spans="1:11" ht="15.6" customHeight="1">
      <c r="A100" s="274">
        <v>64</v>
      </c>
      <c r="B100" s="77" t="s">
        <v>773</v>
      </c>
      <c r="C100" s="117"/>
      <c r="D100" s="289">
        <v>44282275</v>
      </c>
      <c r="E100" s="320">
        <v>830434</v>
      </c>
      <c r="F100" s="287">
        <v>98674</v>
      </c>
      <c r="G100" s="322"/>
      <c r="H100" s="321"/>
      <c r="I100" s="289">
        <f t="shared" si="12"/>
        <v>45014035</v>
      </c>
      <c r="J100" s="826" t="s">
        <v>774</v>
      </c>
      <c r="K100" s="319">
        <v>64</v>
      </c>
    </row>
    <row r="101" spans="1:11" ht="15.6" customHeight="1">
      <c r="A101" s="274">
        <v>65</v>
      </c>
      <c r="B101" s="77" t="s">
        <v>775</v>
      </c>
      <c r="C101" s="117"/>
      <c r="D101" s="289">
        <v>36745168</v>
      </c>
      <c r="E101" s="320">
        <v>1557032</v>
      </c>
      <c r="F101" s="287">
        <v>1295163</v>
      </c>
      <c r="G101" s="322"/>
      <c r="H101" s="321"/>
      <c r="I101" s="289">
        <f t="shared" si="12"/>
        <v>37007037</v>
      </c>
      <c r="J101" s="826" t="s">
        <v>776</v>
      </c>
      <c r="K101" s="319">
        <v>65</v>
      </c>
    </row>
    <row r="102" spans="1:11" ht="15.6" customHeight="1">
      <c r="A102" s="274">
        <v>66</v>
      </c>
      <c r="B102" s="77" t="s">
        <v>777</v>
      </c>
      <c r="C102" s="117"/>
      <c r="D102" s="289">
        <v>5740670</v>
      </c>
      <c r="E102" s="320">
        <v>398689</v>
      </c>
      <c r="F102" s="287">
        <v>105725</v>
      </c>
      <c r="G102" s="322"/>
      <c r="H102" s="321"/>
      <c r="I102" s="289">
        <f t="shared" si="12"/>
        <v>6033634</v>
      </c>
      <c r="J102" s="826" t="s">
        <v>778</v>
      </c>
      <c r="K102" s="319">
        <v>66</v>
      </c>
    </row>
    <row r="103" spans="1:11" ht="15.6" customHeight="1">
      <c r="A103" s="274">
        <v>67</v>
      </c>
      <c r="B103" s="77" t="s">
        <v>779</v>
      </c>
      <c r="C103" s="117"/>
      <c r="D103" s="323">
        <v>278776</v>
      </c>
      <c r="E103" s="320">
        <v>0</v>
      </c>
      <c r="F103" s="287">
        <v>0</v>
      </c>
      <c r="G103" s="322"/>
      <c r="H103" s="321"/>
      <c r="I103" s="289">
        <f t="shared" si="12"/>
        <v>278776</v>
      </c>
      <c r="J103" s="826" t="s">
        <v>780</v>
      </c>
      <c r="K103" s="319">
        <v>67</v>
      </c>
    </row>
    <row r="104" spans="1:11" ht="15.6" customHeight="1">
      <c r="A104" s="274">
        <v>68</v>
      </c>
      <c r="B104" s="77" t="s">
        <v>781</v>
      </c>
      <c r="C104" s="117"/>
      <c r="D104" s="289">
        <v>11529801</v>
      </c>
      <c r="E104" s="320">
        <v>722193</v>
      </c>
      <c r="F104" s="287">
        <v>168092</v>
      </c>
      <c r="G104" s="322"/>
      <c r="H104" s="321"/>
      <c r="I104" s="289">
        <f t="shared" si="12"/>
        <v>12083902</v>
      </c>
      <c r="J104" s="826" t="s">
        <v>782</v>
      </c>
      <c r="K104" s="319">
        <v>68</v>
      </c>
    </row>
    <row r="105" spans="1:11" ht="15.6" customHeight="1">
      <c r="A105" s="274">
        <v>69</v>
      </c>
      <c r="B105" s="77" t="s">
        <v>783</v>
      </c>
      <c r="C105" s="117"/>
      <c r="D105" s="289">
        <f t="shared" ref="D105:I105" si="13">SUM(D91:D104)</f>
        <v>778449910</v>
      </c>
      <c r="E105" s="320">
        <f t="shared" si="13"/>
        <v>45479793</v>
      </c>
      <c r="F105" s="287">
        <f t="shared" si="13"/>
        <v>8296031</v>
      </c>
      <c r="G105" s="322">
        <f t="shared" si="13"/>
        <v>0</v>
      </c>
      <c r="H105" s="321">
        <f t="shared" si="13"/>
        <v>44439</v>
      </c>
      <c r="I105" s="289">
        <f t="shared" si="13"/>
        <v>815678111</v>
      </c>
      <c r="J105" s="315"/>
      <c r="K105" s="319">
        <v>69</v>
      </c>
    </row>
    <row r="106" spans="1:11" ht="15.6" customHeight="1">
      <c r="A106" s="274">
        <v>70</v>
      </c>
      <c r="B106" s="77" t="s">
        <v>784</v>
      </c>
      <c r="C106" s="117"/>
      <c r="D106" s="300"/>
      <c r="E106" s="301"/>
      <c r="F106" s="302"/>
      <c r="G106" s="303"/>
      <c r="H106" s="303"/>
      <c r="I106" s="304"/>
      <c r="J106" s="315"/>
      <c r="K106" s="319">
        <v>70</v>
      </c>
    </row>
    <row r="107" spans="1:11" ht="15.6" customHeight="1">
      <c r="A107" s="274">
        <v>71</v>
      </c>
      <c r="B107" s="77" t="s">
        <v>785</v>
      </c>
      <c r="C107" s="117"/>
      <c r="D107" s="289">
        <v>12127</v>
      </c>
      <c r="E107" s="320">
        <v>0</v>
      </c>
      <c r="F107" s="287">
        <v>0</v>
      </c>
      <c r="G107" s="322" t="s">
        <v>2045</v>
      </c>
      <c r="H107" s="321"/>
      <c r="I107" s="289">
        <f t="shared" ref="I107:I118" si="14">D107+E107-F107+G107+H107</f>
        <v>12127</v>
      </c>
      <c r="J107" s="826" t="s">
        <v>786</v>
      </c>
      <c r="K107" s="319">
        <v>71</v>
      </c>
    </row>
    <row r="108" spans="1:11" ht="15.6" customHeight="1">
      <c r="A108" s="274">
        <v>72</v>
      </c>
      <c r="B108" s="77" t="s">
        <v>787</v>
      </c>
      <c r="C108" s="117"/>
      <c r="D108" s="289">
        <v>1127934</v>
      </c>
      <c r="E108" s="320">
        <v>237422</v>
      </c>
      <c r="F108" s="287">
        <v>29895</v>
      </c>
      <c r="G108" s="322" t="s">
        <v>2045</v>
      </c>
      <c r="H108" s="321" t="s">
        <v>2045</v>
      </c>
      <c r="I108" s="289">
        <f t="shared" si="14"/>
        <v>1335461</v>
      </c>
      <c r="J108" s="826" t="s">
        <v>788</v>
      </c>
      <c r="K108" s="319">
        <v>72</v>
      </c>
    </row>
    <row r="109" spans="1:11" ht="15.6" customHeight="1">
      <c r="A109" s="274">
        <v>73</v>
      </c>
      <c r="B109" s="77" t="s">
        <v>789</v>
      </c>
      <c r="C109" s="117"/>
      <c r="D109" s="289"/>
      <c r="E109" s="320"/>
      <c r="F109" s="287"/>
      <c r="G109" s="322"/>
      <c r="H109" s="321"/>
      <c r="I109" s="289">
        <f t="shared" si="14"/>
        <v>0</v>
      </c>
      <c r="J109" s="826" t="s">
        <v>790</v>
      </c>
      <c r="K109" s="319">
        <v>73</v>
      </c>
    </row>
    <row r="110" spans="1:11" ht="15.6" customHeight="1">
      <c r="A110" s="274">
        <v>74</v>
      </c>
      <c r="B110" s="77" t="s">
        <v>791</v>
      </c>
      <c r="C110" s="117"/>
      <c r="D110" s="289"/>
      <c r="E110" s="320"/>
      <c r="F110" s="287"/>
      <c r="G110" s="322"/>
      <c r="H110" s="321"/>
      <c r="I110" s="289">
        <f t="shared" si="14"/>
        <v>0</v>
      </c>
      <c r="J110" s="826" t="s">
        <v>792</v>
      </c>
      <c r="K110" s="319">
        <v>74</v>
      </c>
    </row>
    <row r="111" spans="1:11" ht="15.6" customHeight="1">
      <c r="A111" s="274">
        <v>75</v>
      </c>
      <c r="B111" s="77" t="s">
        <v>793</v>
      </c>
      <c r="C111" s="117"/>
      <c r="D111" s="289"/>
      <c r="E111" s="320"/>
      <c r="F111" s="287"/>
      <c r="G111" s="322"/>
      <c r="H111" s="321"/>
      <c r="I111" s="289">
        <f t="shared" si="14"/>
        <v>0</v>
      </c>
      <c r="J111" s="826" t="s">
        <v>794</v>
      </c>
      <c r="K111" s="319">
        <v>75</v>
      </c>
    </row>
    <row r="112" spans="1:11" ht="15.6" customHeight="1">
      <c r="A112" s="274">
        <v>76</v>
      </c>
      <c r="B112" s="77" t="s">
        <v>795</v>
      </c>
      <c r="C112" s="117"/>
      <c r="D112" s="289"/>
      <c r="E112" s="320"/>
      <c r="F112" s="287"/>
      <c r="G112" s="322"/>
      <c r="H112" s="321"/>
      <c r="I112" s="289">
        <f t="shared" si="14"/>
        <v>0</v>
      </c>
      <c r="J112" s="826" t="s">
        <v>796</v>
      </c>
      <c r="K112" s="319">
        <v>76</v>
      </c>
    </row>
    <row r="113" spans="1:11" ht="15.6" customHeight="1">
      <c r="A113" s="274">
        <v>77</v>
      </c>
      <c r="B113" s="77" t="s">
        <v>797</v>
      </c>
      <c r="C113" s="117"/>
      <c r="D113" s="289"/>
      <c r="E113" s="320"/>
      <c r="F113" s="287"/>
      <c r="G113" s="322"/>
      <c r="H113" s="321"/>
      <c r="I113" s="289">
        <f t="shared" si="14"/>
        <v>0</v>
      </c>
      <c r="J113" s="826" t="s">
        <v>798</v>
      </c>
      <c r="K113" s="319">
        <v>77</v>
      </c>
    </row>
    <row r="114" spans="1:11" ht="15.6" customHeight="1">
      <c r="A114" s="274">
        <v>78</v>
      </c>
      <c r="B114" s="77" t="s">
        <v>799</v>
      </c>
      <c r="C114" s="117"/>
      <c r="D114" s="289"/>
      <c r="E114" s="320"/>
      <c r="F114" s="287"/>
      <c r="G114" s="322"/>
      <c r="H114" s="321"/>
      <c r="I114" s="289">
        <f t="shared" si="14"/>
        <v>0</v>
      </c>
      <c r="J114" s="826" t="s">
        <v>800</v>
      </c>
      <c r="K114" s="319">
        <v>78</v>
      </c>
    </row>
    <row r="115" spans="1:11" ht="15.6" customHeight="1">
      <c r="A115" s="274">
        <v>79</v>
      </c>
      <c r="B115" s="77" t="s">
        <v>433</v>
      </c>
      <c r="C115" s="117"/>
      <c r="D115" s="289"/>
      <c r="E115" s="320"/>
      <c r="F115" s="287"/>
      <c r="G115" s="322" t="s">
        <v>2045</v>
      </c>
      <c r="H115" s="321"/>
      <c r="I115" s="289">
        <f t="shared" si="14"/>
        <v>0</v>
      </c>
      <c r="J115" s="826" t="s">
        <v>434</v>
      </c>
      <c r="K115" s="319">
        <v>79</v>
      </c>
    </row>
    <row r="116" spans="1:11" ht="15.6" customHeight="1">
      <c r="A116" s="274">
        <v>80</v>
      </c>
      <c r="B116" s="77" t="s">
        <v>435</v>
      </c>
      <c r="C116" s="117"/>
      <c r="D116" s="289"/>
      <c r="E116" s="320"/>
      <c r="F116" s="287" t="s">
        <v>2045</v>
      </c>
      <c r="G116" s="322"/>
      <c r="H116" s="321"/>
      <c r="I116" s="289">
        <f t="shared" si="14"/>
        <v>0</v>
      </c>
      <c r="J116" s="826" t="s">
        <v>436</v>
      </c>
      <c r="K116" s="319">
        <v>80</v>
      </c>
    </row>
    <row r="117" spans="1:11" ht="15.6" customHeight="1">
      <c r="A117" s="274">
        <v>81</v>
      </c>
      <c r="B117" s="77" t="s">
        <v>437</v>
      </c>
      <c r="C117" s="117"/>
      <c r="D117" s="289">
        <f t="shared" ref="D117:I117" si="15">SUM(D107:D116)</f>
        <v>1140061</v>
      </c>
      <c r="E117" s="320">
        <f t="shared" si="15"/>
        <v>237422</v>
      </c>
      <c r="F117" s="287">
        <f t="shared" si="15"/>
        <v>29895</v>
      </c>
      <c r="G117" s="322">
        <f t="shared" si="15"/>
        <v>0</v>
      </c>
      <c r="H117" s="321">
        <f t="shared" si="15"/>
        <v>0</v>
      </c>
      <c r="I117" s="289">
        <f t="shared" si="15"/>
        <v>1347588</v>
      </c>
      <c r="J117" s="315"/>
      <c r="K117" s="319">
        <v>81</v>
      </c>
    </row>
    <row r="118" spans="1:11" ht="15.6" customHeight="1">
      <c r="A118" s="274">
        <v>82</v>
      </c>
      <c r="B118" s="77" t="s">
        <v>438</v>
      </c>
      <c r="C118" s="117"/>
      <c r="D118" s="289"/>
      <c r="E118" s="320"/>
      <c r="F118" s="287"/>
      <c r="G118" s="322"/>
      <c r="H118" s="321" t="s">
        <v>2045</v>
      </c>
      <c r="I118" s="289">
        <f t="shared" si="14"/>
        <v>0</v>
      </c>
      <c r="J118" s="826" t="s">
        <v>439</v>
      </c>
      <c r="K118" s="319">
        <v>82</v>
      </c>
    </row>
    <row r="119" spans="1:11" ht="15.6" customHeight="1">
      <c r="A119" s="274">
        <v>83</v>
      </c>
      <c r="B119" s="77" t="s">
        <v>440</v>
      </c>
      <c r="C119" s="117"/>
      <c r="D119" s="289">
        <f>D117+D118</f>
        <v>1140061</v>
      </c>
      <c r="E119" s="320">
        <f>E117+E118</f>
        <v>237422</v>
      </c>
      <c r="F119" s="287">
        <f>F117+F118</f>
        <v>29895</v>
      </c>
      <c r="G119" s="322">
        <f>G117+G118</f>
        <v>0</v>
      </c>
      <c r="H119" s="321">
        <f>H117+H118</f>
        <v>0</v>
      </c>
      <c r="I119" s="289">
        <f>SUM(I117:I118)</f>
        <v>1347588</v>
      </c>
      <c r="J119" s="315"/>
      <c r="K119" s="319">
        <v>83</v>
      </c>
    </row>
    <row r="120" spans="1:11" ht="15.6" customHeight="1">
      <c r="A120" s="274">
        <v>84</v>
      </c>
      <c r="B120" s="77" t="s">
        <v>441</v>
      </c>
      <c r="C120" s="117"/>
      <c r="D120" s="289">
        <f t="shared" ref="D120:I120" si="16">D78+D89+D105+D119+D30</f>
        <v>1067280627</v>
      </c>
      <c r="E120" s="320">
        <f t="shared" si="16"/>
        <v>60610753</v>
      </c>
      <c r="F120" s="287">
        <f t="shared" si="16"/>
        <v>9548581</v>
      </c>
      <c r="G120" s="322">
        <f t="shared" si="16"/>
        <v>0</v>
      </c>
      <c r="H120" s="321">
        <f t="shared" si="16"/>
        <v>0</v>
      </c>
      <c r="I120" s="289">
        <f t="shared" si="16"/>
        <v>1118342799</v>
      </c>
      <c r="J120" s="315"/>
      <c r="K120" s="319">
        <v>84</v>
      </c>
    </row>
    <row r="121" spans="1:11" ht="15.6" customHeight="1">
      <c r="A121" s="274">
        <v>85</v>
      </c>
      <c r="B121" s="77" t="s">
        <v>442</v>
      </c>
      <c r="C121" s="117"/>
      <c r="D121" s="289"/>
      <c r="E121" s="320"/>
      <c r="F121" s="324"/>
      <c r="G121" s="322"/>
      <c r="H121" s="321"/>
      <c r="I121" s="289"/>
      <c r="J121" s="826" t="s">
        <v>443</v>
      </c>
      <c r="K121" s="319">
        <v>85</v>
      </c>
    </row>
    <row r="122" spans="1:11" ht="15.6" customHeight="1">
      <c r="A122" s="274">
        <v>86</v>
      </c>
      <c r="B122" s="77" t="s">
        <v>444</v>
      </c>
      <c r="C122" s="117"/>
      <c r="D122" s="289"/>
      <c r="E122" s="325"/>
      <c r="F122" s="287"/>
      <c r="G122" s="322"/>
      <c r="H122" s="321"/>
      <c r="I122" s="289"/>
      <c r="J122" s="315"/>
      <c r="K122" s="319">
        <v>86</v>
      </c>
    </row>
    <row r="123" spans="1:11" ht="15.6" customHeight="1">
      <c r="A123" s="274">
        <v>87</v>
      </c>
      <c r="B123" s="77" t="s">
        <v>1307</v>
      </c>
      <c r="C123" s="117"/>
      <c r="D123" s="289"/>
      <c r="E123" s="320"/>
      <c r="F123" s="287"/>
      <c r="G123" s="322"/>
      <c r="H123" s="321"/>
      <c r="I123" s="289">
        <f>D123+E123-F123+G123+H123</f>
        <v>0</v>
      </c>
      <c r="J123" s="826" t="s">
        <v>1308</v>
      </c>
      <c r="K123" s="319">
        <v>87</v>
      </c>
    </row>
    <row r="124" spans="1:11" ht="15.6" customHeight="1" thickBot="1">
      <c r="A124" s="305">
        <v>88</v>
      </c>
      <c r="B124" s="112" t="s">
        <v>1309</v>
      </c>
      <c r="C124" s="310"/>
      <c r="D124" s="308">
        <f t="shared" ref="D124:I124" si="17">D120+D123</f>
        <v>1067280627</v>
      </c>
      <c r="E124" s="326">
        <f t="shared" si="17"/>
        <v>60610753</v>
      </c>
      <c r="F124" s="309">
        <f t="shared" si="17"/>
        <v>9548581</v>
      </c>
      <c r="G124" s="327">
        <f t="shared" si="17"/>
        <v>0</v>
      </c>
      <c r="H124" s="328">
        <f t="shared" si="17"/>
        <v>0</v>
      </c>
      <c r="I124" s="308">
        <f t="shared" si="17"/>
        <v>1118342799</v>
      </c>
      <c r="J124" s="329"/>
      <c r="K124" s="330">
        <v>88</v>
      </c>
    </row>
    <row r="125" spans="1:11" ht="15.6" customHeight="1">
      <c r="A125" s="17"/>
      <c r="B125" s="17"/>
      <c r="C125" s="17"/>
      <c r="D125" s="17"/>
      <c r="E125" s="17"/>
      <c r="F125" s="17"/>
      <c r="G125" s="17"/>
      <c r="H125" s="17"/>
      <c r="I125" s="17"/>
      <c r="J125" s="17"/>
      <c r="K125" s="17"/>
    </row>
    <row r="126" spans="1:11" ht="15.6" customHeight="1">
      <c r="A126" s="17" t="s">
        <v>1310</v>
      </c>
      <c r="B126" s="17"/>
      <c r="C126" s="17"/>
      <c r="D126" s="17"/>
      <c r="E126" s="17"/>
      <c r="F126" s="17" t="s">
        <v>1311</v>
      </c>
      <c r="G126" s="17"/>
      <c r="H126" s="17"/>
      <c r="I126" s="17"/>
      <c r="J126" s="17"/>
      <c r="K126" s="331" t="s">
        <v>1312</v>
      </c>
    </row>
    <row r="127" spans="1:11" ht="15.6" customHeight="1">
      <c r="A127" s="69" t="s">
        <v>1313</v>
      </c>
      <c r="B127" s="69"/>
      <c r="C127" s="69"/>
      <c r="D127" s="69"/>
      <c r="E127" s="69"/>
      <c r="F127" s="69" t="s">
        <v>1314</v>
      </c>
      <c r="G127" s="69"/>
      <c r="H127" s="69"/>
      <c r="I127" s="69"/>
      <c r="J127" s="69"/>
      <c r="K127" s="69"/>
    </row>
    <row r="128" spans="1:11">
      <c r="A128" s="17"/>
      <c r="B128" s="17"/>
      <c r="C128" s="17"/>
      <c r="D128" s="17"/>
      <c r="E128" s="17"/>
      <c r="F128" s="17"/>
      <c r="G128" s="17"/>
      <c r="H128" s="17"/>
      <c r="I128" s="17"/>
      <c r="J128" s="17"/>
      <c r="K128" s="17"/>
    </row>
    <row r="129" spans="1:11">
      <c r="A129" s="17"/>
      <c r="B129" s="17"/>
      <c r="C129" s="17"/>
      <c r="D129" s="17"/>
      <c r="E129" s="17"/>
      <c r="F129" s="17"/>
      <c r="G129" s="17"/>
      <c r="H129" s="17"/>
      <c r="I129" s="17"/>
      <c r="J129" s="17"/>
      <c r="K129" s="17"/>
    </row>
    <row r="130" spans="1:11">
      <c r="A130" s="17"/>
      <c r="B130" s="17"/>
      <c r="C130" s="17"/>
      <c r="D130" s="17"/>
      <c r="E130" s="17"/>
      <c r="F130" s="17"/>
      <c r="G130" s="17"/>
      <c r="H130" s="17"/>
      <c r="I130" s="17"/>
      <c r="J130" s="17"/>
      <c r="K130" s="17"/>
    </row>
    <row r="131" spans="1:11">
      <c r="A131" s="17"/>
      <c r="B131" s="17"/>
      <c r="C131" s="17"/>
      <c r="D131" s="17"/>
      <c r="E131" s="17"/>
      <c r="F131" s="17"/>
      <c r="G131" s="17"/>
      <c r="H131" s="17"/>
      <c r="I131" s="17"/>
      <c r="J131" s="17"/>
      <c r="K131" s="17"/>
    </row>
    <row r="132" spans="1:11">
      <c r="A132" s="17"/>
      <c r="B132" s="17"/>
      <c r="C132" s="17"/>
      <c r="D132" s="17"/>
      <c r="E132" s="17"/>
      <c r="F132" s="17"/>
      <c r="G132" s="17"/>
      <c r="H132" s="17"/>
      <c r="I132" s="17"/>
      <c r="J132" s="17"/>
      <c r="K132" s="17"/>
    </row>
    <row r="133" spans="1:11">
      <c r="A133" s="17"/>
      <c r="B133" s="17"/>
      <c r="C133" s="17"/>
      <c r="D133" s="17"/>
      <c r="E133" s="17"/>
      <c r="F133" s="17"/>
      <c r="G133" s="17"/>
      <c r="H133" s="17"/>
      <c r="I133" s="17"/>
      <c r="J133" s="17"/>
      <c r="K133" s="17"/>
    </row>
    <row r="134" spans="1:11">
      <c r="A134" s="17"/>
      <c r="B134"/>
      <c r="C134" s="17"/>
      <c r="D134" s="17"/>
      <c r="E134" s="17"/>
      <c r="F134" s="17"/>
      <c r="G134" s="17"/>
      <c r="H134" s="17"/>
      <c r="I134" s="17"/>
      <c r="J134" s="17"/>
      <c r="K134" s="17"/>
    </row>
    <row r="135" spans="1:11">
      <c r="A135" s="17"/>
      <c r="B135"/>
      <c r="C135" s="17"/>
      <c r="D135" s="17"/>
      <c r="E135" s="17"/>
      <c r="F135" s="17"/>
      <c r="G135" s="17"/>
      <c r="H135" s="17"/>
      <c r="I135" s="17"/>
      <c r="J135" s="17"/>
      <c r="K135" s="17"/>
    </row>
    <row r="136" spans="1:11">
      <c r="A136" s="17"/>
      <c r="B136"/>
      <c r="C136" s="17"/>
      <c r="D136" s="17"/>
      <c r="E136" s="17"/>
      <c r="F136" s="17"/>
      <c r="G136" s="17"/>
      <c r="H136" s="17"/>
      <c r="I136" s="17"/>
      <c r="J136" s="17"/>
      <c r="K136" s="17"/>
    </row>
    <row r="137" spans="1:11">
      <c r="A137" s="17"/>
      <c r="B137"/>
      <c r="C137" s="17"/>
      <c r="D137" s="17"/>
      <c r="E137" s="17"/>
      <c r="F137" s="17"/>
      <c r="G137" s="17"/>
      <c r="H137" s="17"/>
      <c r="I137" s="17"/>
      <c r="J137" s="17"/>
      <c r="K137" s="17"/>
    </row>
    <row r="138" spans="1:11">
      <c r="A138" s="17"/>
      <c r="B138"/>
      <c r="C138" s="17"/>
      <c r="D138" s="17"/>
      <c r="E138" s="17"/>
      <c r="F138" s="17"/>
      <c r="G138" s="17"/>
      <c r="H138" s="17"/>
      <c r="I138" s="17"/>
      <c r="J138" s="17"/>
      <c r="K138" s="17"/>
    </row>
    <row r="139" spans="1:11">
      <c r="A139" s="17"/>
      <c r="B139"/>
      <c r="C139" s="17"/>
      <c r="D139" s="17"/>
      <c r="E139" s="17"/>
      <c r="F139" s="17"/>
      <c r="G139" s="17"/>
      <c r="H139" s="17"/>
      <c r="I139" s="17"/>
      <c r="J139" s="17"/>
      <c r="K139" s="17"/>
    </row>
    <row r="140" spans="1:11">
      <c r="A140" s="17"/>
      <c r="B140"/>
      <c r="C140" s="17"/>
      <c r="D140" s="17"/>
      <c r="E140" s="17"/>
      <c r="F140" s="17"/>
      <c r="G140" s="17"/>
      <c r="H140" s="17"/>
      <c r="I140" s="17"/>
      <c r="J140" s="17"/>
      <c r="K140" s="17"/>
    </row>
    <row r="141" spans="1:11">
      <c r="A141" s="17"/>
      <c r="B141"/>
      <c r="C141" s="17"/>
      <c r="D141" s="17"/>
      <c r="E141" s="17"/>
      <c r="F141" s="17"/>
      <c r="G141" s="17"/>
      <c r="H141" s="17"/>
      <c r="I141" s="17"/>
      <c r="J141" s="17"/>
      <c r="K141" s="17"/>
    </row>
    <row r="142" spans="1:11">
      <c r="A142" s="17"/>
      <c r="B142"/>
    </row>
    <row r="143" spans="1:11">
      <c r="A143" s="17"/>
      <c r="B143"/>
    </row>
    <row r="144" spans="1:11">
      <c r="A144" s="17"/>
      <c r="B144"/>
    </row>
    <row r="145" spans="1:2">
      <c r="A145" s="17"/>
      <c r="B145"/>
    </row>
    <row r="146" spans="1:2">
      <c r="A146" s="17"/>
      <c r="B146"/>
    </row>
    <row r="147" spans="1:2">
      <c r="A147" s="17"/>
      <c r="B147"/>
    </row>
    <row r="148" spans="1:2">
      <c r="A148" s="17"/>
      <c r="B148"/>
    </row>
    <row r="149" spans="1:2">
      <c r="A149" s="17"/>
      <c r="B149" s="17"/>
    </row>
    <row r="150" spans="1:2">
      <c r="A150" s="17"/>
      <c r="B150" s="17"/>
    </row>
  </sheetData>
  <customSheetViews>
    <customSheetView guid="{15E51391-F6F3-48E9-B40F-0D0FA5B2E445}"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
      <headerFooter alignWithMargins="0"/>
    </customSheetView>
    <customSheetView guid="{3A144620-83F7-4F5B-821B-3720DAB5A017}"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2"/>
      <headerFooter alignWithMargins="0"/>
    </customSheetView>
    <customSheetView guid="{4AE1E835-A004-41CE-8576-E42DEB829644}"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3"/>
      <headerFooter alignWithMargins="0"/>
    </customSheetView>
    <customSheetView guid="{F164CA47-D0CA-4087-947A-F5047D94B8B7}" scale="85" colorId="22" fitToPage="1" topLeftCell="A28">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4"/>
      <headerFooter alignWithMargins="0"/>
    </customSheetView>
    <customSheetView guid="{BD2EE8C8-7F57-4FE0-A338-C6EB2215B0F1}"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5"/>
      <headerFooter alignWithMargins="0"/>
    </customSheetView>
    <customSheetView guid="{C7E3EE00-B00F-419E-8611-266863084489}"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6"/>
      <headerFooter alignWithMargins="0"/>
    </customSheetView>
    <customSheetView guid="{3477AA39-47F3-4DEE-B5AC-34FD34A7C506}"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7"/>
      <headerFooter alignWithMargins="0"/>
    </customSheetView>
    <customSheetView guid="{49B64248-30F9-46D2-A9F4-36D89630158D}"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8"/>
      <headerFooter alignWithMargins="0"/>
    </customSheetView>
    <customSheetView guid="{9460FF40-1E23-4EAD-9F2E-3CC0E3823200}"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9"/>
      <headerFooter alignWithMargins="0"/>
    </customSheetView>
    <customSheetView guid="{EB23B504-8D38-44C1-A572-0BC0016A4154}"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0"/>
      <headerFooter alignWithMargins="0"/>
    </customSheetView>
    <customSheetView guid="{33F19BEF-14FD-48AD-9437-DC9391C2FB5D}"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1"/>
      <headerFooter alignWithMargins="0"/>
    </customSheetView>
    <customSheetView guid="{3572A64A-10E1-48A8-88DB-C6FDE35A45D9}" scale="85" colorId="22" fitToPage="1">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2"/>
      <headerFooter alignWithMargins="0"/>
    </customSheetView>
    <customSheetView guid="{9A3FFF2B-6404-4DF1-A691-3B3D111BF416}"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3"/>
      <headerFooter alignWithMargins="0"/>
    </customSheetView>
    <customSheetView guid="{6972FD2D-1C11-49E2-936D-D053FB86EE49}"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4"/>
      <headerFooter alignWithMargins="0"/>
    </customSheetView>
    <customSheetView guid="{909B62D3-37B4-48E7-A28D-FCCB057513A6}"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5"/>
      <headerFooter alignWithMargins="0"/>
    </customSheetView>
    <customSheetView guid="{AF5B460E-BE98-4D6A-BC4D-FB7F586FE8C3}"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6"/>
      <headerFooter alignWithMargins="0"/>
    </customSheetView>
    <customSheetView guid="{AD2DEECA-73A1-433A-8496-725ED72ABD3B}" scale="85" colorId="22" fitToPage="1">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0" fitToWidth="2" fitToHeight="2" pageOrder="overThenDown" orientation="portrait" horizontalDpi="300" verticalDpi="300" r:id="rId17"/>
      <headerFooter alignWithMargins="0"/>
    </customSheetView>
    <customSheetView guid="{613A73D1-ED13-41BC-B183-6F740B4BAFC9}" scale="60" colorId="22" showPageBreaks="1" fitToPage="1" view="pageBreakPreview" topLeftCell="C97">
      <selection activeCell="I123" sqref="I123"/>
      <rowBreaks count="1" manualBreakCount="1">
        <brk id="67" max="16383" man="1"/>
      </rowBreaks>
      <colBreaks count="1" manualBreakCount="1">
        <brk id="5" max="1048575" man="1"/>
      </colBreaks>
      <pageMargins left="0.5" right="0.5" top="0.5" bottom="0.5" header="0.5" footer="0.5"/>
      <printOptions horizontalCentered="1" verticalCentered="1"/>
      <pageSetup scale="72" fitToWidth="2" fitToHeight="2" pageOrder="overThenDown" orientation="portrait"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68"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77"/>
  <sheetViews>
    <sheetView defaultGridColor="0" view="pageBreakPreview" topLeftCell="A19" colorId="22" zoomScale="60" zoomScaleNormal="85" workbookViewId="0">
      <selection activeCell="H17" sqref="H17"/>
    </sheetView>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2056</v>
      </c>
      <c r="B1" s="260"/>
      <c r="C1" s="261" t="s">
        <v>3759</v>
      </c>
      <c r="D1" s="262" t="s">
        <v>2058</v>
      </c>
      <c r="E1" s="260"/>
      <c r="F1" s="313" t="s">
        <v>2059</v>
      </c>
    </row>
    <row r="2" spans="1:6">
      <c r="A2" s="72" t="str">
        <f>'Data Sheet'!$C$25</f>
        <v>Central Hudson Gas &amp; Electric</v>
      </c>
      <c r="B2" s="81"/>
      <c r="C2" s="78" t="s">
        <v>1315</v>
      </c>
      <c r="D2" s="97" t="s">
        <v>3784</v>
      </c>
      <c r="E2" s="81"/>
      <c r="F2" s="83"/>
    </row>
    <row r="3" spans="1:6" ht="14.45" customHeight="1">
      <c r="A3" s="74"/>
      <c r="B3" s="117"/>
      <c r="C3" s="86" t="s">
        <v>1316</v>
      </c>
      <c r="D3" s="859" t="str">
        <f>'Data Sheet'!$C$40</f>
        <v>4/14/14</v>
      </c>
      <c r="E3" s="384"/>
      <c r="F3" s="110" t="str">
        <f>'Data Sheet'!$C$38</f>
        <v>12/31/13</v>
      </c>
    </row>
    <row r="4" spans="1:6" ht="15" customHeight="1">
      <c r="A4" s="263" t="s">
        <v>1317</v>
      </c>
      <c r="B4" s="264"/>
      <c r="C4" s="264"/>
      <c r="D4" s="264"/>
      <c r="E4" s="264"/>
      <c r="F4" s="265"/>
    </row>
    <row r="5" spans="1:6">
      <c r="A5" s="87"/>
      <c r="B5" s="89" t="s">
        <v>1318</v>
      </c>
      <c r="C5" s="89"/>
      <c r="D5" s="89"/>
      <c r="E5" s="89"/>
      <c r="F5" s="85"/>
    </row>
    <row r="6" spans="1:6">
      <c r="A6" s="72"/>
      <c r="B6" s="17"/>
      <c r="C6" s="17"/>
      <c r="D6" s="17"/>
      <c r="E6" s="17"/>
      <c r="F6" s="73"/>
    </row>
    <row r="7" spans="1:6">
      <c r="A7" s="74"/>
      <c r="B7" s="77" t="s">
        <v>1319</v>
      </c>
      <c r="C7" s="77"/>
      <c r="D7" s="77"/>
      <c r="E7" s="77"/>
      <c r="F7" s="76"/>
    </row>
    <row r="8" spans="1:6">
      <c r="A8" s="87"/>
      <c r="B8" s="807" t="s">
        <v>1320</v>
      </c>
      <c r="C8" s="84"/>
      <c r="D8" s="84"/>
      <c r="E8" s="84"/>
      <c r="F8" s="95"/>
    </row>
    <row r="9" spans="1:6">
      <c r="A9" s="72"/>
      <c r="B9" s="78" t="s">
        <v>1321</v>
      </c>
      <c r="C9" s="78"/>
      <c r="D9" s="78"/>
      <c r="E9" s="809" t="s">
        <v>1322</v>
      </c>
      <c r="F9" s="83"/>
    </row>
    <row r="10" spans="1:6">
      <c r="A10" s="72"/>
      <c r="B10" s="78" t="s">
        <v>1323</v>
      </c>
      <c r="C10" s="809" t="s">
        <v>1324</v>
      </c>
      <c r="D10" s="78" t="s">
        <v>1325</v>
      </c>
      <c r="E10" s="809" t="s">
        <v>1326</v>
      </c>
      <c r="F10" s="270" t="s">
        <v>1327</v>
      </c>
    </row>
    <row r="11" spans="1:6">
      <c r="A11" s="72" t="s">
        <v>1984</v>
      </c>
      <c r="B11" s="78" t="s">
        <v>1328</v>
      </c>
      <c r="C11" s="809" t="s">
        <v>1329</v>
      </c>
      <c r="D11" s="78" t="s">
        <v>1330</v>
      </c>
      <c r="E11" s="809" t="s">
        <v>1331</v>
      </c>
      <c r="F11" s="270" t="s">
        <v>2870</v>
      </c>
    </row>
    <row r="12" spans="1:6">
      <c r="A12" s="74" t="s">
        <v>1987</v>
      </c>
      <c r="B12" s="822" t="s">
        <v>3447</v>
      </c>
      <c r="C12" s="822" t="s">
        <v>3448</v>
      </c>
      <c r="D12" s="822" t="s">
        <v>3449</v>
      </c>
      <c r="E12" s="822" t="s">
        <v>3450</v>
      </c>
      <c r="F12" s="110"/>
    </row>
    <row r="13" spans="1:6">
      <c r="A13" s="411" t="s">
        <v>1992</v>
      </c>
      <c r="B13" s="84"/>
      <c r="C13" s="17"/>
      <c r="D13" s="84"/>
      <c r="E13" s="17"/>
      <c r="F13" s="375"/>
    </row>
    <row r="14" spans="1:6">
      <c r="A14" s="332" t="s">
        <v>1993</v>
      </c>
      <c r="B14" s="78"/>
      <c r="C14" s="17"/>
      <c r="D14" s="78"/>
      <c r="E14" s="17"/>
      <c r="F14" s="338"/>
    </row>
    <row r="15" spans="1:6">
      <c r="A15" s="332" t="s">
        <v>1994</v>
      </c>
      <c r="B15" s="78"/>
      <c r="C15" s="17"/>
      <c r="D15" s="78"/>
      <c r="E15" s="17"/>
      <c r="F15" s="338"/>
    </row>
    <row r="16" spans="1:6">
      <c r="A16" s="332" t="s">
        <v>1995</v>
      </c>
      <c r="B16" s="78"/>
      <c r="C16" s="17"/>
      <c r="D16" s="78"/>
      <c r="E16" s="17"/>
      <c r="F16" s="338"/>
    </row>
    <row r="17" spans="1:6">
      <c r="A17" s="332" t="s">
        <v>1996</v>
      </c>
      <c r="B17" s="78"/>
      <c r="C17" s="17"/>
      <c r="D17" s="78"/>
      <c r="E17" s="17"/>
      <c r="F17" s="338"/>
    </row>
    <row r="18" spans="1:6">
      <c r="A18" s="332" t="s">
        <v>1997</v>
      </c>
      <c r="B18" s="78"/>
      <c r="C18" s="17"/>
      <c r="D18" s="78"/>
      <c r="E18" s="17"/>
      <c r="F18" s="338"/>
    </row>
    <row r="19" spans="1:6">
      <c r="A19" s="332" t="s">
        <v>1998</v>
      </c>
      <c r="B19" s="78"/>
      <c r="C19" s="17"/>
      <c r="D19" s="78"/>
      <c r="E19" s="17"/>
      <c r="F19" s="338"/>
    </row>
    <row r="20" spans="1:6">
      <c r="A20" s="332" t="s">
        <v>1999</v>
      </c>
      <c r="B20" s="78"/>
      <c r="C20" s="17"/>
      <c r="D20" s="78"/>
      <c r="E20" s="17"/>
      <c r="F20" s="338"/>
    </row>
    <row r="21" spans="1:6">
      <c r="A21" s="332" t="s">
        <v>2000</v>
      </c>
      <c r="B21" s="78"/>
      <c r="C21" s="17"/>
      <c r="D21" s="78"/>
      <c r="E21" s="17"/>
      <c r="F21" s="338"/>
    </row>
    <row r="22" spans="1:6">
      <c r="A22" s="332" t="s">
        <v>2001</v>
      </c>
      <c r="B22" s="78"/>
      <c r="C22" s="17"/>
      <c r="D22" s="78"/>
      <c r="E22" s="17"/>
      <c r="F22" s="338"/>
    </row>
    <row r="23" spans="1:6">
      <c r="A23" s="332" t="s">
        <v>2002</v>
      </c>
      <c r="B23" s="78"/>
      <c r="C23" s="17"/>
      <c r="D23" s="78"/>
      <c r="E23" s="17"/>
      <c r="F23" s="338"/>
    </row>
    <row r="24" spans="1:6">
      <c r="A24" s="332" t="s">
        <v>2003</v>
      </c>
      <c r="B24" s="78"/>
      <c r="C24" s="17"/>
      <c r="D24" s="78"/>
      <c r="E24" s="17"/>
      <c r="F24" s="338"/>
    </row>
    <row r="25" spans="1:6">
      <c r="A25" s="332" t="s">
        <v>2004</v>
      </c>
      <c r="B25" s="78"/>
      <c r="C25" s="17"/>
      <c r="D25" s="78"/>
      <c r="E25" s="17"/>
      <c r="F25" s="338"/>
    </row>
    <row r="26" spans="1:6">
      <c r="A26" s="332" t="s">
        <v>2005</v>
      </c>
      <c r="B26" s="78"/>
      <c r="C26" s="17"/>
      <c r="D26" s="78"/>
      <c r="E26" s="17"/>
      <c r="F26" s="338"/>
    </row>
    <row r="27" spans="1:6">
      <c r="A27" s="332" t="s">
        <v>2006</v>
      </c>
      <c r="B27" s="78"/>
      <c r="C27" s="17"/>
      <c r="D27" s="78"/>
      <c r="E27" s="17"/>
      <c r="F27" s="338"/>
    </row>
    <row r="28" spans="1:6">
      <c r="A28" s="332" t="s">
        <v>2007</v>
      </c>
      <c r="B28" s="78"/>
      <c r="C28" s="17"/>
      <c r="D28" s="78"/>
      <c r="E28" s="17"/>
      <c r="F28" s="338"/>
    </row>
    <row r="29" spans="1:6">
      <c r="A29" s="332" t="s">
        <v>2008</v>
      </c>
      <c r="B29" s="78"/>
      <c r="C29" s="17"/>
      <c r="D29" s="78"/>
      <c r="E29" s="17"/>
      <c r="F29" s="338"/>
    </row>
    <row r="30" spans="1:6">
      <c r="A30" s="332" t="s">
        <v>2009</v>
      </c>
      <c r="B30" s="78"/>
      <c r="C30" s="17"/>
      <c r="D30" s="78"/>
      <c r="E30" s="17"/>
      <c r="F30" s="338"/>
    </row>
    <row r="31" spans="1:6">
      <c r="A31" s="332" t="s">
        <v>2010</v>
      </c>
      <c r="B31" s="78"/>
      <c r="C31" s="17"/>
      <c r="D31" s="78"/>
      <c r="E31" s="17"/>
      <c r="F31" s="338"/>
    </row>
    <row r="32" spans="1:6">
      <c r="A32" s="332" t="s">
        <v>2011</v>
      </c>
      <c r="B32" s="78"/>
      <c r="C32" s="17"/>
      <c r="D32" s="78"/>
      <c r="E32" s="17"/>
      <c r="F32" s="338"/>
    </row>
    <row r="33" spans="1:6">
      <c r="A33" s="332" t="s">
        <v>687</v>
      </c>
      <c r="B33" s="78"/>
      <c r="C33" s="17"/>
      <c r="D33" s="78"/>
      <c r="E33" s="17"/>
      <c r="F33" s="338"/>
    </row>
    <row r="34" spans="1:6">
      <c r="A34" s="332" t="s">
        <v>688</v>
      </c>
      <c r="B34" s="78"/>
      <c r="C34" s="17"/>
      <c r="D34" s="78"/>
      <c r="E34" s="17"/>
      <c r="F34" s="338"/>
    </row>
    <row r="35" spans="1:6">
      <c r="A35" s="332" t="s">
        <v>689</v>
      </c>
      <c r="B35" s="78"/>
      <c r="C35" s="17"/>
      <c r="D35" s="78"/>
      <c r="E35" s="17"/>
      <c r="F35" s="338"/>
    </row>
    <row r="36" spans="1:6">
      <c r="A36" s="332" t="s">
        <v>690</v>
      </c>
      <c r="B36" s="78"/>
      <c r="C36" s="17"/>
      <c r="D36" s="78"/>
      <c r="E36" s="17"/>
      <c r="F36" s="338"/>
    </row>
    <row r="37" spans="1:6">
      <c r="A37" s="332" t="s">
        <v>691</v>
      </c>
      <c r="B37" s="78"/>
      <c r="C37" s="17"/>
      <c r="D37" s="78"/>
      <c r="E37" s="17"/>
      <c r="F37" s="338"/>
    </row>
    <row r="38" spans="1:6">
      <c r="A38" s="332" t="s">
        <v>692</v>
      </c>
      <c r="B38" s="78"/>
      <c r="C38" s="17"/>
      <c r="D38" s="78"/>
      <c r="E38" s="17"/>
      <c r="F38" s="338"/>
    </row>
    <row r="39" spans="1:6">
      <c r="A39" s="332" t="s">
        <v>693</v>
      </c>
      <c r="B39" s="78"/>
      <c r="C39" s="17"/>
      <c r="D39" s="78"/>
      <c r="E39" s="17"/>
      <c r="F39" s="338"/>
    </row>
    <row r="40" spans="1:6">
      <c r="A40" s="332" t="s">
        <v>2716</v>
      </c>
      <c r="B40" s="78"/>
      <c r="C40" s="17"/>
      <c r="D40" s="78"/>
      <c r="E40" s="17"/>
      <c r="F40" s="338"/>
    </row>
    <row r="41" spans="1:6">
      <c r="A41" s="332" t="s">
        <v>2717</v>
      </c>
      <c r="B41" s="78"/>
      <c r="C41" s="17"/>
      <c r="D41" s="78"/>
      <c r="E41" s="17"/>
      <c r="F41" s="338"/>
    </row>
    <row r="42" spans="1:6">
      <c r="A42" s="332" t="s">
        <v>2718</v>
      </c>
      <c r="B42" s="78"/>
      <c r="C42" s="17"/>
      <c r="D42" s="78"/>
      <c r="E42" s="17"/>
      <c r="F42" s="338"/>
    </row>
    <row r="43" spans="1:6">
      <c r="A43" s="332" t="s">
        <v>2719</v>
      </c>
      <c r="B43" s="78"/>
      <c r="C43" s="17"/>
      <c r="D43" s="78"/>
      <c r="E43" s="17"/>
      <c r="F43" s="338"/>
    </row>
    <row r="44" spans="1:6">
      <c r="A44" s="332" t="s">
        <v>2720</v>
      </c>
      <c r="B44" s="78"/>
      <c r="C44" s="17"/>
      <c r="D44" s="78"/>
      <c r="E44" s="17"/>
      <c r="F44" s="338"/>
    </row>
    <row r="45" spans="1:6">
      <c r="A45" s="332" t="s">
        <v>2721</v>
      </c>
      <c r="B45" s="78"/>
      <c r="C45" s="17"/>
      <c r="D45" s="78"/>
      <c r="E45" s="17"/>
      <c r="F45" s="338"/>
    </row>
    <row r="46" spans="1:6">
      <c r="A46" s="332" t="s">
        <v>2722</v>
      </c>
      <c r="B46" s="78"/>
      <c r="C46" s="17"/>
      <c r="D46" s="78"/>
      <c r="E46" s="17"/>
      <c r="F46" s="338"/>
    </row>
    <row r="47" spans="1:6">
      <c r="A47" s="332" t="s">
        <v>2723</v>
      </c>
      <c r="B47" s="78"/>
      <c r="C47" s="17"/>
      <c r="D47" s="78"/>
      <c r="E47" s="17"/>
      <c r="F47" s="338"/>
    </row>
    <row r="48" spans="1:6">
      <c r="A48" s="332" t="s">
        <v>2724</v>
      </c>
      <c r="B48" s="78"/>
      <c r="C48" s="17"/>
      <c r="D48" s="78"/>
      <c r="E48" s="17"/>
      <c r="F48" s="338"/>
    </row>
    <row r="49" spans="1:6">
      <c r="A49" s="332" t="s">
        <v>2725</v>
      </c>
      <c r="B49" s="78"/>
      <c r="C49" s="17"/>
      <c r="D49" s="78"/>
      <c r="E49" s="17"/>
      <c r="F49" s="338"/>
    </row>
    <row r="50" spans="1:6">
      <c r="A50" s="332" t="s">
        <v>2726</v>
      </c>
      <c r="B50" s="78"/>
      <c r="C50" s="17"/>
      <c r="D50" s="78"/>
      <c r="E50" s="17"/>
      <c r="F50" s="338"/>
    </row>
    <row r="51" spans="1:6">
      <c r="A51" s="332" t="s">
        <v>2727</v>
      </c>
      <c r="B51" s="78"/>
      <c r="C51" s="17"/>
      <c r="D51" s="78"/>
      <c r="E51" s="17"/>
      <c r="F51" s="338"/>
    </row>
    <row r="52" spans="1:6">
      <c r="A52" s="332" t="s">
        <v>2728</v>
      </c>
      <c r="B52" s="78"/>
      <c r="C52" s="17"/>
      <c r="D52" s="78"/>
      <c r="E52" s="17"/>
      <c r="F52" s="338"/>
    </row>
    <row r="53" spans="1:6">
      <c r="A53" s="332" t="s">
        <v>2729</v>
      </c>
      <c r="B53" s="78"/>
      <c r="C53" s="17"/>
      <c r="D53" s="78"/>
      <c r="E53" s="17"/>
      <c r="F53" s="338"/>
    </row>
    <row r="54" spans="1:6">
      <c r="A54" s="332" t="s">
        <v>2730</v>
      </c>
      <c r="B54" s="81"/>
      <c r="C54" s="17"/>
      <c r="D54" s="78"/>
      <c r="E54" s="17"/>
      <c r="F54" s="338"/>
    </row>
    <row r="55" spans="1:6">
      <c r="A55" s="332" t="s">
        <v>2731</v>
      </c>
      <c r="B55" s="78"/>
      <c r="C55" s="17"/>
      <c r="D55" s="78"/>
      <c r="E55" s="17"/>
      <c r="F55" s="338"/>
    </row>
    <row r="56" spans="1:6">
      <c r="A56" s="332" t="s">
        <v>2732</v>
      </c>
      <c r="B56" s="78"/>
      <c r="C56" s="17"/>
      <c r="D56" s="78"/>
      <c r="E56" s="17"/>
      <c r="F56" s="338"/>
    </row>
    <row r="57" spans="1:6">
      <c r="A57" s="332" t="s">
        <v>2733</v>
      </c>
      <c r="B57" s="78"/>
      <c r="C57" s="17"/>
      <c r="D57" s="78"/>
      <c r="E57" s="17"/>
      <c r="F57" s="338"/>
    </row>
    <row r="58" spans="1:6">
      <c r="A58" s="333" t="s">
        <v>2734</v>
      </c>
      <c r="B58" s="86"/>
      <c r="C58" s="17"/>
      <c r="D58" s="78"/>
      <c r="E58" s="17"/>
      <c r="F58" s="339"/>
    </row>
    <row r="59" spans="1:6" ht="15.75" thickBot="1">
      <c r="A59" s="340" t="s">
        <v>2735</v>
      </c>
      <c r="B59" s="513" t="s">
        <v>210</v>
      </c>
      <c r="C59" s="408"/>
      <c r="D59" s="408"/>
      <c r="E59" s="408"/>
      <c r="F59" s="344">
        <f>SUM(F13:F58)</f>
        <v>0</v>
      </c>
    </row>
    <row r="61" spans="1:6">
      <c r="A61" s="9" t="s">
        <v>1332</v>
      </c>
    </row>
    <row r="62" spans="1:6">
      <c r="A62" s="69" t="s">
        <v>1333</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customSheetViews>
    <customSheetView guid="{15E51391-F6F3-48E9-B40F-0D0FA5B2E445}" scale="85" colorId="22" fitToPage="1">
      <selection activeCell="B16" sqref="B16"/>
      <pageMargins left="0.5" right="0.5" top="0.5" bottom="0.5" header="0.5" footer="0.5"/>
      <printOptions horizontalCentered="1" verticalCentered="1"/>
      <pageSetup scale="76" orientation="portrait" horizontalDpi="300" verticalDpi="300" r:id="rId1"/>
      <headerFooter alignWithMargins="0"/>
    </customSheetView>
    <customSheetView guid="{3A144620-83F7-4F5B-821B-3720DAB5A017}" scale="85" colorId="22" fitToPage="1">
      <selection activeCell="B16" sqref="B16"/>
      <pageMargins left="0.5" right="0.5" top="0.5" bottom="0.5" header="0.5" footer="0.5"/>
      <printOptions horizontalCentered="1" verticalCentered="1"/>
      <pageSetup scale="76" orientation="portrait" horizontalDpi="300" verticalDpi="300" r:id="rId2"/>
      <headerFooter alignWithMargins="0"/>
    </customSheetView>
    <customSheetView guid="{4AE1E835-A004-41CE-8576-E42DEB829644}" scale="85" colorId="22" fitToPage="1">
      <selection activeCell="B16" sqref="B16"/>
      <pageMargins left="0.5" right="0.5" top="0.5" bottom="0.5" header="0.5" footer="0.5"/>
      <printOptions horizontalCentered="1" verticalCentered="1"/>
      <pageSetup scale="76" orientation="portrait" horizontalDpi="300" verticalDpi="300" r:id="rId3"/>
      <headerFooter alignWithMargins="0"/>
    </customSheetView>
    <customSheetView guid="{F164CA47-D0CA-4087-947A-F5047D94B8B7}" scale="85" colorId="22" fitToPage="1">
      <selection activeCell="B16" sqref="B16"/>
      <pageMargins left="0.5" right="0.5" top="0.5" bottom="0.5" header="0.5" footer="0.5"/>
      <printOptions horizontalCentered="1" verticalCentered="1"/>
      <pageSetup scale="76" orientation="portrait" horizontalDpi="300" verticalDpi="300" r:id="rId4"/>
      <headerFooter alignWithMargins="0"/>
    </customSheetView>
    <customSheetView guid="{BD2EE8C8-7F57-4FE0-A338-C6EB2215B0F1}" scale="85" colorId="22" fitToPage="1">
      <selection activeCell="B16" sqref="B16"/>
      <pageMargins left="0.5" right="0.5" top="0.5" bottom="0.5" header="0.5" footer="0.5"/>
      <printOptions horizontalCentered="1" verticalCentered="1"/>
      <pageSetup scale="76" orientation="portrait" horizontalDpi="300" verticalDpi="300" r:id="rId5"/>
      <headerFooter alignWithMargins="0"/>
    </customSheetView>
    <customSheetView guid="{C7E3EE00-B00F-419E-8611-266863084489}" scale="85" colorId="22" fitToPage="1">
      <selection activeCell="B16" sqref="B16"/>
      <pageMargins left="0.5" right="0.5" top="0.5" bottom="0.5" header="0.5" footer="0.5"/>
      <printOptions horizontalCentered="1" verticalCentered="1"/>
      <pageSetup scale="76" orientation="portrait" horizontalDpi="300" verticalDpi="300" r:id="rId6"/>
      <headerFooter alignWithMargins="0"/>
    </customSheetView>
    <customSheetView guid="{3477AA39-47F3-4DEE-B5AC-34FD34A7C506}" scale="85" colorId="22" fitToPage="1">
      <selection activeCell="B16" sqref="B16"/>
      <pageMargins left="0.5" right="0.5" top="0.5" bottom="0.5" header="0.5" footer="0.5"/>
      <printOptions horizontalCentered="1" verticalCentered="1"/>
      <pageSetup scale="76" orientation="portrait" horizontalDpi="300" verticalDpi="300" r:id="rId7"/>
      <headerFooter alignWithMargins="0"/>
    </customSheetView>
    <customSheetView guid="{49B64248-30F9-46D2-A9F4-36D89630158D}" scale="85" colorId="22" fitToPage="1">
      <selection activeCell="B16" sqref="B16"/>
      <pageMargins left="0.5" right="0.5" top="0.5" bottom="0.5" header="0.5" footer="0.5"/>
      <printOptions horizontalCentered="1" verticalCentered="1"/>
      <pageSetup scale="76" orientation="portrait" horizontalDpi="300" verticalDpi="300" r:id="rId8"/>
      <headerFooter alignWithMargins="0"/>
    </customSheetView>
    <customSheetView guid="{9460FF40-1E23-4EAD-9F2E-3CC0E3823200}" scale="85" colorId="22" fitToPage="1">
      <selection activeCell="B16" sqref="B16"/>
      <pageMargins left="0.5" right="0.5" top="0.5" bottom="0.5" header="0.5" footer="0.5"/>
      <printOptions horizontalCentered="1" verticalCentered="1"/>
      <pageSetup scale="76" orientation="portrait" horizontalDpi="300" verticalDpi="300" r:id="rId9"/>
      <headerFooter alignWithMargins="0"/>
    </customSheetView>
    <customSheetView guid="{EB23B504-8D38-44C1-A572-0BC0016A4154}" scale="85" colorId="22" fitToPage="1">
      <selection activeCell="B16" sqref="B16"/>
      <pageMargins left="0.5" right="0.5" top="0.5" bottom="0.5" header="0.5" footer="0.5"/>
      <printOptions horizontalCentered="1" verticalCentered="1"/>
      <pageSetup scale="76" orientation="portrait" horizontalDpi="300" verticalDpi="300" r:id="rId10"/>
      <headerFooter alignWithMargins="0"/>
    </customSheetView>
    <customSheetView guid="{33F19BEF-14FD-48AD-9437-DC9391C2FB5D}" scale="85" colorId="22" fitToPage="1">
      <selection activeCell="B16" sqref="B16"/>
      <pageMargins left="0.5" right="0.5" top="0.5" bottom="0.5" header="0.5" footer="0.5"/>
      <printOptions horizontalCentered="1" verticalCentered="1"/>
      <pageSetup scale="76" orientation="portrait" horizontalDpi="300" verticalDpi="300" r:id="rId11"/>
      <headerFooter alignWithMargins="0"/>
    </customSheetView>
    <customSheetView guid="{3572A64A-10E1-48A8-88DB-C6FDE35A45D9}" scale="85" colorId="22" fitToPage="1">
      <selection activeCell="B16" sqref="B16"/>
      <pageMargins left="0.5" right="0.5" top="0.5" bottom="0.5" header="0.5" footer="0.5"/>
      <printOptions horizontalCentered="1" verticalCentered="1"/>
      <pageSetup scale="76" orientation="portrait" horizontalDpi="300" verticalDpi="300" r:id="rId12"/>
      <headerFooter alignWithMargins="0"/>
    </customSheetView>
    <customSheetView guid="{9A3FFF2B-6404-4DF1-A691-3B3D111BF416}" scale="85" colorId="22" fitToPage="1">
      <selection activeCell="B16" sqref="B16"/>
      <pageMargins left="0.5" right="0.5" top="0.5" bottom="0.5" header="0.5" footer="0.5"/>
      <printOptions horizontalCentered="1" verticalCentered="1"/>
      <pageSetup scale="76" orientation="portrait" horizontalDpi="300" verticalDpi="300" r:id="rId13"/>
      <headerFooter alignWithMargins="0"/>
    </customSheetView>
    <customSheetView guid="{6972FD2D-1C11-49E2-936D-D053FB86EE49}" scale="85" colorId="22" fitToPage="1">
      <selection activeCell="B16" sqref="B16"/>
      <pageMargins left="0.5" right="0.5" top="0.5" bottom="0.5" header="0.5" footer="0.5"/>
      <printOptions horizontalCentered="1" verticalCentered="1"/>
      <pageSetup scale="76" orientation="portrait" horizontalDpi="300" verticalDpi="300" r:id="rId14"/>
      <headerFooter alignWithMargins="0"/>
    </customSheetView>
    <customSheetView guid="{909B62D3-37B4-48E7-A28D-FCCB057513A6}" scale="85" colorId="22" fitToPage="1">
      <selection activeCell="B16" sqref="B16"/>
      <pageMargins left="0.5" right="0.5" top="0.5" bottom="0.5" header="0.5" footer="0.5"/>
      <printOptions horizontalCentered="1" verticalCentered="1"/>
      <pageSetup scale="76" orientation="portrait" horizontalDpi="300" verticalDpi="300" r:id="rId15"/>
      <headerFooter alignWithMargins="0"/>
    </customSheetView>
    <customSheetView guid="{AF5B460E-BE98-4D6A-BC4D-FB7F586FE8C3}" scale="85" colorId="22" fitToPage="1">
      <selection activeCell="B16" sqref="B16"/>
      <pageMargins left="0.5" right="0.5" top="0.5" bottom="0.5" header="0.5" footer="0.5"/>
      <printOptions horizontalCentered="1" verticalCentered="1"/>
      <pageSetup scale="76" orientation="portrait" horizontalDpi="300" verticalDpi="300" r:id="rId16"/>
      <headerFooter alignWithMargins="0"/>
    </customSheetView>
    <customSheetView guid="{AD2DEECA-73A1-433A-8496-725ED72ABD3B}" scale="85" colorId="22" fitToPage="1">
      <selection activeCell="B16" sqref="B16"/>
      <pageMargins left="0.5" right="0.5" top="0.5" bottom="0.5" header="0.5" footer="0.5"/>
      <printOptions horizontalCentered="1" verticalCentered="1"/>
      <pageSetup scale="76" orientation="portrait" horizontalDpi="300" verticalDpi="300" r:id="rId17"/>
      <headerFooter alignWithMargins="0"/>
    </customSheetView>
    <customSheetView guid="{613A73D1-ED13-41BC-B183-6F740B4BAFC9}" scale="60" colorId="22" showPageBreaks="1" fitToPage="1" view="pageBreakPreview" topLeftCell="A19">
      <selection activeCell="B16" sqref="B16"/>
      <pageMargins left="0.5" right="0.5" top="0.5" bottom="0.5" header="0.5" footer="0.5"/>
      <printOptions horizontalCentered="1" verticalCentered="1"/>
      <pageSetup scale="78"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43"/>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2056</v>
      </c>
      <c r="B1" s="260"/>
      <c r="C1" s="66" t="s">
        <v>3759</v>
      </c>
      <c r="D1" s="261" t="s">
        <v>2058</v>
      </c>
      <c r="E1" s="67" t="s">
        <v>1334</v>
      </c>
      <c r="F1" s="17"/>
      <c r="G1" s="17"/>
      <c r="H1" s="17"/>
      <c r="I1" s="17"/>
      <c r="J1" s="17"/>
      <c r="K1" s="17"/>
      <c r="L1" s="17"/>
    </row>
    <row r="2" spans="1:13" ht="15.6" customHeight="1">
      <c r="A2" s="72" t="str">
        <f>'Data Sheet'!$C$25</f>
        <v>Central Hudson Gas &amp; Electric</v>
      </c>
      <c r="B2" s="81"/>
      <c r="C2" s="17" t="s">
        <v>1335</v>
      </c>
      <c r="D2" s="78" t="s">
        <v>3784</v>
      </c>
      <c r="E2" s="73"/>
      <c r="F2" s="17"/>
      <c r="G2" s="17"/>
      <c r="H2" s="17"/>
      <c r="I2" s="17"/>
      <c r="J2" s="17"/>
      <c r="K2" s="17"/>
      <c r="L2" s="17"/>
    </row>
    <row r="3" spans="1:13" ht="15.6" customHeight="1">
      <c r="A3" s="74"/>
      <c r="B3" s="117"/>
      <c r="C3" s="77" t="s">
        <v>1336</v>
      </c>
      <c r="D3" s="870" t="str">
        <f>'Data Sheet'!$C$40</f>
        <v>4/14/14</v>
      </c>
      <c r="E3" s="110" t="str">
        <f>'Data Sheet'!$C$38</f>
        <v>12/31/13</v>
      </c>
      <c r="F3" s="17"/>
      <c r="G3" s="17"/>
      <c r="H3" s="17"/>
      <c r="I3" s="17"/>
      <c r="J3" s="17"/>
      <c r="K3" s="17"/>
      <c r="L3" s="17"/>
    </row>
    <row r="4" spans="1:13" ht="18" customHeight="1">
      <c r="A4" s="314"/>
      <c r="B4" s="315" t="s">
        <v>1337</v>
      </c>
      <c r="C4" s="315"/>
      <c r="D4" s="315"/>
      <c r="E4" s="316"/>
      <c r="F4" s="17"/>
      <c r="G4" s="17"/>
      <c r="H4" s="17"/>
      <c r="I4" s="17"/>
      <c r="J4" s="17"/>
      <c r="K4" s="17"/>
      <c r="L4" s="17"/>
    </row>
    <row r="5" spans="1:13" ht="15.6" customHeight="1">
      <c r="A5" s="72"/>
      <c r="B5" s="17" t="s">
        <v>1338</v>
      </c>
      <c r="C5" s="17"/>
      <c r="D5" s="17"/>
      <c r="E5" s="73"/>
      <c r="F5" s="17"/>
      <c r="G5" s="17"/>
      <c r="H5" s="17"/>
      <c r="I5" s="17"/>
      <c r="J5" s="17"/>
      <c r="K5" s="17"/>
      <c r="L5" s="17"/>
    </row>
    <row r="6" spans="1:13" ht="15.6" customHeight="1">
      <c r="A6" s="72"/>
      <c r="B6" s="17" t="s">
        <v>1339</v>
      </c>
      <c r="C6" s="17"/>
      <c r="D6" s="17"/>
      <c r="E6" s="73"/>
      <c r="F6" s="17"/>
      <c r="G6" s="17"/>
      <c r="H6" s="17"/>
      <c r="I6" s="17"/>
      <c r="J6" s="17"/>
      <c r="K6" s="17"/>
      <c r="L6" s="17"/>
    </row>
    <row r="7" spans="1:13" ht="15.6" customHeight="1">
      <c r="A7" s="72"/>
      <c r="B7" s="17" t="s">
        <v>1340</v>
      </c>
      <c r="C7" s="17"/>
      <c r="D7" s="17"/>
      <c r="E7" s="73"/>
      <c r="F7" s="17"/>
      <c r="G7" s="17"/>
      <c r="H7" s="17"/>
      <c r="I7" s="17"/>
      <c r="J7" s="17"/>
      <c r="K7" s="17"/>
      <c r="L7" s="17"/>
    </row>
    <row r="8" spans="1:13" ht="15.6" customHeight="1">
      <c r="A8" s="72"/>
      <c r="B8" s="17" t="s">
        <v>1341</v>
      </c>
      <c r="C8" s="17"/>
      <c r="D8" s="17"/>
      <c r="E8" s="73"/>
      <c r="F8" s="17"/>
      <c r="G8" s="17"/>
      <c r="H8" s="17"/>
      <c r="I8" s="17"/>
      <c r="J8" s="17"/>
      <c r="K8" s="17"/>
      <c r="L8" s="17"/>
    </row>
    <row r="9" spans="1:13" ht="15.6" customHeight="1">
      <c r="A9" s="72"/>
      <c r="B9" s="17" t="s">
        <v>1342</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345" t="s">
        <v>1343</v>
      </c>
      <c r="D12" s="345" t="s">
        <v>1344</v>
      </c>
      <c r="E12" s="270" t="s">
        <v>2095</v>
      </c>
      <c r="F12" s="17"/>
      <c r="G12" s="17"/>
      <c r="H12" s="17"/>
      <c r="I12" s="17"/>
      <c r="J12" s="17"/>
      <c r="K12" s="17"/>
      <c r="L12" s="17"/>
    </row>
    <row r="13" spans="1:13">
      <c r="A13" s="80"/>
      <c r="B13" s="346" t="s">
        <v>1345</v>
      </c>
      <c r="C13" s="345" t="s">
        <v>1346</v>
      </c>
      <c r="D13" s="345" t="s">
        <v>1347</v>
      </c>
      <c r="E13" s="270" t="s">
        <v>1348</v>
      </c>
      <c r="F13" s="17"/>
      <c r="G13" s="17"/>
      <c r="H13" s="17"/>
      <c r="I13" s="17"/>
      <c r="J13" s="17"/>
      <c r="K13" s="17"/>
      <c r="L13" s="17"/>
    </row>
    <row r="14" spans="1:13">
      <c r="A14" s="332" t="s">
        <v>1984</v>
      </c>
      <c r="B14" s="346" t="s">
        <v>1349</v>
      </c>
      <c r="C14" s="345" t="s">
        <v>1350</v>
      </c>
      <c r="D14" s="345" t="s">
        <v>1351</v>
      </c>
      <c r="E14" s="270" t="s">
        <v>2682</v>
      </c>
      <c r="F14" s="17"/>
      <c r="G14" s="17"/>
      <c r="H14" s="17"/>
      <c r="I14" s="17"/>
      <c r="J14" s="17"/>
      <c r="K14" s="17"/>
      <c r="L14" s="17"/>
    </row>
    <row r="15" spans="1:13">
      <c r="A15" s="333" t="s">
        <v>1987</v>
      </c>
      <c r="B15" s="823" t="s">
        <v>3447</v>
      </c>
      <c r="C15" s="397" t="s">
        <v>3448</v>
      </c>
      <c r="D15" s="397" t="s">
        <v>3449</v>
      </c>
      <c r="E15" s="273" t="s">
        <v>3450</v>
      </c>
      <c r="F15" s="17"/>
      <c r="G15" s="17"/>
      <c r="H15" s="17"/>
      <c r="I15" s="17"/>
      <c r="J15" s="17"/>
      <c r="K15" s="17"/>
      <c r="L15" s="17"/>
    </row>
    <row r="16" spans="1:13">
      <c r="A16" s="332">
        <v>1</v>
      </c>
      <c r="B16" s="17" t="s">
        <v>1352</v>
      </c>
      <c r="C16" s="334"/>
      <c r="D16" s="335"/>
      <c r="E16" s="336"/>
      <c r="F16" s="17"/>
      <c r="G16" s="17"/>
      <c r="H16" s="17"/>
      <c r="I16" s="17"/>
      <c r="J16" s="17"/>
      <c r="K16" s="17"/>
      <c r="L16" s="17"/>
      <c r="M16" s="17"/>
    </row>
    <row r="17" spans="1:16">
      <c r="A17" s="332">
        <v>2</v>
      </c>
      <c r="B17" s="17"/>
      <c r="C17" s="97"/>
      <c r="D17" s="97"/>
      <c r="E17" s="337"/>
      <c r="F17" s="17"/>
      <c r="G17" s="17"/>
      <c r="H17" s="17"/>
      <c r="I17" s="17"/>
      <c r="J17" s="17"/>
      <c r="K17" s="17"/>
      <c r="L17" s="17"/>
      <c r="M17" s="17"/>
    </row>
    <row r="18" spans="1:16">
      <c r="A18" s="332">
        <v>3</v>
      </c>
      <c r="B18" s="1760" t="s">
        <v>4566</v>
      </c>
      <c r="C18" s="97"/>
      <c r="D18" s="1761">
        <v>42369</v>
      </c>
      <c r="E18" s="338">
        <v>33378</v>
      </c>
      <c r="F18" s="17"/>
      <c r="G18" s="17"/>
      <c r="H18" s="17"/>
      <c r="I18" s="17"/>
      <c r="J18" s="17"/>
      <c r="K18" s="17"/>
      <c r="L18" s="17"/>
      <c r="M18" s="17"/>
    </row>
    <row r="19" spans="1:16">
      <c r="A19" s="332">
        <v>4</v>
      </c>
      <c r="B19" s="1760" t="s">
        <v>4567</v>
      </c>
      <c r="C19" s="97"/>
      <c r="D19" s="97"/>
      <c r="E19" s="338"/>
      <c r="F19" s="17"/>
      <c r="G19" s="17"/>
      <c r="H19" s="17"/>
      <c r="I19" s="17"/>
      <c r="J19" s="17"/>
      <c r="K19" s="17"/>
      <c r="L19" s="17"/>
      <c r="M19" s="17"/>
    </row>
    <row r="20" spans="1:16">
      <c r="A20" s="332">
        <v>5</v>
      </c>
      <c r="B20" s="1760" t="s">
        <v>4568</v>
      </c>
      <c r="C20" s="97"/>
      <c r="D20" s="97"/>
      <c r="E20" s="338"/>
      <c r="F20" s="17"/>
      <c r="G20" s="17"/>
      <c r="H20" s="17"/>
      <c r="I20" s="17"/>
      <c r="J20" s="17"/>
      <c r="K20" s="17"/>
      <c r="L20" s="17"/>
      <c r="M20" s="17"/>
    </row>
    <row r="21" spans="1:16">
      <c r="A21" s="332">
        <v>6</v>
      </c>
      <c r="B21" s="17"/>
      <c r="C21" s="97"/>
      <c r="D21" s="97"/>
      <c r="E21" s="338"/>
      <c r="F21" s="17"/>
      <c r="G21" s="17"/>
      <c r="H21" s="17"/>
      <c r="I21" s="17"/>
      <c r="J21" s="17"/>
      <c r="K21" s="17"/>
      <c r="L21" s="17"/>
      <c r="M21" s="17"/>
    </row>
    <row r="22" spans="1:16">
      <c r="A22" s="332">
        <v>8</v>
      </c>
      <c r="B22" s="17" t="s">
        <v>4569</v>
      </c>
      <c r="C22" s="97"/>
      <c r="D22" s="1761">
        <v>43830</v>
      </c>
      <c r="E22" s="338">
        <v>12835</v>
      </c>
      <c r="F22" s="17"/>
      <c r="G22" s="17"/>
      <c r="H22" s="17"/>
      <c r="I22" s="17"/>
      <c r="J22" s="17"/>
      <c r="K22" s="17"/>
      <c r="L22" s="17"/>
      <c r="M22" s="17"/>
    </row>
    <row r="23" spans="1:16">
      <c r="A23" s="332">
        <v>9</v>
      </c>
      <c r="B23" s="17" t="s">
        <v>3661</v>
      </c>
      <c r="C23" s="97"/>
      <c r="D23" s="97"/>
      <c r="E23" s="338"/>
      <c r="F23" s="17"/>
      <c r="G23" s="17"/>
      <c r="H23" s="17"/>
      <c r="I23" s="17"/>
      <c r="J23" s="17"/>
      <c r="K23" s="17"/>
      <c r="L23" s="17"/>
      <c r="M23" s="17"/>
    </row>
    <row r="24" spans="1:16">
      <c r="A24" s="332">
        <v>10</v>
      </c>
      <c r="B24" s="17"/>
      <c r="C24" s="97"/>
      <c r="D24" s="97"/>
      <c r="E24" s="338"/>
      <c r="F24" s="17"/>
      <c r="G24" s="17"/>
      <c r="H24" s="17"/>
      <c r="I24" s="17"/>
      <c r="J24" s="17"/>
      <c r="K24" s="17"/>
      <c r="L24" s="17"/>
      <c r="M24" s="17"/>
    </row>
    <row r="25" spans="1:16">
      <c r="A25" s="332">
        <v>11</v>
      </c>
      <c r="B25" s="17" t="s">
        <v>4570</v>
      </c>
      <c r="C25" s="97"/>
      <c r="D25" s="1761">
        <v>43100</v>
      </c>
      <c r="E25" s="338">
        <v>429</v>
      </c>
      <c r="F25" s="17"/>
      <c r="G25" s="17"/>
      <c r="H25" s="17"/>
      <c r="I25" s="17"/>
      <c r="J25" s="17"/>
      <c r="K25" s="17"/>
      <c r="L25" s="17"/>
      <c r="M25" s="17"/>
    </row>
    <row r="26" spans="1:16">
      <c r="A26" s="332">
        <v>12</v>
      </c>
      <c r="B26" s="17" t="s">
        <v>4571</v>
      </c>
      <c r="C26" s="97"/>
      <c r="D26" s="97"/>
      <c r="E26" s="338"/>
      <c r="F26" s="17"/>
      <c r="G26" s="17"/>
      <c r="H26" s="17"/>
      <c r="I26" s="17"/>
      <c r="J26" s="17"/>
      <c r="K26" s="17"/>
      <c r="L26" s="17"/>
      <c r="M26" s="17"/>
    </row>
    <row r="27" spans="1:16">
      <c r="A27" s="332">
        <v>13</v>
      </c>
      <c r="B27" s="17"/>
      <c r="C27" s="97"/>
      <c r="D27" s="97"/>
      <c r="E27" s="338"/>
      <c r="F27" s="17"/>
      <c r="G27" s="17"/>
      <c r="H27" s="17"/>
      <c r="I27" s="17"/>
      <c r="J27" s="17"/>
      <c r="K27" s="17"/>
      <c r="L27" s="17"/>
      <c r="M27" s="17"/>
    </row>
    <row r="28" spans="1:16">
      <c r="A28" s="332">
        <v>14</v>
      </c>
      <c r="B28" s="17" t="s">
        <v>4572</v>
      </c>
      <c r="C28" s="97"/>
      <c r="D28" s="1761">
        <v>43830</v>
      </c>
      <c r="E28" s="338">
        <v>162427</v>
      </c>
      <c r="F28" s="17"/>
      <c r="G28" s="17"/>
      <c r="H28" s="17"/>
      <c r="I28" s="17"/>
      <c r="J28" s="17"/>
      <c r="K28" s="17"/>
      <c r="L28" s="17"/>
      <c r="M28" s="17"/>
    </row>
    <row r="29" spans="1:16">
      <c r="A29" s="332">
        <v>15</v>
      </c>
      <c r="B29" s="17" t="s">
        <v>4573</v>
      </c>
      <c r="C29" s="97"/>
      <c r="D29" s="97"/>
      <c r="E29" s="338"/>
      <c r="F29" s="69"/>
      <c r="G29" s="69"/>
      <c r="H29" s="69"/>
      <c r="I29" s="69"/>
      <c r="J29" s="69"/>
      <c r="K29" s="69"/>
      <c r="L29" s="69"/>
      <c r="M29" s="69"/>
      <c r="N29" s="69"/>
      <c r="O29" s="69"/>
      <c r="P29" s="69"/>
    </row>
    <row r="30" spans="1:16">
      <c r="A30" s="332">
        <v>16</v>
      </c>
      <c r="B30" s="17"/>
      <c r="C30" s="97"/>
      <c r="D30" s="97"/>
      <c r="E30" s="338"/>
      <c r="F30" s="69"/>
      <c r="G30" s="69"/>
      <c r="H30" s="69"/>
      <c r="I30" s="69"/>
      <c r="J30" s="69"/>
      <c r="K30" s="69"/>
      <c r="L30" s="69"/>
      <c r="M30" s="69"/>
      <c r="N30" s="69"/>
      <c r="O30" s="69"/>
      <c r="P30" s="69"/>
    </row>
    <row r="31" spans="1:16">
      <c r="A31" s="332">
        <v>17</v>
      </c>
      <c r="B31" s="17"/>
      <c r="C31" s="97"/>
      <c r="D31" s="97"/>
      <c r="E31" s="338"/>
      <c r="F31" s="69"/>
      <c r="G31" s="69"/>
      <c r="H31" s="69"/>
      <c r="I31" s="69"/>
      <c r="J31" s="69"/>
      <c r="K31" s="69"/>
      <c r="L31" s="69"/>
      <c r="M31" s="69"/>
      <c r="N31" s="69"/>
      <c r="O31" s="69"/>
      <c r="P31" s="69"/>
    </row>
    <row r="32" spans="1:16">
      <c r="A32" s="332">
        <v>18</v>
      </c>
      <c r="B32" s="17"/>
      <c r="C32" s="97"/>
      <c r="D32" s="97"/>
      <c r="E32" s="338"/>
      <c r="F32" s="17"/>
      <c r="G32" s="17"/>
      <c r="H32" s="17"/>
      <c r="I32" s="17"/>
      <c r="J32" s="17"/>
      <c r="K32" s="17"/>
      <c r="L32" s="17"/>
      <c r="M32" s="17"/>
    </row>
    <row r="33" spans="1:13">
      <c r="A33" s="332">
        <v>19</v>
      </c>
      <c r="B33" s="17"/>
      <c r="C33" s="97"/>
      <c r="D33" s="97"/>
      <c r="E33" s="338"/>
      <c r="F33" s="17"/>
      <c r="G33" s="17"/>
      <c r="H33" s="17"/>
      <c r="I33" s="17"/>
      <c r="J33" s="17"/>
      <c r="K33" s="17"/>
      <c r="L33" s="17"/>
      <c r="M33" s="17"/>
    </row>
    <row r="34" spans="1:13">
      <c r="A34" s="332">
        <v>20</v>
      </c>
      <c r="B34" s="17"/>
      <c r="C34" s="97"/>
      <c r="D34" s="97"/>
      <c r="E34" s="338"/>
      <c r="F34" s="17"/>
      <c r="G34" s="17"/>
      <c r="H34" s="17"/>
      <c r="I34" s="17"/>
      <c r="J34" s="17"/>
      <c r="K34" s="17"/>
      <c r="L34" s="17"/>
      <c r="M34" s="17"/>
    </row>
    <row r="35" spans="1:13">
      <c r="A35" s="332">
        <v>21</v>
      </c>
      <c r="B35" s="17" t="s">
        <v>1353</v>
      </c>
      <c r="C35" s="277"/>
      <c r="D35" s="280"/>
      <c r="E35" s="301"/>
      <c r="F35" s="17"/>
      <c r="G35" s="17"/>
      <c r="H35" s="17"/>
      <c r="I35" s="17"/>
      <c r="J35" s="17"/>
      <c r="K35" s="17"/>
      <c r="L35" s="17"/>
      <c r="M35" s="17"/>
    </row>
    <row r="36" spans="1:13">
      <c r="A36" s="332">
        <v>22</v>
      </c>
      <c r="B36" s="17"/>
      <c r="C36" s="97"/>
      <c r="D36" s="97"/>
      <c r="E36" s="338"/>
      <c r="F36" s="17"/>
      <c r="G36" s="17"/>
      <c r="H36" s="17"/>
      <c r="I36" s="17"/>
      <c r="J36" s="17"/>
      <c r="K36" s="17"/>
      <c r="L36" s="17"/>
      <c r="M36" s="17"/>
    </row>
    <row r="37" spans="1:13">
      <c r="A37" s="332">
        <v>23</v>
      </c>
      <c r="B37" s="17" t="s">
        <v>2045</v>
      </c>
      <c r="C37" s="97"/>
      <c r="D37" s="97"/>
      <c r="E37" s="338"/>
      <c r="F37" s="17"/>
      <c r="G37" s="17"/>
      <c r="H37" s="17"/>
      <c r="I37" s="17"/>
      <c r="J37" s="17"/>
      <c r="K37" s="17"/>
      <c r="L37" s="17"/>
      <c r="M37" s="17"/>
    </row>
    <row r="38" spans="1:13">
      <c r="A38" s="332">
        <v>24</v>
      </c>
      <c r="B38" s="17" t="s">
        <v>2045</v>
      </c>
      <c r="C38" s="97"/>
      <c r="D38" s="97"/>
      <c r="E38" s="338"/>
      <c r="F38" s="17"/>
      <c r="G38" s="17"/>
      <c r="H38" s="17"/>
      <c r="I38" s="17"/>
      <c r="J38" s="17"/>
      <c r="K38" s="17"/>
      <c r="L38" s="17"/>
      <c r="M38" s="17"/>
    </row>
    <row r="39" spans="1:13">
      <c r="A39" s="332">
        <v>25</v>
      </c>
      <c r="B39" s="17" t="s">
        <v>2045</v>
      </c>
      <c r="C39" s="97" t="s">
        <v>2045</v>
      </c>
      <c r="D39" s="97" t="s">
        <v>2045</v>
      </c>
      <c r="E39" s="338" t="s">
        <v>2045</v>
      </c>
      <c r="F39" s="17"/>
      <c r="G39" s="17"/>
      <c r="H39" s="17"/>
      <c r="I39" s="17"/>
      <c r="J39" s="17"/>
      <c r="K39" s="17"/>
      <c r="L39" s="17"/>
      <c r="M39" s="17"/>
    </row>
    <row r="40" spans="1:13">
      <c r="A40" s="332">
        <v>26</v>
      </c>
      <c r="B40" s="17"/>
      <c r="C40" s="97"/>
      <c r="D40" s="97"/>
      <c r="E40" s="338"/>
      <c r="F40" s="17"/>
      <c r="G40" s="17"/>
      <c r="H40" s="17"/>
      <c r="I40" s="17"/>
      <c r="J40" s="17"/>
      <c r="K40" s="17"/>
      <c r="L40" s="17"/>
      <c r="M40" s="17"/>
    </row>
    <row r="41" spans="1:13">
      <c r="A41" s="332">
        <v>27</v>
      </c>
      <c r="B41" s="17"/>
      <c r="C41" s="97"/>
      <c r="D41" s="97"/>
      <c r="E41" s="338"/>
      <c r="F41" s="17"/>
      <c r="G41" s="17"/>
      <c r="H41" s="17"/>
      <c r="I41" s="17"/>
      <c r="J41" s="17"/>
      <c r="K41" s="17"/>
      <c r="L41" s="17"/>
      <c r="M41" s="17"/>
    </row>
    <row r="42" spans="1:13">
      <c r="A42" s="332">
        <v>28</v>
      </c>
      <c r="B42" s="17"/>
      <c r="C42" s="97"/>
      <c r="D42" s="97"/>
      <c r="E42" s="338"/>
      <c r="F42" s="17"/>
      <c r="G42" s="17"/>
      <c r="H42" s="17"/>
      <c r="I42" s="17"/>
      <c r="J42" s="17"/>
      <c r="K42" s="17"/>
      <c r="L42" s="17"/>
      <c r="M42" s="17"/>
    </row>
    <row r="43" spans="1:13">
      <c r="A43" s="332">
        <v>29</v>
      </c>
      <c r="B43" s="17"/>
      <c r="C43" s="97"/>
      <c r="D43" s="97"/>
      <c r="E43" s="338"/>
      <c r="F43" s="17"/>
      <c r="G43" s="17"/>
      <c r="H43" s="17"/>
      <c r="I43" s="17"/>
      <c r="J43" s="17"/>
      <c r="K43" s="17"/>
      <c r="L43" s="17"/>
      <c r="M43" s="17"/>
    </row>
    <row r="44" spans="1:13">
      <c r="A44" s="332">
        <v>30</v>
      </c>
      <c r="B44" s="17"/>
      <c r="C44" s="97"/>
      <c r="D44" s="97"/>
      <c r="E44" s="338"/>
      <c r="F44" s="17"/>
      <c r="G44" s="17"/>
      <c r="H44" s="17"/>
      <c r="I44" s="17"/>
      <c r="J44" s="17"/>
      <c r="K44" s="17"/>
      <c r="L44" s="17"/>
      <c r="M44" s="17"/>
    </row>
    <row r="45" spans="1:13">
      <c r="A45" s="332">
        <v>31</v>
      </c>
      <c r="B45" s="17"/>
      <c r="C45" s="97"/>
      <c r="D45" s="97"/>
      <c r="E45" s="338"/>
      <c r="F45" s="17"/>
      <c r="G45" s="17"/>
      <c r="H45" s="17"/>
      <c r="I45" s="17"/>
      <c r="J45" s="17"/>
      <c r="K45" s="17"/>
      <c r="L45" s="17"/>
      <c r="M45" s="17"/>
    </row>
    <row r="46" spans="1:13">
      <c r="A46" s="332">
        <v>32</v>
      </c>
      <c r="B46" s="17"/>
      <c r="C46" s="97"/>
      <c r="D46" s="97"/>
      <c r="E46" s="338"/>
      <c r="F46" s="17"/>
      <c r="G46" s="17"/>
      <c r="H46" s="17"/>
      <c r="I46" s="17"/>
      <c r="J46" s="17"/>
      <c r="K46" s="17"/>
      <c r="L46" s="17"/>
      <c r="M46" s="17"/>
    </row>
    <row r="47" spans="1:13">
      <c r="A47" s="332">
        <v>33</v>
      </c>
      <c r="B47" s="17"/>
      <c r="C47" s="97"/>
      <c r="D47" s="97"/>
      <c r="E47" s="338"/>
      <c r="F47" s="17"/>
      <c r="G47" s="17"/>
      <c r="H47" s="17"/>
      <c r="I47" s="17"/>
      <c r="J47" s="17"/>
      <c r="K47" s="17"/>
      <c r="L47" s="17"/>
      <c r="M47" s="17"/>
    </row>
    <row r="48" spans="1:13">
      <c r="A48" s="332">
        <v>34</v>
      </c>
      <c r="B48" s="17"/>
      <c r="C48" s="97"/>
      <c r="D48" s="97"/>
      <c r="E48" s="338"/>
      <c r="F48" s="17"/>
      <c r="G48" s="17"/>
      <c r="H48" s="17"/>
      <c r="I48" s="17"/>
      <c r="J48" s="17"/>
      <c r="K48" s="17"/>
      <c r="L48" s="17"/>
      <c r="M48" s="17"/>
    </row>
    <row r="49" spans="1:13">
      <c r="A49" s="332">
        <v>35</v>
      </c>
      <c r="B49" s="17"/>
      <c r="C49" s="97"/>
      <c r="D49" s="97"/>
      <c r="E49" s="338"/>
      <c r="F49" s="17"/>
      <c r="G49" s="17"/>
      <c r="H49" s="17"/>
      <c r="I49" s="17"/>
      <c r="J49" s="17"/>
      <c r="K49" s="17"/>
      <c r="L49" s="17"/>
      <c r="M49" s="17"/>
    </row>
    <row r="50" spans="1:13">
      <c r="A50" s="332">
        <v>36</v>
      </c>
      <c r="B50" s="17"/>
      <c r="C50" s="97"/>
      <c r="D50" s="97"/>
      <c r="E50" s="338"/>
      <c r="F50" s="17"/>
      <c r="G50" s="17"/>
      <c r="H50" s="17"/>
      <c r="I50" s="17"/>
      <c r="J50" s="17"/>
      <c r="K50" s="17"/>
      <c r="L50" s="17"/>
      <c r="M50" s="17"/>
    </row>
    <row r="51" spans="1:13">
      <c r="A51" s="332">
        <v>37</v>
      </c>
      <c r="B51" s="17"/>
      <c r="C51" s="97"/>
      <c r="D51" s="97"/>
      <c r="E51" s="338"/>
      <c r="F51" s="17"/>
      <c r="G51" s="17"/>
      <c r="H51" s="17"/>
      <c r="I51" s="17"/>
      <c r="J51" s="17"/>
      <c r="K51" s="17"/>
      <c r="L51" s="17"/>
      <c r="M51" s="17"/>
    </row>
    <row r="52" spans="1:13">
      <c r="A52" s="332">
        <v>38</v>
      </c>
      <c r="B52" s="17"/>
      <c r="C52" s="97"/>
      <c r="D52" s="97"/>
      <c r="E52" s="338"/>
      <c r="F52" s="17"/>
      <c r="G52" s="17"/>
      <c r="H52" s="17"/>
      <c r="I52" s="17"/>
      <c r="J52" s="17"/>
      <c r="K52" s="17"/>
      <c r="L52" s="17"/>
      <c r="M52" s="17"/>
    </row>
    <row r="53" spans="1:13">
      <c r="A53" s="332">
        <v>39</v>
      </c>
      <c r="B53" s="17"/>
      <c r="C53" s="97"/>
      <c r="D53" s="97"/>
      <c r="E53" s="338"/>
      <c r="F53" s="17"/>
      <c r="G53" s="17"/>
      <c r="H53" s="17"/>
      <c r="I53" s="17"/>
      <c r="J53" s="17"/>
      <c r="K53" s="17"/>
      <c r="L53" s="17"/>
      <c r="M53" s="17"/>
    </row>
    <row r="54" spans="1:13">
      <c r="A54" s="332">
        <v>40</v>
      </c>
      <c r="B54" s="17"/>
      <c r="C54" s="97"/>
      <c r="D54" s="97"/>
      <c r="E54" s="338"/>
      <c r="F54" s="17"/>
      <c r="G54" s="17"/>
      <c r="H54" s="17"/>
      <c r="I54" s="17"/>
      <c r="J54" s="17"/>
      <c r="K54" s="17"/>
      <c r="L54" s="17"/>
      <c r="M54" s="17"/>
    </row>
    <row r="55" spans="1:13">
      <c r="A55" s="332">
        <v>41</v>
      </c>
      <c r="B55" s="17"/>
      <c r="C55" s="97"/>
      <c r="D55" s="97"/>
      <c r="E55" s="338"/>
      <c r="F55" s="17"/>
      <c r="G55" s="17"/>
      <c r="H55" s="17"/>
      <c r="I55" s="17"/>
      <c r="J55" s="17"/>
      <c r="K55" s="17"/>
      <c r="L55" s="17"/>
      <c r="M55" s="17"/>
    </row>
    <row r="56" spans="1:13">
      <c r="A56" s="332">
        <v>42</v>
      </c>
      <c r="B56" s="17"/>
      <c r="C56" s="97"/>
      <c r="D56" s="97"/>
      <c r="E56" s="338"/>
      <c r="F56" s="17"/>
      <c r="G56" s="17"/>
      <c r="H56" s="17"/>
      <c r="I56" s="17"/>
      <c r="J56" s="17"/>
      <c r="K56" s="17"/>
      <c r="L56" s="17"/>
      <c r="M56" s="17"/>
    </row>
    <row r="57" spans="1:13">
      <c r="A57" s="332">
        <v>43</v>
      </c>
      <c r="B57" s="17"/>
      <c r="C57" s="97"/>
      <c r="D57" s="97"/>
      <c r="E57" s="338"/>
      <c r="F57" s="17"/>
      <c r="G57" s="17"/>
      <c r="H57" s="17"/>
      <c r="I57" s="17"/>
      <c r="J57" s="17"/>
      <c r="K57" s="17"/>
      <c r="L57" s="17"/>
      <c r="M57" s="17"/>
    </row>
    <row r="58" spans="1:13">
      <c r="A58" s="332">
        <v>44</v>
      </c>
      <c r="B58" s="17"/>
      <c r="C58" s="97"/>
      <c r="D58" s="97"/>
      <c r="E58" s="338"/>
      <c r="F58" s="17"/>
      <c r="G58" s="17"/>
      <c r="H58" s="17"/>
      <c r="I58" s="17"/>
      <c r="J58" s="17"/>
      <c r="K58" s="17"/>
      <c r="L58" s="17"/>
      <c r="M58" s="17"/>
    </row>
    <row r="59" spans="1:13">
      <c r="A59" s="332">
        <v>45</v>
      </c>
      <c r="B59" s="17"/>
      <c r="C59" s="97"/>
      <c r="D59" s="97"/>
      <c r="E59" s="338"/>
      <c r="F59" s="17"/>
      <c r="G59" s="17"/>
      <c r="H59" s="17"/>
      <c r="I59" s="17"/>
      <c r="J59" s="17"/>
      <c r="K59" s="17"/>
      <c r="L59" s="17"/>
      <c r="M59" s="17"/>
    </row>
    <row r="60" spans="1:13">
      <c r="A60" s="332">
        <v>46</v>
      </c>
      <c r="B60" s="77"/>
      <c r="C60" s="104"/>
      <c r="D60" s="104"/>
      <c r="E60" s="339"/>
      <c r="F60" s="17"/>
      <c r="G60" s="17"/>
      <c r="H60" s="17"/>
      <c r="I60" s="17"/>
      <c r="J60" s="17"/>
      <c r="K60" s="17"/>
      <c r="L60" s="17"/>
      <c r="M60" s="17"/>
    </row>
    <row r="61" spans="1:13" ht="15.75" thickBot="1">
      <c r="A61" s="340">
        <v>47</v>
      </c>
      <c r="B61" s="341" t="s">
        <v>210</v>
      </c>
      <c r="C61" s="342"/>
      <c r="D61" s="343"/>
      <c r="E61" s="344">
        <f>SUM(E17:E60)</f>
        <v>209069</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1354</v>
      </c>
      <c r="B63" s="17"/>
      <c r="C63" s="17"/>
      <c r="D63" s="17"/>
      <c r="E63" s="331" t="s">
        <v>1355</v>
      </c>
      <c r="F63" s="17"/>
      <c r="G63" s="17"/>
      <c r="H63" s="17"/>
      <c r="I63" s="17"/>
      <c r="J63" s="17"/>
      <c r="K63" s="17"/>
      <c r="L63" s="17"/>
      <c r="M63" s="17"/>
    </row>
    <row r="64" spans="1:13">
      <c r="A64" s="69" t="s">
        <v>1356</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customSheetViews>
    <customSheetView guid="{15E51391-F6F3-48E9-B40F-0D0FA5B2E445}" scale="85" colorId="22" fitToPage="1">
      <selection activeCell="B29" sqref="B29"/>
      <pageMargins left="0.5" right="0.5" top="0.5" bottom="0.5" header="0.5" footer="0.5"/>
      <printOptions horizontalCentered="1" verticalCentered="1"/>
      <pageSetup scale="37" orientation="portrait" horizontalDpi="300" verticalDpi="300" r:id="rId1"/>
      <headerFooter alignWithMargins="0"/>
    </customSheetView>
    <customSheetView guid="{3A144620-83F7-4F5B-821B-3720DAB5A017}" scale="85" colorId="22" fitToPage="1">
      <selection activeCell="B29" sqref="B29"/>
      <pageMargins left="0.5" right="0.5" top="0.5" bottom="0.5" header="0.5" footer="0.5"/>
      <printOptions horizontalCentered="1" verticalCentered="1"/>
      <pageSetup scale="37" orientation="portrait" horizontalDpi="300" verticalDpi="300" r:id="rId2"/>
      <headerFooter alignWithMargins="0"/>
    </customSheetView>
    <customSheetView guid="{4AE1E835-A004-41CE-8576-E42DEB829644}" scale="85" colorId="22" fitToPage="1">
      <selection activeCell="B29" sqref="B29"/>
      <pageMargins left="0.5" right="0.5" top="0.5" bottom="0.5" header="0.5" footer="0.5"/>
      <printOptions horizontalCentered="1" verticalCentered="1"/>
      <pageSetup scale="37" orientation="portrait" horizontalDpi="300" verticalDpi="300" r:id="rId3"/>
      <headerFooter alignWithMargins="0"/>
    </customSheetView>
    <customSheetView guid="{F164CA47-D0CA-4087-947A-F5047D94B8B7}" scale="85" colorId="22" fitToPage="1">
      <selection activeCell="B29" sqref="B29"/>
      <pageMargins left="0.5" right="0.5" top="0.5" bottom="0.5" header="0.5" footer="0.5"/>
      <printOptions horizontalCentered="1" verticalCentered="1"/>
      <pageSetup scale="37" orientation="portrait" horizontalDpi="300" verticalDpi="300" r:id="rId4"/>
      <headerFooter alignWithMargins="0"/>
    </customSheetView>
    <customSheetView guid="{BD2EE8C8-7F57-4FE0-A338-C6EB2215B0F1}" scale="85" colorId="22" showPageBreaks="1" fitToPage="1" printArea="1">
      <selection activeCell="B29" sqref="B29"/>
      <pageMargins left="0.5" right="0.5" top="0.5" bottom="0.5" header="0.5" footer="0.5"/>
      <printOptions horizontalCentered="1" verticalCentered="1"/>
      <pageSetup scale="73" orientation="portrait" horizontalDpi="300" verticalDpi="300" r:id="rId5"/>
      <headerFooter alignWithMargins="0"/>
    </customSheetView>
    <customSheetView guid="{C7E3EE00-B00F-419E-8611-266863084489}" scale="85" colorId="22" showPageBreaks="1" fitToPage="1" printArea="1">
      <selection activeCell="B19" sqref="B19"/>
      <pageMargins left="0.5" right="0.5" top="0.5" bottom="0.5" header="0.5" footer="0.5"/>
      <printOptions horizontalCentered="1" verticalCentered="1"/>
      <pageSetup scale="73" orientation="portrait" horizontalDpi="300" verticalDpi="300" r:id="rId6"/>
      <headerFooter alignWithMargins="0"/>
    </customSheetView>
    <customSheetView guid="{3477AA39-47F3-4DEE-B5AC-34FD34A7C506}" scale="85" colorId="22" showPageBreaks="1" fitToPage="1" printArea="1">
      <selection activeCell="B19" sqref="B19"/>
      <pageMargins left="0.5" right="0.5" top="0.5" bottom="0.5" header="0.5" footer="0.5"/>
      <printOptions horizontalCentered="1" verticalCentered="1"/>
      <pageSetup scale="74" orientation="portrait" horizontalDpi="300" verticalDpi="300" r:id="rId7"/>
      <headerFooter alignWithMargins="0"/>
    </customSheetView>
    <customSheetView guid="{49B64248-30F9-46D2-A9F4-36D89630158D}" scale="85" colorId="22" showPageBreaks="1" fitToPage="1" printArea="1">
      <selection activeCell="B19" sqref="B19"/>
      <pageMargins left="0.5" right="0.5" top="0.5" bottom="0.5" header="0.5" footer="0.5"/>
      <printOptions horizontalCentered="1" verticalCentered="1"/>
      <pageSetup scale="10" orientation="portrait" horizontalDpi="300" verticalDpi="300" r:id="rId8"/>
      <headerFooter alignWithMargins="0"/>
    </customSheetView>
    <customSheetView guid="{9460FF40-1E23-4EAD-9F2E-3CC0E3823200}" scale="85" colorId="22" showPageBreaks="1" fitToPage="1" printArea="1">
      <selection activeCell="B29" sqref="B29"/>
      <pageMargins left="0.5" right="0.5" top="0.5" bottom="0.5" header="0.5" footer="0.5"/>
      <printOptions horizontalCentered="1" verticalCentered="1"/>
      <pageSetup scale="10" orientation="portrait" horizontalDpi="300" verticalDpi="300" r:id="rId9"/>
      <headerFooter alignWithMargins="0"/>
    </customSheetView>
    <customSheetView guid="{33F19BEF-14FD-48AD-9437-DC9391C2FB5D}" scale="85" colorId="22" fitToPage="1">
      <selection activeCell="B29" sqref="B29"/>
      <pageMargins left="0.5" right="0.5" top="0.5" bottom="0.5" header="0.5" footer="0.5"/>
      <printOptions horizontalCentered="1" verticalCentered="1"/>
      <pageSetup scale="10" orientation="portrait" horizontalDpi="300" verticalDpi="300" r:id="rId10"/>
      <headerFooter alignWithMargins="0"/>
    </customSheetView>
    <customSheetView guid="{3572A64A-10E1-48A8-88DB-C6FDE35A45D9}" scale="85" colorId="22" fitToPage="1">
      <selection activeCell="B29" sqref="B29"/>
      <pageMargins left="0.5" right="0.5" top="0.5" bottom="0.5" header="0.5" footer="0.5"/>
      <printOptions horizontalCentered="1" verticalCentered="1"/>
      <pageSetup scale="37" orientation="portrait" horizontalDpi="300" verticalDpi="300" r:id="rId11"/>
      <headerFooter alignWithMargins="0"/>
    </customSheetView>
    <customSheetView guid="{9A3FFF2B-6404-4DF1-A691-3B3D111BF416}" scale="85" colorId="22" fitToPage="1">
      <selection activeCell="B29" sqref="B29"/>
      <pageMargins left="0.5" right="0.5" top="0.5" bottom="0.5" header="0.5" footer="0.5"/>
      <printOptions horizontalCentered="1" verticalCentered="1"/>
      <pageSetup scale="37" orientation="portrait" horizontalDpi="300" verticalDpi="300" r:id="rId12"/>
      <headerFooter alignWithMargins="0"/>
    </customSheetView>
    <customSheetView guid="{6972FD2D-1C11-49E2-936D-D053FB86EE49}" scale="85" colorId="22" fitToPage="1">
      <selection activeCell="B29" sqref="B29"/>
      <pageMargins left="0.5" right="0.5" top="0.5" bottom="0.5" header="0.5" footer="0.5"/>
      <printOptions horizontalCentered="1" verticalCentered="1"/>
      <pageSetup scale="37" orientation="portrait" horizontalDpi="300" verticalDpi="300" r:id="rId13"/>
      <headerFooter alignWithMargins="0"/>
    </customSheetView>
    <customSheetView guid="{909B62D3-37B4-48E7-A28D-FCCB057513A6}" scale="85" colorId="22" fitToPage="1">
      <selection activeCell="B29" sqref="B29"/>
      <pageMargins left="0.5" right="0.5" top="0.5" bottom="0.5" header="0.5" footer="0.5"/>
      <printOptions horizontalCentered="1" verticalCentered="1"/>
      <pageSetup scale="37" orientation="portrait" horizontalDpi="300" verticalDpi="300" r:id="rId14"/>
      <headerFooter alignWithMargins="0"/>
    </customSheetView>
    <customSheetView guid="{AF5B460E-BE98-4D6A-BC4D-FB7F586FE8C3}" scale="85" colorId="22" showPageBreaks="1" fitToPage="1">
      <selection activeCell="B29" sqref="B29"/>
      <pageMargins left="0.5" right="0.5" top="0.5" bottom="0.5" header="0.5" footer="0.5"/>
      <printOptions horizontalCentered="1" verticalCentered="1"/>
      <pageSetup scale="37" orientation="portrait" horizontalDpi="300" verticalDpi="300" r:id="rId15"/>
      <headerFooter alignWithMargins="0"/>
    </customSheetView>
    <customSheetView guid="{AD2DEECA-73A1-433A-8496-725ED72ABD3B}" scale="85" colorId="22" fitToPage="1">
      <selection activeCell="B29" sqref="B29"/>
      <pageMargins left="0.5" right="0.5" top="0.5" bottom="0.5" header="0.5" footer="0.5"/>
      <printOptions horizontalCentered="1" verticalCentered="1"/>
      <pageSetup scale="37" orientation="portrait" horizontalDpi="300" verticalDpi="300" r:id="rId16"/>
      <headerFooter alignWithMargins="0"/>
    </customSheetView>
    <customSheetView guid="{613A73D1-ED13-41BC-B183-6F740B4BAFC9}" scale="60" colorId="22" showPageBreaks="1" fitToPage="1" printArea="1" view="pageBreakPreview">
      <selection activeCell="B29" sqref="B29"/>
      <pageMargins left="0.5" right="0.5" top="0.5" bottom="0.5" header="0.5" footer="0.5"/>
      <printOptions horizontalCentered="1" verticalCentered="1"/>
      <pageSetup scale="74" orientation="portrait" horizontalDpi="300" verticalDpi="300" r:id="rId17"/>
      <headerFooter alignWithMargins="0"/>
    </customSheetView>
  </customSheetViews>
  <printOptions horizontalCentered="1" verticalCentered="1"/>
  <pageMargins left="0.5" right="0.5" top="0.25" bottom="0.25" header="0" footer="0"/>
  <pageSetup scale="70" orientation="portrait" horizontalDpi="300" verticalDpi="300" r:id="rId18"/>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topLeftCell="A275" colorId="22" zoomScale="60" zoomScaleNormal="85" workbookViewId="0">
      <selection activeCell="H17" sqref="H17"/>
    </sheetView>
  </sheetViews>
  <sheetFormatPr defaultColWidth="9.6640625" defaultRowHeight="15"/>
  <cols>
    <col min="1" max="1" width="2.6640625" style="9" customWidth="1"/>
    <col min="2" max="2" width="4.6640625" style="9" customWidth="1"/>
    <col min="3" max="3" width="1.6640625" style="9" customWidth="1"/>
    <col min="4" max="4" width="19.6640625" style="9" customWidth="1"/>
    <col min="5" max="5" width="28.6640625" style="9" customWidth="1"/>
    <col min="6" max="6" width="15.6640625" style="9" customWidth="1"/>
    <col min="7" max="7" width="29.6640625" style="9" customWidth="1"/>
    <col min="8" max="16384" width="9.6640625" style="9"/>
  </cols>
  <sheetData>
    <row r="1" spans="1:27" ht="15.6" customHeight="1">
      <c r="A1" s="29"/>
      <c r="B1" s="66" t="s">
        <v>1357</v>
      </c>
      <c r="C1" s="66"/>
      <c r="D1" s="260"/>
      <c r="E1" s="66" t="s">
        <v>3759</v>
      </c>
      <c r="F1" s="262" t="s">
        <v>2058</v>
      </c>
      <c r="G1" s="313" t="s">
        <v>2059</v>
      </c>
      <c r="H1" s="17"/>
      <c r="I1" s="17"/>
      <c r="J1" s="17"/>
      <c r="K1" s="17"/>
      <c r="L1" s="17"/>
      <c r="M1" s="17"/>
      <c r="N1" s="17"/>
      <c r="O1" s="17"/>
      <c r="P1" s="17"/>
      <c r="Q1" s="17"/>
      <c r="R1" s="17"/>
      <c r="S1" s="17"/>
      <c r="T1" s="17"/>
      <c r="U1" s="17"/>
      <c r="V1" s="17"/>
      <c r="W1" s="17"/>
      <c r="X1" s="17"/>
      <c r="Y1" s="17"/>
      <c r="Z1" s="17"/>
      <c r="AA1" s="17"/>
    </row>
    <row r="2" spans="1:27" ht="15.6" customHeight="1">
      <c r="A2" s="72"/>
      <c r="B2" s="17" t="str">
        <f>'Data Sheet'!$C$25</f>
        <v>Central Hudson Gas &amp; Electric</v>
      </c>
      <c r="C2" s="17"/>
      <c r="D2" s="81"/>
      <c r="E2" s="17" t="s">
        <v>2078</v>
      </c>
      <c r="F2" s="97" t="s">
        <v>3784</v>
      </c>
      <c r="G2" s="83"/>
      <c r="H2" s="17"/>
      <c r="I2" s="17"/>
      <c r="J2" s="17"/>
      <c r="K2" s="17"/>
      <c r="L2" s="17"/>
      <c r="M2" s="17"/>
      <c r="N2" s="17"/>
      <c r="O2" s="17"/>
      <c r="P2" s="17"/>
      <c r="Q2" s="17"/>
      <c r="R2" s="17"/>
      <c r="S2" s="17"/>
      <c r="T2" s="17"/>
      <c r="U2" s="17"/>
      <c r="V2" s="17"/>
      <c r="W2" s="17"/>
      <c r="X2" s="17"/>
      <c r="Y2" s="17"/>
      <c r="Z2" s="17"/>
      <c r="AA2" s="17"/>
    </row>
    <row r="3" spans="1:27" ht="15.6" customHeight="1">
      <c r="A3" s="72"/>
      <c r="B3" s="17"/>
      <c r="C3" s="17"/>
      <c r="D3" s="81"/>
      <c r="E3" s="17" t="s">
        <v>1358</v>
      </c>
      <c r="F3" s="870" t="str">
        <f>'Data Sheet'!$C$40</f>
        <v>4/14/14</v>
      </c>
      <c r="G3" s="110" t="str">
        <f>'Data Sheet'!$C$38</f>
        <v>12/31/13</v>
      </c>
      <c r="H3" s="17"/>
      <c r="I3" s="17"/>
      <c r="J3" s="17"/>
      <c r="K3" s="17"/>
      <c r="L3" s="17"/>
      <c r="M3" s="17"/>
      <c r="N3" s="17"/>
      <c r="O3" s="17"/>
      <c r="P3" s="17"/>
      <c r="Q3" s="17"/>
      <c r="R3" s="17"/>
      <c r="S3" s="17"/>
      <c r="T3" s="17"/>
      <c r="U3" s="17"/>
      <c r="V3" s="17"/>
      <c r="W3" s="17"/>
      <c r="X3" s="17"/>
      <c r="Y3" s="17"/>
      <c r="Z3" s="17"/>
      <c r="AA3" s="17"/>
    </row>
    <row r="4" spans="1:27" ht="15.6" customHeight="1">
      <c r="A4" s="314"/>
      <c r="B4" s="264" t="s">
        <v>1359</v>
      </c>
      <c r="C4" s="264"/>
      <c r="D4" s="264"/>
      <c r="E4" s="264"/>
      <c r="F4" s="264"/>
      <c r="G4" s="265"/>
      <c r="H4" s="17"/>
      <c r="I4" s="17"/>
      <c r="J4" s="17"/>
      <c r="K4" s="17"/>
      <c r="L4" s="17"/>
      <c r="M4" s="17"/>
      <c r="N4" s="17"/>
      <c r="O4" s="17"/>
      <c r="P4" s="17"/>
      <c r="Q4" s="17"/>
      <c r="R4" s="17"/>
      <c r="S4" s="17"/>
      <c r="T4" s="17"/>
      <c r="U4" s="17"/>
      <c r="V4" s="17"/>
      <c r="W4" s="17"/>
      <c r="X4" s="17"/>
      <c r="Y4" s="17"/>
      <c r="Z4" s="17"/>
      <c r="AA4" s="17"/>
    </row>
    <row r="5" spans="1:27" ht="15.6" customHeight="1">
      <c r="A5" s="72"/>
      <c r="B5" s="17"/>
      <c r="C5" s="17"/>
      <c r="D5" s="17"/>
      <c r="E5" s="17"/>
      <c r="F5" s="17"/>
      <c r="G5" s="73"/>
      <c r="H5" s="17"/>
      <c r="I5" s="17"/>
      <c r="J5" s="17"/>
      <c r="K5" s="17"/>
      <c r="L5" s="17"/>
      <c r="M5" s="17"/>
      <c r="N5" s="17"/>
      <c r="O5" s="17"/>
      <c r="P5" s="17"/>
      <c r="Q5" s="17"/>
      <c r="R5" s="17"/>
      <c r="S5" s="17"/>
      <c r="T5" s="17"/>
      <c r="U5" s="17"/>
      <c r="V5" s="17"/>
      <c r="W5" s="17"/>
      <c r="X5" s="17"/>
      <c r="Y5" s="17"/>
      <c r="Z5" s="17"/>
      <c r="AA5" s="17"/>
    </row>
    <row r="6" spans="1:27" ht="15.6" customHeight="1">
      <c r="A6" s="72"/>
      <c r="B6" s="17" t="s">
        <v>1360</v>
      </c>
      <c r="C6" s="17"/>
      <c r="D6" s="17"/>
      <c r="E6" s="17"/>
      <c r="F6" s="17"/>
      <c r="G6" s="73"/>
      <c r="H6" s="17"/>
      <c r="I6" s="17"/>
      <c r="J6" s="17"/>
      <c r="K6" s="17"/>
      <c r="L6" s="17"/>
      <c r="M6" s="17"/>
      <c r="N6" s="17"/>
      <c r="O6" s="17"/>
      <c r="P6" s="17"/>
      <c r="Q6" s="17"/>
      <c r="R6" s="17"/>
      <c r="S6" s="17"/>
      <c r="T6" s="17"/>
      <c r="U6" s="17"/>
      <c r="V6" s="17"/>
      <c r="W6" s="17"/>
      <c r="X6" s="17"/>
      <c r="Y6" s="17"/>
      <c r="Z6" s="17"/>
      <c r="AA6" s="17"/>
    </row>
    <row r="7" spans="1:27" ht="15.6" customHeight="1">
      <c r="A7" s="72"/>
      <c r="B7" s="17" t="s">
        <v>1361</v>
      </c>
      <c r="C7" s="17"/>
      <c r="D7" s="17"/>
      <c r="E7" s="17"/>
      <c r="F7" s="17"/>
      <c r="G7" s="73"/>
      <c r="H7" s="17"/>
      <c r="I7" s="17"/>
      <c r="J7" s="17"/>
      <c r="K7" s="17"/>
      <c r="L7" s="17"/>
      <c r="M7" s="17"/>
      <c r="N7" s="17"/>
      <c r="O7" s="17"/>
      <c r="P7" s="17"/>
      <c r="Q7" s="17"/>
      <c r="R7" s="17"/>
      <c r="S7" s="17"/>
      <c r="T7" s="17"/>
      <c r="U7" s="17"/>
      <c r="V7" s="17"/>
      <c r="W7" s="17"/>
      <c r="X7" s="17"/>
      <c r="Y7" s="17"/>
      <c r="Z7" s="17"/>
      <c r="AA7" s="17"/>
    </row>
    <row r="8" spans="1:27" ht="15.6" customHeight="1">
      <c r="A8" s="72"/>
      <c r="B8" s="17" t="s">
        <v>1362</v>
      </c>
      <c r="C8" s="17"/>
      <c r="D8" s="17"/>
      <c r="E8" s="17"/>
      <c r="F8" s="17"/>
      <c r="G8" s="73"/>
      <c r="H8" s="17"/>
      <c r="I8" s="17"/>
      <c r="J8" s="17"/>
      <c r="K8" s="17"/>
      <c r="L8" s="17"/>
      <c r="M8" s="17"/>
      <c r="N8" s="17"/>
      <c r="O8" s="17"/>
      <c r="P8" s="17"/>
      <c r="Q8" s="17"/>
      <c r="R8" s="17"/>
      <c r="S8" s="17"/>
      <c r="T8" s="17"/>
      <c r="U8" s="17"/>
      <c r="V8" s="17"/>
      <c r="W8" s="17"/>
      <c r="X8" s="17"/>
      <c r="Y8" s="17"/>
      <c r="Z8" s="17"/>
      <c r="AA8" s="17"/>
    </row>
    <row r="9" spans="1:27" ht="15.6" customHeight="1">
      <c r="A9" s="72"/>
      <c r="B9" s="17" t="s">
        <v>1363</v>
      </c>
      <c r="C9" s="17"/>
      <c r="D9" s="17"/>
      <c r="E9" s="17"/>
      <c r="F9" s="17"/>
      <c r="G9" s="73"/>
      <c r="H9" s="17"/>
      <c r="I9" s="17"/>
      <c r="J9" s="17"/>
      <c r="K9" s="17"/>
      <c r="L9" s="17"/>
      <c r="M9" s="17"/>
      <c r="N9" s="17"/>
      <c r="O9" s="17"/>
      <c r="P9" s="17"/>
      <c r="Q9" s="17"/>
      <c r="R9" s="17"/>
      <c r="S9" s="17"/>
      <c r="T9" s="17"/>
      <c r="U9" s="17"/>
      <c r="V9" s="17"/>
      <c r="W9" s="17"/>
      <c r="X9" s="17"/>
      <c r="Y9" s="17"/>
      <c r="Z9" s="17"/>
      <c r="AA9" s="17"/>
    </row>
    <row r="10" spans="1:27" ht="15.6" customHeight="1">
      <c r="A10" s="72"/>
      <c r="B10" s="17" t="s">
        <v>1364</v>
      </c>
      <c r="C10" s="17"/>
      <c r="D10" s="17"/>
      <c r="E10" s="17"/>
      <c r="F10" s="17"/>
      <c r="G10" s="73"/>
      <c r="H10" s="17"/>
      <c r="I10" s="17"/>
      <c r="J10" s="17"/>
      <c r="K10" s="17"/>
      <c r="L10" s="17"/>
      <c r="M10" s="17"/>
      <c r="N10" s="17"/>
      <c r="O10" s="17"/>
      <c r="P10" s="17"/>
      <c r="Q10" s="17"/>
      <c r="R10" s="17"/>
      <c r="S10" s="17"/>
      <c r="T10" s="17"/>
      <c r="U10" s="17"/>
      <c r="V10" s="17"/>
      <c r="W10" s="17"/>
      <c r="X10" s="17"/>
      <c r="Y10" s="17"/>
      <c r="Z10" s="17"/>
      <c r="AA10" s="17"/>
    </row>
    <row r="11" spans="1:27" ht="15.6" customHeight="1">
      <c r="A11" s="74"/>
      <c r="B11" s="77"/>
      <c r="C11" s="77"/>
      <c r="D11" s="77"/>
      <c r="E11" s="77"/>
      <c r="F11" s="77"/>
      <c r="G11" s="76"/>
      <c r="H11" s="17"/>
      <c r="I11" s="17"/>
      <c r="J11" s="17"/>
      <c r="K11" s="17"/>
      <c r="L11" s="17"/>
      <c r="M11" s="17"/>
      <c r="N11" s="17"/>
      <c r="O11" s="17"/>
      <c r="P11" s="17"/>
      <c r="Q11" s="17"/>
      <c r="R11" s="17"/>
      <c r="S11" s="17"/>
      <c r="T11" s="17"/>
      <c r="U11" s="17"/>
      <c r="V11" s="17"/>
      <c r="W11" s="17"/>
      <c r="X11" s="17"/>
      <c r="Y11" s="17"/>
      <c r="Z11" s="17"/>
      <c r="AA11" s="17"/>
    </row>
    <row r="12" spans="1:27">
      <c r="A12" s="72"/>
      <c r="B12" s="17"/>
      <c r="C12" s="90"/>
      <c r="D12" s="89"/>
      <c r="E12" s="89"/>
      <c r="F12" s="82"/>
      <c r="G12" s="482" t="s">
        <v>1365</v>
      </c>
      <c r="H12" s="17"/>
      <c r="I12" s="17"/>
      <c r="J12" s="17"/>
      <c r="K12" s="17"/>
      <c r="L12" s="17"/>
      <c r="M12" s="17"/>
      <c r="N12" s="17"/>
      <c r="O12" s="17"/>
      <c r="P12" s="17"/>
      <c r="Q12" s="17"/>
      <c r="R12" s="17"/>
      <c r="S12" s="17"/>
      <c r="T12" s="17"/>
      <c r="U12" s="17"/>
      <c r="V12" s="17"/>
      <c r="W12" s="17"/>
      <c r="X12" s="17"/>
      <c r="Y12" s="17"/>
      <c r="Z12" s="17"/>
      <c r="AA12" s="17"/>
    </row>
    <row r="13" spans="1:27">
      <c r="A13" s="72"/>
      <c r="B13" s="346" t="s">
        <v>1984</v>
      </c>
      <c r="C13" s="345"/>
      <c r="D13" s="17"/>
      <c r="E13" s="346" t="s">
        <v>1366</v>
      </c>
      <c r="F13" s="347"/>
      <c r="G13" s="482" t="s">
        <v>1367</v>
      </c>
      <c r="H13" s="17"/>
      <c r="I13" s="17"/>
      <c r="J13" s="17"/>
      <c r="K13" s="17"/>
      <c r="L13" s="17"/>
      <c r="M13" s="17"/>
      <c r="N13" s="17"/>
      <c r="O13" s="17"/>
      <c r="P13" s="17"/>
      <c r="Q13" s="17"/>
      <c r="R13" s="17"/>
      <c r="S13" s="17"/>
      <c r="T13" s="17"/>
      <c r="U13" s="17"/>
      <c r="V13" s="17"/>
      <c r="W13" s="17"/>
      <c r="X13" s="17"/>
      <c r="Y13" s="17"/>
      <c r="Z13" s="17"/>
      <c r="AA13" s="17"/>
    </row>
    <row r="14" spans="1:27">
      <c r="A14" s="74"/>
      <c r="B14" s="823" t="s">
        <v>1987</v>
      </c>
      <c r="C14" s="104"/>
      <c r="D14" s="77" t="s">
        <v>1368</v>
      </c>
      <c r="E14" s="77"/>
      <c r="F14" s="117"/>
      <c r="G14" s="630" t="s">
        <v>3448</v>
      </c>
      <c r="H14" s="17"/>
      <c r="I14" s="17"/>
      <c r="J14" s="17"/>
      <c r="K14" s="17"/>
      <c r="L14" s="17"/>
      <c r="M14" s="17"/>
      <c r="N14" s="17"/>
      <c r="O14" s="17"/>
      <c r="P14" s="17"/>
      <c r="Q14" s="17"/>
      <c r="R14" s="17"/>
      <c r="S14" s="17"/>
      <c r="T14" s="17"/>
      <c r="U14" s="17"/>
      <c r="V14" s="17"/>
      <c r="W14" s="17"/>
      <c r="X14" s="17"/>
      <c r="Y14" s="17"/>
      <c r="Z14" s="17"/>
      <c r="AA14" s="17"/>
    </row>
    <row r="15" spans="1:27">
      <c r="A15" s="72"/>
      <c r="B15" s="17">
        <v>1</v>
      </c>
      <c r="C15" s="97"/>
      <c r="D15" s="348" t="s">
        <v>3424</v>
      </c>
      <c r="E15" s="17"/>
      <c r="F15" s="17"/>
      <c r="G15" s="337"/>
      <c r="H15" s="17"/>
      <c r="I15" s="17"/>
      <c r="J15" s="17"/>
      <c r="K15" s="17"/>
      <c r="L15" s="17"/>
      <c r="M15" s="17"/>
      <c r="N15" s="17"/>
      <c r="O15" s="17"/>
      <c r="P15" s="17"/>
      <c r="Q15" s="17"/>
      <c r="R15" s="17"/>
      <c r="S15" s="17"/>
      <c r="T15" s="17"/>
      <c r="U15" s="17"/>
      <c r="V15" s="17"/>
      <c r="W15" s="17"/>
      <c r="X15" s="17"/>
      <c r="Y15" s="17"/>
      <c r="Z15" s="17"/>
      <c r="AA15" s="17"/>
    </row>
    <row r="16" spans="1:27">
      <c r="A16" s="72"/>
      <c r="B16" s="17">
        <v>2</v>
      </c>
      <c r="C16" s="97"/>
      <c r="D16" s="1824" t="s">
        <v>4727</v>
      </c>
      <c r="E16" s="17"/>
      <c r="F16" s="17"/>
      <c r="G16" s="1826">
        <v>723570</v>
      </c>
      <c r="H16" s="17"/>
      <c r="I16" s="17"/>
      <c r="J16" s="17"/>
      <c r="K16" s="17"/>
      <c r="L16" s="17"/>
      <c r="M16" s="17"/>
      <c r="N16" s="17"/>
      <c r="O16" s="17"/>
      <c r="P16" s="17"/>
      <c r="Q16" s="17"/>
      <c r="R16" s="17"/>
      <c r="S16" s="17"/>
      <c r="T16" s="17"/>
      <c r="U16" s="17"/>
      <c r="V16" s="17"/>
      <c r="W16" s="17"/>
      <c r="X16" s="17"/>
      <c r="Y16" s="17"/>
      <c r="Z16" s="17"/>
      <c r="AA16" s="17"/>
    </row>
    <row r="17" spans="1:27">
      <c r="A17" s="72"/>
      <c r="B17" s="17">
        <v>3</v>
      </c>
      <c r="C17" s="97"/>
      <c r="D17" s="1824" t="s">
        <v>4728</v>
      </c>
      <c r="E17" s="17"/>
      <c r="F17" s="17"/>
      <c r="G17" s="1827">
        <v>386785</v>
      </c>
      <c r="H17" s="17"/>
      <c r="I17" s="17"/>
      <c r="J17" s="17"/>
      <c r="K17" s="17"/>
      <c r="L17" s="17"/>
      <c r="M17" s="17"/>
      <c r="N17" s="17"/>
      <c r="O17" s="17"/>
      <c r="P17" s="17"/>
      <c r="Q17" s="17"/>
      <c r="R17" s="17"/>
      <c r="S17" s="17"/>
      <c r="T17" s="17"/>
      <c r="U17" s="17"/>
      <c r="V17" s="17"/>
      <c r="W17" s="17"/>
      <c r="X17" s="17"/>
      <c r="Y17" s="17"/>
      <c r="Z17" s="17"/>
      <c r="AA17" s="17"/>
    </row>
    <row r="18" spans="1:27">
      <c r="A18" s="72"/>
      <c r="B18" s="17">
        <v>4</v>
      </c>
      <c r="C18" s="97"/>
      <c r="D18" s="1824" t="s">
        <v>4729</v>
      </c>
      <c r="E18" s="17"/>
      <c r="F18" s="17"/>
      <c r="G18" s="1827">
        <v>220207</v>
      </c>
      <c r="H18" s="17"/>
      <c r="I18" s="17"/>
      <c r="J18" s="17"/>
      <c r="K18" s="17"/>
      <c r="L18" s="17"/>
      <c r="M18" s="17"/>
      <c r="N18" s="17"/>
      <c r="O18" s="17"/>
      <c r="P18" s="17"/>
      <c r="Q18" s="17"/>
      <c r="R18" s="17"/>
      <c r="S18" s="17"/>
      <c r="T18" s="17"/>
      <c r="U18" s="17"/>
      <c r="V18" s="17"/>
      <c r="W18" s="17"/>
      <c r="X18" s="17"/>
      <c r="Y18" s="17"/>
      <c r="Z18" s="17"/>
      <c r="AA18" s="17"/>
    </row>
    <row r="19" spans="1:27">
      <c r="A19" s="72"/>
      <c r="B19" s="17">
        <v>5</v>
      </c>
      <c r="C19" s="97"/>
      <c r="D19" s="1824" t="s">
        <v>4730</v>
      </c>
      <c r="E19" s="17"/>
      <c r="F19" s="17"/>
      <c r="G19" s="1827">
        <v>190308</v>
      </c>
      <c r="H19" s="17"/>
      <c r="I19" s="17"/>
      <c r="J19" s="17"/>
      <c r="K19" s="17"/>
      <c r="L19" s="17"/>
      <c r="M19" s="17"/>
      <c r="N19" s="17"/>
      <c r="O19" s="17"/>
      <c r="P19" s="17"/>
      <c r="Q19" s="17"/>
      <c r="R19" s="17"/>
      <c r="S19" s="17"/>
      <c r="T19" s="17"/>
      <c r="U19" s="17"/>
      <c r="V19" s="17"/>
      <c r="W19" s="17"/>
      <c r="X19" s="17"/>
      <c r="Y19" s="17"/>
      <c r="Z19" s="17"/>
      <c r="AA19" s="17"/>
    </row>
    <row r="20" spans="1:27">
      <c r="A20" s="72"/>
      <c r="B20" s="17">
        <v>6</v>
      </c>
      <c r="C20" s="97"/>
      <c r="D20" s="1824" t="s">
        <v>4731</v>
      </c>
      <c r="E20" s="17"/>
      <c r="F20" s="17"/>
      <c r="G20" s="1827">
        <v>213018</v>
      </c>
      <c r="H20" s="17"/>
      <c r="I20" s="17"/>
      <c r="J20" s="17"/>
      <c r="K20" s="17"/>
      <c r="L20" s="17"/>
      <c r="M20" s="17"/>
      <c r="N20" s="17"/>
      <c r="O20" s="17"/>
      <c r="P20" s="17"/>
      <c r="Q20" s="17"/>
      <c r="R20" s="17"/>
      <c r="S20" s="17"/>
      <c r="T20" s="17"/>
      <c r="U20" s="17"/>
      <c r="V20" s="17"/>
      <c r="W20" s="17"/>
      <c r="X20" s="17"/>
      <c r="Y20" s="17"/>
      <c r="Z20" s="17"/>
      <c r="AA20" s="17"/>
    </row>
    <row r="21" spans="1:27">
      <c r="A21" s="72"/>
      <c r="B21" s="17">
        <v>7</v>
      </c>
      <c r="C21" s="97"/>
      <c r="D21" s="1824" t="s">
        <v>4732</v>
      </c>
      <c r="E21" s="17"/>
      <c r="F21" s="17"/>
      <c r="G21" s="1827">
        <v>500972</v>
      </c>
      <c r="H21" s="17"/>
      <c r="I21" s="17"/>
      <c r="J21" s="17"/>
      <c r="K21" s="17"/>
      <c r="L21" s="17"/>
      <c r="M21" s="17"/>
      <c r="N21" s="17"/>
      <c r="O21" s="17"/>
      <c r="P21" s="17"/>
      <c r="Q21" s="17"/>
      <c r="R21" s="17"/>
      <c r="S21" s="17"/>
      <c r="T21" s="17"/>
      <c r="U21" s="17"/>
      <c r="V21" s="17"/>
      <c r="W21" s="17"/>
      <c r="X21" s="17"/>
      <c r="Y21" s="17"/>
      <c r="Z21" s="17"/>
      <c r="AA21" s="17"/>
    </row>
    <row r="22" spans="1:27">
      <c r="A22" s="72"/>
      <c r="B22" s="17">
        <v>8</v>
      </c>
      <c r="C22" s="97"/>
      <c r="D22" s="1824" t="s">
        <v>4733</v>
      </c>
      <c r="E22" s="17"/>
      <c r="F22" s="17"/>
      <c r="G22" s="1827">
        <v>262757</v>
      </c>
      <c r="H22" s="17"/>
      <c r="I22" s="17"/>
      <c r="J22" s="17"/>
      <c r="K22" s="17"/>
      <c r="L22" s="17"/>
      <c r="M22" s="17"/>
      <c r="N22" s="17"/>
      <c r="O22" s="17"/>
      <c r="P22" s="17"/>
      <c r="Q22" s="17"/>
      <c r="R22" s="17"/>
      <c r="S22" s="17"/>
      <c r="T22" s="17"/>
      <c r="U22" s="17"/>
      <c r="V22" s="17"/>
      <c r="W22" s="17"/>
      <c r="X22" s="17"/>
      <c r="Y22" s="17"/>
      <c r="Z22" s="17"/>
      <c r="AA22" s="17"/>
    </row>
    <row r="23" spans="1:27">
      <c r="A23" s="72"/>
      <c r="B23" s="17">
        <v>9</v>
      </c>
      <c r="C23" s="97"/>
      <c r="D23" s="1824" t="s">
        <v>4734</v>
      </c>
      <c r="E23" s="17"/>
      <c r="F23" s="17"/>
      <c r="G23" s="1827">
        <v>249621</v>
      </c>
      <c r="H23" s="17"/>
      <c r="I23" s="17"/>
      <c r="J23" s="17"/>
      <c r="K23" s="17"/>
      <c r="L23" s="17"/>
      <c r="M23" s="17"/>
      <c r="N23" s="17"/>
      <c r="O23" s="17"/>
      <c r="P23" s="17"/>
      <c r="Q23" s="17"/>
      <c r="R23" s="17"/>
      <c r="S23" s="17"/>
      <c r="T23" s="17"/>
      <c r="U23" s="17"/>
      <c r="V23" s="17"/>
      <c r="W23" s="17"/>
      <c r="X23" s="17"/>
      <c r="Y23" s="17"/>
      <c r="Z23" s="17"/>
      <c r="AA23" s="17"/>
    </row>
    <row r="24" spans="1:27">
      <c r="A24" s="72"/>
      <c r="B24" s="17">
        <v>10</v>
      </c>
      <c r="C24" s="97"/>
      <c r="D24" s="1824" t="s">
        <v>4735</v>
      </c>
      <c r="E24" s="17"/>
      <c r="F24" s="17"/>
      <c r="G24" s="1827">
        <v>595189</v>
      </c>
      <c r="H24" s="17"/>
      <c r="I24" s="17"/>
      <c r="J24" s="17"/>
      <c r="K24" s="17"/>
      <c r="L24" s="17"/>
      <c r="M24" s="17"/>
      <c r="N24" s="17"/>
      <c r="O24" s="17"/>
      <c r="P24" s="17"/>
      <c r="Q24" s="17"/>
      <c r="R24" s="17"/>
      <c r="S24" s="17"/>
      <c r="T24" s="17"/>
      <c r="U24" s="17"/>
      <c r="V24" s="17"/>
      <c r="W24" s="17"/>
      <c r="X24" s="17"/>
      <c r="Y24" s="17"/>
      <c r="Z24" s="17"/>
      <c r="AA24" s="17"/>
    </row>
    <row r="25" spans="1:27">
      <c r="A25" s="72"/>
      <c r="B25" s="17">
        <v>11</v>
      </c>
      <c r="C25" s="97"/>
      <c r="D25" s="1824" t="s">
        <v>4736</v>
      </c>
      <c r="E25" s="17"/>
      <c r="F25" s="17"/>
      <c r="G25" s="1827">
        <v>155119</v>
      </c>
      <c r="H25" s="17"/>
      <c r="I25" s="17"/>
      <c r="J25" s="17"/>
      <c r="K25" s="17"/>
      <c r="L25" s="17"/>
      <c r="M25" s="17"/>
      <c r="N25" s="17"/>
      <c r="O25" s="17"/>
      <c r="P25" s="17"/>
      <c r="Q25" s="17"/>
      <c r="R25" s="17"/>
      <c r="S25" s="17"/>
      <c r="T25" s="17"/>
      <c r="U25" s="17"/>
      <c r="V25" s="17"/>
      <c r="W25" s="17"/>
      <c r="X25" s="17"/>
      <c r="Y25" s="17"/>
      <c r="Z25" s="17"/>
      <c r="AA25" s="17"/>
    </row>
    <row r="26" spans="1:27">
      <c r="A26" s="72"/>
      <c r="B26" s="17">
        <v>12</v>
      </c>
      <c r="C26" s="97"/>
      <c r="D26" s="1824" t="s">
        <v>4737</v>
      </c>
      <c r="E26" s="17"/>
      <c r="F26" s="17"/>
      <c r="G26" s="1827">
        <v>106124</v>
      </c>
      <c r="H26" s="17"/>
      <c r="I26" s="17"/>
      <c r="J26" s="17"/>
      <c r="K26" s="17"/>
      <c r="L26" s="17"/>
      <c r="M26" s="17"/>
      <c r="N26" s="17"/>
      <c r="O26" s="17"/>
      <c r="P26" s="17"/>
      <c r="Q26" s="17"/>
      <c r="R26" s="17"/>
      <c r="S26" s="17"/>
      <c r="T26" s="17"/>
      <c r="U26" s="17"/>
      <c r="V26" s="17"/>
      <c r="W26" s="17"/>
      <c r="X26" s="17"/>
      <c r="Y26" s="17"/>
      <c r="Z26" s="17"/>
      <c r="AA26" s="17"/>
    </row>
    <row r="27" spans="1:27">
      <c r="A27" s="72"/>
      <c r="B27" s="17">
        <v>13</v>
      </c>
      <c r="C27" s="97"/>
      <c r="D27" s="1824" t="s">
        <v>4738</v>
      </c>
      <c r="E27" s="17"/>
      <c r="F27" s="17"/>
      <c r="G27" s="1827">
        <v>147809</v>
      </c>
      <c r="H27" s="17"/>
      <c r="I27" s="17"/>
      <c r="J27" s="17"/>
      <c r="K27" s="17"/>
      <c r="L27" s="17"/>
      <c r="M27" s="17"/>
      <c r="N27" s="17"/>
      <c r="O27" s="17"/>
      <c r="P27" s="17"/>
      <c r="Q27" s="17"/>
      <c r="R27" s="17"/>
      <c r="S27" s="17"/>
      <c r="T27" s="17"/>
      <c r="U27" s="17"/>
      <c r="V27" s="17"/>
      <c r="W27" s="17"/>
      <c r="X27" s="17"/>
      <c r="Y27" s="17"/>
      <c r="Z27" s="17"/>
      <c r="AA27" s="17"/>
    </row>
    <row r="28" spans="1:27">
      <c r="A28" s="72"/>
      <c r="B28" s="17">
        <v>14</v>
      </c>
      <c r="C28" s="97"/>
      <c r="D28" s="1824" t="s">
        <v>4739</v>
      </c>
      <c r="E28" s="17"/>
      <c r="F28" s="17"/>
      <c r="G28" s="1827">
        <v>207289</v>
      </c>
      <c r="H28" s="17"/>
      <c r="I28" s="17"/>
      <c r="J28" s="17"/>
      <c r="K28" s="17"/>
      <c r="L28" s="17"/>
      <c r="M28" s="17"/>
      <c r="N28" s="17"/>
      <c r="O28" s="17"/>
      <c r="P28" s="17"/>
      <c r="Q28" s="17"/>
      <c r="R28" s="17"/>
      <c r="S28" s="17"/>
      <c r="T28" s="17"/>
      <c r="U28" s="17"/>
      <c r="V28" s="17"/>
      <c r="W28" s="17"/>
      <c r="X28" s="17"/>
      <c r="Y28" s="17"/>
      <c r="Z28" s="17"/>
      <c r="AA28" s="17"/>
    </row>
    <row r="29" spans="1:27">
      <c r="A29" s="72"/>
      <c r="B29" s="17">
        <v>15</v>
      </c>
      <c r="C29" s="97"/>
      <c r="D29" s="1824" t="s">
        <v>4740</v>
      </c>
      <c r="E29" s="17"/>
      <c r="F29" s="17"/>
      <c r="G29" s="1827">
        <v>191151</v>
      </c>
      <c r="H29" s="17"/>
      <c r="I29" s="17"/>
      <c r="J29" s="17"/>
      <c r="K29" s="17"/>
      <c r="L29" s="17"/>
      <c r="M29" s="17"/>
      <c r="N29" s="17"/>
      <c r="O29" s="17"/>
      <c r="P29" s="17"/>
      <c r="Q29" s="17"/>
      <c r="R29" s="17"/>
      <c r="S29" s="17"/>
      <c r="T29" s="17"/>
      <c r="U29" s="17"/>
      <c r="V29" s="17"/>
      <c r="W29" s="17"/>
      <c r="X29" s="17"/>
      <c r="Y29" s="17"/>
      <c r="Z29" s="17"/>
      <c r="AA29" s="17"/>
    </row>
    <row r="30" spans="1:27">
      <c r="A30" s="72"/>
      <c r="B30" s="17">
        <v>16</v>
      </c>
      <c r="C30" s="97"/>
      <c r="D30" s="1824" t="s">
        <v>4741</v>
      </c>
      <c r="E30" s="17"/>
      <c r="F30" s="17"/>
      <c r="G30" s="1827">
        <v>135999</v>
      </c>
      <c r="H30" s="17"/>
      <c r="I30" s="17"/>
      <c r="J30" s="17"/>
      <c r="K30" s="17"/>
      <c r="L30" s="17"/>
      <c r="M30" s="17"/>
      <c r="N30" s="17"/>
      <c r="O30" s="17"/>
      <c r="P30" s="17"/>
      <c r="Q30" s="17"/>
      <c r="R30" s="17"/>
      <c r="S30" s="17"/>
      <c r="T30" s="17"/>
      <c r="U30" s="17"/>
      <c r="V30" s="17"/>
      <c r="W30" s="17"/>
      <c r="X30" s="17"/>
      <c r="Y30" s="17"/>
      <c r="Z30" s="17"/>
      <c r="AA30" s="17"/>
    </row>
    <row r="31" spans="1:27">
      <c r="A31" s="72"/>
      <c r="B31" s="17">
        <v>17</v>
      </c>
      <c r="C31" s="97"/>
      <c r="D31" s="1825" t="s">
        <v>4742</v>
      </c>
      <c r="E31" s="17"/>
      <c r="F31" s="17"/>
      <c r="G31" s="1828">
        <v>14581029</v>
      </c>
      <c r="H31" s="17"/>
      <c r="I31" s="17"/>
      <c r="J31" s="17"/>
      <c r="K31" s="17"/>
      <c r="L31" s="17"/>
      <c r="M31" s="17"/>
      <c r="N31" s="17"/>
      <c r="O31" s="17"/>
      <c r="P31" s="17"/>
      <c r="Q31" s="17"/>
      <c r="R31" s="17"/>
      <c r="S31" s="17"/>
      <c r="T31" s="17"/>
      <c r="U31" s="17"/>
      <c r="V31" s="17"/>
      <c r="W31" s="17"/>
      <c r="X31" s="17"/>
      <c r="Y31" s="17"/>
      <c r="Z31" s="17"/>
      <c r="AA31" s="17"/>
    </row>
    <row r="32" spans="1:27">
      <c r="A32" s="72"/>
      <c r="B32" s="17">
        <v>18</v>
      </c>
      <c r="C32" s="97"/>
      <c r="D32" s="17" t="s">
        <v>1369</v>
      </c>
      <c r="E32" s="17"/>
      <c r="F32" s="17"/>
      <c r="G32" s="1830">
        <v>9402133</v>
      </c>
      <c r="H32" s="17"/>
      <c r="I32" s="17"/>
      <c r="J32" s="17"/>
      <c r="K32" s="17"/>
      <c r="L32" s="17"/>
      <c r="M32" s="17"/>
      <c r="N32" s="17"/>
      <c r="O32" s="17"/>
      <c r="P32" s="17"/>
      <c r="Q32" s="17"/>
      <c r="R32" s="17"/>
      <c r="S32" s="17"/>
      <c r="T32" s="17"/>
      <c r="U32" s="17"/>
      <c r="V32" s="17"/>
      <c r="W32" s="17"/>
      <c r="X32" s="17"/>
      <c r="Y32" s="17"/>
      <c r="Z32" s="17"/>
      <c r="AA32" s="17"/>
    </row>
    <row r="33" spans="1:27">
      <c r="A33" s="72"/>
      <c r="B33" s="17">
        <v>19</v>
      </c>
      <c r="C33" s="97"/>
      <c r="D33" s="17"/>
      <c r="E33" s="17" t="s">
        <v>1370</v>
      </c>
      <c r="F33" s="17"/>
      <c r="G33" s="317">
        <f>SUM(G15:G32)</f>
        <v>28269080</v>
      </c>
      <c r="H33" s="17"/>
      <c r="I33" s="17"/>
      <c r="J33" s="17"/>
      <c r="K33" s="17"/>
      <c r="L33" s="17"/>
      <c r="M33" s="17"/>
      <c r="N33" s="17"/>
      <c r="O33" s="17"/>
      <c r="P33" s="17"/>
      <c r="Q33" s="17"/>
      <c r="R33" s="17"/>
      <c r="S33" s="17"/>
      <c r="T33" s="17"/>
      <c r="U33" s="17"/>
      <c r="V33" s="17"/>
      <c r="W33" s="17"/>
      <c r="X33" s="17"/>
      <c r="Y33" s="17"/>
      <c r="Z33" s="17"/>
      <c r="AA33" s="17"/>
    </row>
    <row r="34" spans="1:27">
      <c r="A34" s="72"/>
      <c r="B34" s="17">
        <v>20</v>
      </c>
      <c r="C34" s="97"/>
      <c r="D34" s="17"/>
      <c r="E34" s="17"/>
      <c r="F34" s="17"/>
      <c r="G34" s="337"/>
      <c r="H34" s="17"/>
      <c r="I34" s="17"/>
      <c r="J34" s="17"/>
      <c r="K34" s="17"/>
      <c r="L34" s="17"/>
      <c r="M34" s="17"/>
      <c r="N34" s="17"/>
      <c r="O34" s="17"/>
      <c r="P34" s="17"/>
      <c r="Q34" s="17"/>
      <c r="R34" s="17"/>
      <c r="S34" s="17"/>
      <c r="T34" s="17"/>
      <c r="U34" s="17"/>
      <c r="V34" s="17"/>
      <c r="W34" s="17"/>
      <c r="X34" s="17"/>
      <c r="Y34" s="17"/>
      <c r="Z34" s="17"/>
      <c r="AA34" s="17"/>
    </row>
    <row r="35" spans="1:27">
      <c r="A35" s="72"/>
      <c r="B35" s="17">
        <v>21</v>
      </c>
      <c r="C35" s="97"/>
      <c r="D35" s="348" t="s">
        <v>3425</v>
      </c>
      <c r="E35" s="17"/>
      <c r="F35" s="17"/>
      <c r="G35" s="338"/>
      <c r="H35" s="17"/>
      <c r="I35" s="17"/>
      <c r="J35" s="17"/>
      <c r="K35" s="17"/>
      <c r="L35" s="17"/>
      <c r="M35" s="17"/>
      <c r="N35" s="17"/>
      <c r="O35" s="17"/>
      <c r="P35" s="17"/>
      <c r="Q35" s="17"/>
      <c r="R35" s="17"/>
      <c r="S35" s="17"/>
      <c r="T35" s="17"/>
      <c r="U35" s="17"/>
      <c r="V35" s="17"/>
      <c r="W35" s="17"/>
      <c r="X35" s="17"/>
      <c r="Y35" s="17"/>
      <c r="Z35" s="17"/>
      <c r="AA35" s="17"/>
    </row>
    <row r="36" spans="1:27">
      <c r="A36" s="72"/>
      <c r="B36" s="17">
        <v>22</v>
      </c>
      <c r="C36" s="97"/>
      <c r="D36" s="1829" t="s">
        <v>4743</v>
      </c>
      <c r="E36" s="17"/>
      <c r="F36" s="17"/>
      <c r="G36" s="1826">
        <v>226753</v>
      </c>
      <c r="H36" s="17"/>
      <c r="I36" s="17"/>
      <c r="J36" s="17"/>
      <c r="K36" s="17"/>
      <c r="L36" s="17"/>
      <c r="M36" s="17"/>
      <c r="N36" s="17"/>
      <c r="O36" s="17"/>
      <c r="P36" s="17"/>
      <c r="Q36" s="17"/>
      <c r="R36" s="17"/>
      <c r="S36" s="17"/>
      <c r="T36" s="17"/>
      <c r="U36" s="17"/>
      <c r="V36" s="17"/>
      <c r="W36" s="17"/>
      <c r="X36" s="17"/>
      <c r="Y36" s="17"/>
      <c r="Z36" s="17"/>
      <c r="AA36" s="17"/>
    </row>
    <row r="37" spans="1:27">
      <c r="A37" s="72"/>
      <c r="B37" s="17">
        <v>23</v>
      </c>
      <c r="C37" s="97"/>
      <c r="D37" s="1829" t="s">
        <v>4744</v>
      </c>
      <c r="E37" s="17"/>
      <c r="F37" s="17"/>
      <c r="G37" s="1830">
        <v>108114</v>
      </c>
      <c r="H37" s="17"/>
      <c r="I37" s="17"/>
      <c r="J37" s="17"/>
      <c r="K37" s="17"/>
      <c r="L37" s="17"/>
      <c r="M37" s="17"/>
      <c r="N37" s="17"/>
      <c r="O37" s="17"/>
      <c r="P37" s="17"/>
      <c r="Q37" s="17"/>
      <c r="R37" s="17"/>
      <c r="S37" s="17"/>
      <c r="T37" s="17"/>
      <c r="U37" s="17"/>
      <c r="V37" s="17"/>
      <c r="W37" s="17"/>
      <c r="X37" s="17"/>
      <c r="Y37" s="17"/>
      <c r="Z37" s="17"/>
      <c r="AA37" s="17"/>
    </row>
    <row r="38" spans="1:27">
      <c r="A38" s="72"/>
      <c r="B38" s="17">
        <v>24</v>
      </c>
      <c r="C38" s="97"/>
      <c r="D38" s="1829" t="s">
        <v>4745</v>
      </c>
      <c r="E38" s="17"/>
      <c r="F38" s="17"/>
      <c r="G38" s="1830">
        <v>628693</v>
      </c>
      <c r="H38" s="17"/>
      <c r="I38" s="17"/>
      <c r="J38" s="17"/>
      <c r="K38" s="17"/>
      <c r="L38" s="17"/>
      <c r="M38" s="17"/>
      <c r="N38" s="17"/>
      <c r="O38" s="17"/>
      <c r="P38" s="17"/>
      <c r="Q38" s="17"/>
      <c r="R38" s="17"/>
      <c r="S38" s="17"/>
      <c r="T38" s="17"/>
      <c r="U38" s="17"/>
      <c r="V38" s="17"/>
      <c r="W38" s="17"/>
      <c r="X38" s="17"/>
      <c r="Y38" s="17"/>
      <c r="Z38" s="17"/>
      <c r="AA38" s="17"/>
    </row>
    <row r="39" spans="1:27">
      <c r="A39" s="72"/>
      <c r="B39" s="17">
        <v>25</v>
      </c>
      <c r="C39" s="97"/>
      <c r="D39" s="1829" t="s">
        <v>4746</v>
      </c>
      <c r="E39" s="17"/>
      <c r="F39" s="17"/>
      <c r="G39" s="1830">
        <v>130000</v>
      </c>
      <c r="H39" s="17"/>
      <c r="I39" s="17"/>
      <c r="J39" s="17"/>
      <c r="K39" s="17"/>
      <c r="L39" s="17"/>
      <c r="M39" s="17"/>
      <c r="N39" s="17"/>
      <c r="O39" s="17"/>
      <c r="P39" s="17"/>
      <c r="Q39" s="17"/>
      <c r="R39" s="17"/>
      <c r="S39" s="17"/>
      <c r="T39" s="17"/>
      <c r="U39" s="17"/>
      <c r="V39" s="17"/>
      <c r="W39" s="17"/>
      <c r="X39" s="17"/>
      <c r="Y39" s="17"/>
      <c r="Z39" s="17"/>
      <c r="AA39" s="17"/>
    </row>
    <row r="40" spans="1:27">
      <c r="A40" s="72"/>
      <c r="B40" s="17">
        <v>26</v>
      </c>
      <c r="C40" s="97"/>
      <c r="D40" s="17"/>
      <c r="E40" s="17"/>
      <c r="F40" s="17"/>
      <c r="G40" s="338"/>
      <c r="H40" s="17"/>
      <c r="I40" s="17"/>
      <c r="J40" s="17"/>
      <c r="K40" s="17"/>
      <c r="L40" s="17"/>
      <c r="M40" s="17"/>
      <c r="N40" s="17"/>
      <c r="O40" s="17"/>
      <c r="P40" s="17"/>
      <c r="Q40" s="17"/>
      <c r="R40" s="17"/>
      <c r="S40" s="17"/>
      <c r="T40" s="17"/>
      <c r="U40" s="17"/>
      <c r="V40" s="17"/>
      <c r="W40" s="17"/>
      <c r="X40" s="17"/>
      <c r="Y40" s="17"/>
      <c r="Z40" s="17"/>
      <c r="AA40" s="17"/>
    </row>
    <row r="41" spans="1:27">
      <c r="A41" s="72"/>
      <c r="B41" s="17">
        <v>27</v>
      </c>
      <c r="C41" s="97"/>
      <c r="D41" s="17"/>
      <c r="E41" s="17"/>
      <c r="F41" s="17"/>
      <c r="G41" s="338"/>
      <c r="H41" s="17"/>
      <c r="I41" s="17"/>
      <c r="J41" s="17"/>
      <c r="K41" s="17"/>
      <c r="L41" s="17"/>
      <c r="M41" s="17"/>
      <c r="N41" s="17"/>
      <c r="O41" s="17"/>
      <c r="P41" s="17"/>
      <c r="Q41" s="17"/>
      <c r="R41" s="17"/>
      <c r="S41" s="17"/>
      <c r="T41" s="17"/>
      <c r="U41" s="17"/>
      <c r="V41" s="17"/>
      <c r="W41" s="17"/>
      <c r="X41" s="17"/>
      <c r="Y41" s="17"/>
      <c r="Z41" s="17"/>
      <c r="AA41" s="17"/>
    </row>
    <row r="42" spans="1:27">
      <c r="A42" s="72"/>
      <c r="B42" s="17">
        <v>28</v>
      </c>
      <c r="C42" s="97"/>
      <c r="D42" s="17"/>
      <c r="E42" s="17"/>
      <c r="F42" s="17"/>
      <c r="G42" s="338"/>
      <c r="H42" s="17"/>
      <c r="I42" s="17"/>
      <c r="J42" s="17"/>
      <c r="K42" s="17"/>
      <c r="L42" s="17"/>
      <c r="M42" s="17"/>
      <c r="N42" s="17"/>
      <c r="O42" s="17"/>
      <c r="P42" s="17"/>
      <c r="Q42" s="17"/>
      <c r="R42" s="17"/>
      <c r="S42" s="17"/>
      <c r="T42" s="17"/>
      <c r="U42" s="17"/>
      <c r="V42" s="17"/>
      <c r="W42" s="17"/>
      <c r="X42" s="17"/>
      <c r="Y42" s="17"/>
      <c r="Z42" s="17"/>
      <c r="AA42" s="17"/>
    </row>
    <row r="43" spans="1:27">
      <c r="A43" s="72"/>
      <c r="B43" s="17">
        <v>29</v>
      </c>
      <c r="C43" s="97"/>
      <c r="D43" s="1829" t="s">
        <v>4742</v>
      </c>
      <c r="E43" s="17"/>
      <c r="F43" s="17"/>
      <c r="G43" s="1830">
        <v>7680074</v>
      </c>
      <c r="H43" s="17"/>
      <c r="I43" s="17"/>
      <c r="J43" s="17"/>
      <c r="K43" s="17"/>
      <c r="L43" s="17"/>
      <c r="M43" s="17"/>
      <c r="N43" s="17"/>
      <c r="O43" s="17"/>
      <c r="P43" s="17"/>
      <c r="Q43" s="17"/>
      <c r="R43" s="17"/>
      <c r="S43" s="17"/>
      <c r="T43" s="17"/>
      <c r="U43" s="17"/>
      <c r="V43" s="17"/>
      <c r="W43" s="17"/>
      <c r="X43" s="17"/>
      <c r="Y43" s="17"/>
      <c r="Z43" s="17"/>
      <c r="AA43" s="17"/>
    </row>
    <row r="44" spans="1:27">
      <c r="A44" s="72"/>
      <c r="B44" s="17">
        <v>30</v>
      </c>
      <c r="C44" s="97"/>
      <c r="D44" s="17" t="s">
        <v>1369</v>
      </c>
      <c r="E44" s="17"/>
      <c r="F44" s="17"/>
      <c r="G44" s="338">
        <v>0</v>
      </c>
      <c r="H44" s="17"/>
      <c r="I44" s="17"/>
      <c r="J44" s="17"/>
      <c r="K44" s="17"/>
      <c r="L44" s="17"/>
      <c r="M44" s="17"/>
      <c r="N44" s="17"/>
      <c r="O44" s="17"/>
      <c r="P44" s="17"/>
      <c r="Q44" s="17"/>
      <c r="R44" s="17"/>
      <c r="S44" s="17"/>
      <c r="T44" s="17"/>
      <c r="U44" s="17"/>
      <c r="V44" s="17"/>
      <c r="W44" s="17"/>
      <c r="X44" s="17"/>
      <c r="Y44" s="17"/>
      <c r="Z44" s="17"/>
      <c r="AA44" s="17"/>
    </row>
    <row r="45" spans="1:27">
      <c r="A45" s="72"/>
      <c r="B45" s="17">
        <v>31</v>
      </c>
      <c r="C45" s="97"/>
      <c r="D45" s="17"/>
      <c r="E45" s="17" t="s">
        <v>1370</v>
      </c>
      <c r="F45" s="17"/>
      <c r="G45" s="317">
        <f>SUM(G35:G44)</f>
        <v>8773634</v>
      </c>
      <c r="H45" s="17"/>
      <c r="I45" s="17"/>
      <c r="J45" s="17"/>
      <c r="K45" s="17"/>
      <c r="L45" s="17"/>
      <c r="M45" s="17"/>
      <c r="N45" s="17"/>
      <c r="O45" s="17"/>
      <c r="P45" s="17"/>
      <c r="Q45" s="17"/>
      <c r="R45" s="17"/>
      <c r="S45" s="17"/>
      <c r="T45" s="17"/>
      <c r="U45" s="17"/>
      <c r="V45" s="17"/>
      <c r="W45" s="17"/>
      <c r="X45" s="17"/>
      <c r="Y45" s="17"/>
      <c r="Z45" s="17"/>
      <c r="AA45" s="17"/>
    </row>
    <row r="46" spans="1:27">
      <c r="A46" s="72"/>
      <c r="B46" s="17">
        <v>32</v>
      </c>
      <c r="C46" s="97"/>
      <c r="D46" s="17"/>
      <c r="E46" s="17"/>
      <c r="F46" s="17"/>
      <c r="G46" s="337"/>
      <c r="H46" s="17"/>
      <c r="I46" s="17"/>
      <c r="J46" s="17"/>
      <c r="K46" s="17"/>
      <c r="L46" s="17"/>
      <c r="M46" s="17"/>
      <c r="N46" s="17"/>
      <c r="O46" s="17"/>
      <c r="P46" s="17"/>
      <c r="Q46" s="17"/>
      <c r="R46" s="17"/>
      <c r="S46" s="17"/>
      <c r="T46" s="17"/>
      <c r="U46" s="17"/>
      <c r="V46" s="17"/>
      <c r="W46" s="17"/>
      <c r="X46" s="17"/>
      <c r="Y46" s="17"/>
      <c r="Z46" s="17"/>
      <c r="AA46" s="17"/>
    </row>
    <row r="47" spans="1:27">
      <c r="A47" s="72"/>
      <c r="B47" s="17">
        <v>33</v>
      </c>
      <c r="C47" s="97"/>
      <c r="D47" s="348" t="s">
        <v>4039</v>
      </c>
      <c r="E47" s="17"/>
      <c r="F47" s="17"/>
      <c r="G47" s="338"/>
      <c r="H47" s="17"/>
      <c r="I47" s="17"/>
      <c r="J47" s="17"/>
      <c r="K47" s="17"/>
      <c r="L47" s="17"/>
      <c r="M47" s="17"/>
      <c r="N47" s="17"/>
      <c r="O47" s="17"/>
      <c r="P47" s="17"/>
      <c r="Q47" s="17"/>
      <c r="R47" s="17"/>
      <c r="S47" s="17"/>
      <c r="T47" s="17"/>
      <c r="U47" s="17"/>
      <c r="V47" s="17"/>
      <c r="W47" s="17"/>
      <c r="X47" s="17"/>
      <c r="Y47" s="17"/>
      <c r="Z47" s="17"/>
      <c r="AA47" s="17"/>
    </row>
    <row r="48" spans="1:27">
      <c r="A48" s="72"/>
      <c r="B48" s="17">
        <v>34</v>
      </c>
      <c r="C48" s="97"/>
      <c r="D48" s="1824" t="s">
        <v>4747</v>
      </c>
      <c r="E48" s="17"/>
      <c r="F48" s="17"/>
      <c r="G48" s="1826">
        <v>124148</v>
      </c>
      <c r="H48" s="17"/>
      <c r="I48" s="17"/>
      <c r="J48" s="17"/>
      <c r="K48" s="17"/>
      <c r="L48" s="17"/>
      <c r="M48" s="17"/>
      <c r="N48" s="17"/>
      <c r="O48" s="17"/>
      <c r="P48" s="17"/>
      <c r="Q48" s="17"/>
      <c r="R48" s="17"/>
      <c r="S48" s="17"/>
      <c r="T48" s="17"/>
      <c r="U48" s="17"/>
      <c r="V48" s="17"/>
      <c r="W48" s="17"/>
      <c r="X48" s="17"/>
      <c r="Y48" s="17"/>
      <c r="Z48" s="17"/>
      <c r="AA48" s="17"/>
    </row>
    <row r="49" spans="1:27">
      <c r="A49" s="72"/>
      <c r="B49" s="17">
        <v>35</v>
      </c>
      <c r="C49" s="97"/>
      <c r="D49" s="1824" t="s">
        <v>4748</v>
      </c>
      <c r="E49" s="17"/>
      <c r="F49" s="17"/>
      <c r="G49" s="1830">
        <v>170040</v>
      </c>
      <c r="H49" s="17"/>
      <c r="I49" s="17"/>
      <c r="J49" s="17"/>
      <c r="K49" s="17"/>
      <c r="L49" s="17"/>
      <c r="M49" s="17"/>
      <c r="N49" s="17"/>
      <c r="O49" s="17"/>
      <c r="P49" s="17"/>
      <c r="Q49" s="17"/>
      <c r="R49" s="17"/>
      <c r="S49" s="17"/>
      <c r="T49" s="17"/>
      <c r="U49" s="17"/>
      <c r="V49" s="17"/>
      <c r="W49" s="17"/>
      <c r="X49" s="17"/>
      <c r="Y49" s="17"/>
      <c r="Z49" s="17"/>
      <c r="AA49" s="17"/>
    </row>
    <row r="50" spans="1:27">
      <c r="A50" s="72"/>
      <c r="B50" s="17">
        <v>36</v>
      </c>
      <c r="C50" s="97"/>
      <c r="D50" s="1824" t="s">
        <v>4749</v>
      </c>
      <c r="E50" s="17"/>
      <c r="F50" s="17"/>
      <c r="G50" s="1830">
        <v>271550</v>
      </c>
      <c r="H50" s="17"/>
      <c r="I50" s="17"/>
      <c r="J50" s="17"/>
      <c r="K50" s="17"/>
      <c r="L50" s="17"/>
      <c r="M50" s="17"/>
      <c r="N50" s="17"/>
      <c r="O50" s="17"/>
      <c r="P50" s="17"/>
      <c r="Q50" s="17"/>
      <c r="R50" s="17"/>
      <c r="S50" s="17"/>
      <c r="T50" s="17"/>
      <c r="U50" s="17"/>
      <c r="V50" s="17"/>
      <c r="W50" s="17"/>
      <c r="X50" s="17"/>
      <c r="Y50" s="17"/>
      <c r="Z50" s="17"/>
      <c r="AA50" s="17"/>
    </row>
    <row r="51" spans="1:27">
      <c r="A51" s="72"/>
      <c r="B51" s="17">
        <v>37</v>
      </c>
      <c r="C51" s="97"/>
      <c r="D51" s="1824" t="s">
        <v>4750</v>
      </c>
      <c r="E51" s="17"/>
      <c r="F51" s="17"/>
      <c r="G51" s="1830">
        <v>135156</v>
      </c>
      <c r="H51" s="17"/>
      <c r="I51" s="17"/>
      <c r="J51" s="17"/>
      <c r="K51" s="17"/>
      <c r="L51" s="17"/>
      <c r="M51" s="17"/>
      <c r="N51" s="17"/>
      <c r="O51" s="17"/>
      <c r="P51" s="17"/>
      <c r="Q51" s="17"/>
      <c r="R51" s="17"/>
      <c r="S51" s="17"/>
      <c r="T51" s="17"/>
      <c r="U51" s="17"/>
      <c r="V51" s="17"/>
      <c r="W51" s="17"/>
      <c r="X51" s="17"/>
      <c r="Y51" s="17"/>
      <c r="Z51" s="17"/>
      <c r="AA51" s="17"/>
    </row>
    <row r="52" spans="1:27">
      <c r="A52" s="72"/>
      <c r="B52" s="17">
        <v>38</v>
      </c>
      <c r="C52" s="97"/>
      <c r="D52" s="1824" t="s">
        <v>4751</v>
      </c>
      <c r="E52" s="17"/>
      <c r="F52" s="17"/>
      <c r="G52" s="1830">
        <v>250000</v>
      </c>
      <c r="H52" s="17"/>
      <c r="I52" s="17"/>
      <c r="J52" s="17"/>
      <c r="K52" s="17"/>
      <c r="L52" s="17"/>
      <c r="M52" s="17"/>
      <c r="N52" s="17"/>
      <c r="O52" s="17"/>
      <c r="P52" s="17"/>
      <c r="Q52" s="17"/>
      <c r="R52" s="17"/>
      <c r="S52" s="17"/>
      <c r="T52" s="17"/>
      <c r="U52" s="17"/>
      <c r="V52" s="17"/>
      <c r="W52" s="17"/>
      <c r="X52" s="17"/>
      <c r="Y52" s="17"/>
      <c r="Z52" s="17"/>
      <c r="AA52" s="17"/>
    </row>
    <row r="53" spans="1:27">
      <c r="A53" s="72"/>
      <c r="B53" s="17">
        <v>39</v>
      </c>
      <c r="C53" s="97"/>
      <c r="D53" s="1824" t="s">
        <v>4752</v>
      </c>
      <c r="E53" s="17"/>
      <c r="F53" s="17"/>
      <c r="G53" s="1830">
        <v>311497</v>
      </c>
      <c r="H53" s="17"/>
      <c r="I53" s="17"/>
      <c r="J53" s="17"/>
      <c r="K53" s="17"/>
      <c r="L53" s="17"/>
      <c r="M53" s="17"/>
      <c r="N53" s="17"/>
      <c r="O53" s="17"/>
      <c r="P53" s="17"/>
      <c r="Q53" s="17"/>
      <c r="R53" s="17"/>
      <c r="S53" s="17"/>
      <c r="T53" s="17"/>
      <c r="U53" s="17"/>
      <c r="V53" s="17"/>
      <c r="W53" s="17"/>
      <c r="X53" s="17"/>
      <c r="Y53" s="17"/>
      <c r="Z53" s="17"/>
      <c r="AA53" s="17"/>
    </row>
    <row r="54" spans="1:27">
      <c r="A54" s="72"/>
      <c r="B54" s="17">
        <v>40</v>
      </c>
      <c r="C54" s="97"/>
      <c r="D54" s="1824" t="s">
        <v>4742</v>
      </c>
      <c r="E54" s="17"/>
      <c r="F54" s="17"/>
      <c r="G54" s="1830">
        <v>790212</v>
      </c>
      <c r="H54" s="17"/>
      <c r="I54" s="17"/>
      <c r="J54" s="17"/>
      <c r="K54" s="17"/>
      <c r="L54" s="17"/>
      <c r="M54" s="17"/>
      <c r="N54" s="17"/>
      <c r="O54" s="17"/>
      <c r="P54" s="17"/>
      <c r="Q54" s="17"/>
      <c r="R54" s="17"/>
      <c r="S54" s="17"/>
      <c r="T54" s="17"/>
      <c r="U54" s="17"/>
      <c r="V54" s="17"/>
      <c r="W54" s="17"/>
      <c r="X54" s="17"/>
      <c r="Y54" s="17"/>
      <c r="Z54" s="17"/>
      <c r="AA54" s="17"/>
    </row>
    <row r="55" spans="1:27">
      <c r="A55" s="72"/>
      <c r="B55" s="17">
        <v>41</v>
      </c>
      <c r="C55" s="97"/>
      <c r="D55" s="17" t="s">
        <v>1369</v>
      </c>
      <c r="E55" s="17"/>
      <c r="F55" s="17"/>
      <c r="G55" s="1830">
        <v>2766672</v>
      </c>
      <c r="H55" s="17"/>
      <c r="I55" s="17"/>
      <c r="J55" s="17"/>
      <c r="K55" s="17"/>
      <c r="L55" s="17"/>
      <c r="M55" s="17"/>
      <c r="N55" s="17"/>
      <c r="O55" s="17"/>
      <c r="P55" s="17"/>
      <c r="Q55" s="17"/>
      <c r="R55" s="17"/>
      <c r="S55" s="17"/>
      <c r="T55" s="17"/>
      <c r="U55" s="17"/>
      <c r="V55" s="17"/>
      <c r="W55" s="17"/>
      <c r="X55" s="17"/>
      <c r="Y55" s="17"/>
      <c r="Z55" s="17"/>
      <c r="AA55" s="17"/>
    </row>
    <row r="56" spans="1:27">
      <c r="A56" s="72"/>
      <c r="B56" s="17">
        <v>42</v>
      </c>
      <c r="C56" s="97"/>
      <c r="D56" s="17"/>
      <c r="E56" s="17" t="s">
        <v>1370</v>
      </c>
      <c r="F56" s="17"/>
      <c r="G56" s="317">
        <f>SUM(G47:G55)</f>
        <v>4819275</v>
      </c>
      <c r="H56" s="17"/>
      <c r="I56" s="17"/>
      <c r="J56" s="17"/>
      <c r="K56" s="17"/>
      <c r="L56" s="17"/>
      <c r="M56" s="17"/>
      <c r="N56" s="17"/>
      <c r="O56" s="17"/>
      <c r="P56" s="17"/>
      <c r="Q56" s="17"/>
      <c r="R56" s="17"/>
      <c r="S56" s="17"/>
      <c r="T56" s="17"/>
      <c r="U56" s="17"/>
      <c r="V56" s="17"/>
      <c r="W56" s="17"/>
      <c r="X56" s="17"/>
      <c r="Y56" s="17"/>
      <c r="Z56" s="17"/>
      <c r="AA56" s="17"/>
    </row>
    <row r="57" spans="1:27" ht="15.75" thickBot="1">
      <c r="A57" s="111"/>
      <c r="B57" s="112">
        <v>43</v>
      </c>
      <c r="C57" s="349"/>
      <c r="D57" s="350" t="s">
        <v>210</v>
      </c>
      <c r="E57" s="350"/>
      <c r="F57" s="112"/>
      <c r="G57" s="344">
        <f>G33+G45+G56</f>
        <v>41861989</v>
      </c>
      <c r="H57" s="17"/>
      <c r="I57" s="17"/>
      <c r="J57" s="17"/>
      <c r="K57" s="17"/>
      <c r="L57" s="17"/>
      <c r="M57" s="17"/>
      <c r="N57" s="17"/>
      <c r="O57" s="17"/>
      <c r="P57" s="17"/>
      <c r="Q57" s="17"/>
      <c r="R57" s="17"/>
      <c r="S57" s="17"/>
      <c r="T57" s="17"/>
      <c r="U57" s="17"/>
      <c r="V57" s="17"/>
      <c r="W57" s="17"/>
      <c r="X57" s="17"/>
      <c r="Y57" s="17"/>
      <c r="Z57" s="17"/>
      <c r="AA57" s="17"/>
    </row>
    <row r="58" spans="1:27">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ht="15.75">
      <c r="A59" s="114" t="s">
        <v>1371</v>
      </c>
      <c r="B59" s="114"/>
      <c r="C59" s="114"/>
      <c r="D59" s="114"/>
      <c r="E59" s="351"/>
      <c r="F59" s="17"/>
      <c r="G59" s="17"/>
      <c r="H59" s="17"/>
      <c r="I59" s="17"/>
      <c r="J59" s="17"/>
      <c r="K59" s="17"/>
      <c r="L59" s="17"/>
      <c r="M59" s="17"/>
      <c r="N59" s="17"/>
      <c r="O59" s="17"/>
      <c r="P59" s="17"/>
      <c r="Q59" s="17"/>
      <c r="R59" s="17"/>
      <c r="S59" s="17"/>
      <c r="T59" s="17"/>
      <c r="U59" s="17"/>
      <c r="V59" s="17"/>
      <c r="W59" s="17"/>
      <c r="X59" s="17"/>
      <c r="Y59" s="17"/>
      <c r="Z59" s="17"/>
      <c r="AA59" s="17"/>
    </row>
    <row r="60" spans="1:27">
      <c r="A60" s="69" t="s">
        <v>1372</v>
      </c>
      <c r="B60" s="69"/>
      <c r="C60" s="69"/>
      <c r="D60" s="69"/>
      <c r="E60" s="69"/>
      <c r="F60" s="69"/>
      <c r="G60" s="69"/>
      <c r="H60" s="17"/>
      <c r="I60" s="17"/>
      <c r="J60" s="17"/>
      <c r="K60" s="17"/>
      <c r="L60" s="17"/>
      <c r="M60" s="17"/>
      <c r="N60" s="17"/>
      <c r="O60" s="17"/>
      <c r="P60" s="17"/>
      <c r="Q60" s="17"/>
      <c r="R60" s="17"/>
      <c r="S60" s="17"/>
      <c r="T60" s="17"/>
      <c r="U60" s="17"/>
      <c r="V60" s="17"/>
      <c r="W60" s="17"/>
      <c r="X60" s="17"/>
      <c r="Y60" s="17"/>
      <c r="Z60" s="17"/>
      <c r="AA60" s="17"/>
    </row>
    <row r="61" spans="1:27" ht="15.75">
      <c r="A61" s="71" t="s">
        <v>1373</v>
      </c>
      <c r="B61" s="69"/>
      <c r="C61" s="69"/>
      <c r="D61" s="69"/>
      <c r="E61" s="69"/>
      <c r="F61" s="69"/>
      <c r="G61" s="69"/>
      <c r="H61" s="17"/>
      <c r="I61" s="17"/>
      <c r="J61" s="17"/>
      <c r="K61" s="17"/>
      <c r="L61" s="17"/>
      <c r="M61" s="17"/>
      <c r="N61" s="17"/>
      <c r="O61" s="17"/>
      <c r="P61" s="17"/>
      <c r="Q61" s="17"/>
      <c r="R61" s="17"/>
      <c r="S61" s="17"/>
      <c r="T61" s="17"/>
      <c r="U61" s="17"/>
      <c r="V61" s="17"/>
      <c r="W61" s="17"/>
      <c r="X61" s="17"/>
      <c r="Y61" s="17"/>
      <c r="Z61" s="17"/>
      <c r="AA61" s="17"/>
    </row>
    <row r="62" spans="1:27" ht="15.75" thickBot="1">
      <c r="A62" s="17"/>
      <c r="B62" s="17" t="str">
        <f>'Data Sheet'!$C$25</f>
        <v>Central Hudson Gas &amp; Electric</v>
      </c>
      <c r="C62" s="17"/>
      <c r="D62" s="17"/>
      <c r="E62" s="17"/>
      <c r="F62" s="859" t="str">
        <f>'Data Sheet'!$C$40</f>
        <v>4/14/14</v>
      </c>
      <c r="G62" s="17" t="str">
        <f>'Data Sheet'!$C$38</f>
        <v>12/31/13</v>
      </c>
      <c r="H62" s="17"/>
      <c r="I62" s="17"/>
      <c r="J62" s="17"/>
      <c r="K62" s="17"/>
      <c r="L62" s="17"/>
      <c r="M62" s="17"/>
      <c r="N62" s="17"/>
      <c r="O62" s="17"/>
      <c r="P62" s="17"/>
      <c r="Q62" s="17"/>
      <c r="R62" s="17"/>
      <c r="S62" s="17"/>
      <c r="T62" s="17"/>
      <c r="U62" s="17"/>
      <c r="V62" s="17"/>
      <c r="W62" s="17"/>
      <c r="X62" s="17"/>
      <c r="Y62" s="17"/>
      <c r="Z62" s="17"/>
      <c r="AA62" s="17"/>
    </row>
    <row r="63" spans="1:27">
      <c r="A63" s="29"/>
      <c r="B63" s="66"/>
      <c r="C63" s="66"/>
      <c r="D63" s="66"/>
      <c r="E63" s="66"/>
      <c r="F63" s="66"/>
      <c r="G63" s="67"/>
      <c r="H63" s="17"/>
      <c r="I63" s="17"/>
      <c r="J63" s="17"/>
      <c r="K63" s="17"/>
      <c r="L63" s="17"/>
      <c r="M63" s="17"/>
      <c r="N63" s="17"/>
      <c r="O63" s="17"/>
      <c r="P63" s="17"/>
      <c r="Q63" s="17"/>
      <c r="R63" s="17"/>
      <c r="S63" s="17"/>
      <c r="T63" s="17"/>
      <c r="U63" s="17"/>
      <c r="V63" s="17"/>
      <c r="W63" s="17"/>
      <c r="X63" s="17"/>
      <c r="Y63" s="17"/>
      <c r="Z63" s="17"/>
      <c r="AA63" s="17"/>
    </row>
    <row r="64" spans="1:27" ht="15.75">
      <c r="A64" s="352"/>
      <c r="B64" s="69" t="s">
        <v>1359</v>
      </c>
      <c r="C64" s="69"/>
      <c r="D64" s="69"/>
      <c r="E64" s="69"/>
      <c r="F64" s="69"/>
      <c r="G64" s="70"/>
      <c r="H64" s="17"/>
      <c r="I64" s="17"/>
      <c r="J64" s="17"/>
      <c r="K64" s="17"/>
      <c r="L64" s="17"/>
      <c r="M64" s="17"/>
      <c r="N64" s="17"/>
      <c r="O64" s="17"/>
      <c r="P64" s="17"/>
      <c r="Q64" s="17"/>
      <c r="R64" s="17"/>
      <c r="S64" s="17"/>
      <c r="T64" s="17"/>
      <c r="U64" s="17"/>
      <c r="V64" s="17"/>
      <c r="W64" s="17"/>
      <c r="X64" s="17"/>
      <c r="Y64" s="17"/>
      <c r="Z64" s="17"/>
      <c r="AA64" s="17"/>
    </row>
    <row r="65" spans="1:27">
      <c r="A65" s="72"/>
      <c r="B65" s="17"/>
      <c r="C65" s="17"/>
      <c r="D65" s="17"/>
      <c r="E65" s="17"/>
      <c r="F65" s="17"/>
      <c r="G65" s="73"/>
      <c r="H65" s="17"/>
      <c r="I65" s="17"/>
      <c r="J65" s="17"/>
      <c r="K65" s="17"/>
      <c r="L65" s="17"/>
      <c r="M65" s="17"/>
      <c r="N65" s="17"/>
      <c r="O65" s="17"/>
      <c r="P65" s="17"/>
      <c r="Q65" s="17"/>
      <c r="R65" s="17"/>
      <c r="S65" s="17"/>
      <c r="T65" s="17"/>
      <c r="U65" s="17"/>
      <c r="V65" s="17"/>
      <c r="W65" s="17"/>
      <c r="X65" s="17"/>
      <c r="Y65" s="17"/>
      <c r="Z65" s="17"/>
      <c r="AA65" s="17"/>
    </row>
    <row r="66" spans="1:27">
      <c r="A66" s="87"/>
      <c r="B66" s="89"/>
      <c r="C66" s="89"/>
      <c r="D66" s="89"/>
      <c r="E66" s="89"/>
      <c r="F66" s="89"/>
      <c r="G66" s="353"/>
      <c r="H66" s="17"/>
      <c r="I66" s="17"/>
      <c r="J66" s="17"/>
      <c r="K66" s="17"/>
      <c r="L66" s="17"/>
      <c r="M66" s="17"/>
      <c r="N66" s="17"/>
      <c r="O66" s="17"/>
      <c r="P66" s="17"/>
      <c r="Q66" s="17"/>
      <c r="R66" s="17"/>
      <c r="S66" s="17"/>
      <c r="T66" s="17"/>
      <c r="U66" s="17"/>
      <c r="V66" s="17"/>
      <c r="W66" s="17"/>
      <c r="X66" s="17"/>
      <c r="Y66" s="17"/>
      <c r="Z66" s="17"/>
      <c r="AA66" s="17"/>
    </row>
    <row r="67" spans="1:27">
      <c r="A67" s="72"/>
      <c r="B67" s="17"/>
      <c r="C67" s="17"/>
      <c r="D67" s="1831" t="s">
        <v>4753</v>
      </c>
      <c r="E67" s="17"/>
      <c r="F67" s="17"/>
      <c r="G67" s="338"/>
      <c r="H67" s="17"/>
      <c r="I67" s="17"/>
      <c r="J67" s="17"/>
      <c r="K67" s="17"/>
      <c r="L67" s="17"/>
      <c r="M67" s="17"/>
      <c r="N67" s="17"/>
      <c r="O67" s="17"/>
      <c r="P67" s="17"/>
      <c r="Q67" s="17"/>
      <c r="R67" s="17"/>
      <c r="S67" s="17"/>
      <c r="T67" s="17"/>
      <c r="U67" s="17"/>
      <c r="V67" s="17"/>
      <c r="W67" s="17"/>
      <c r="X67" s="17"/>
      <c r="Y67" s="17"/>
      <c r="Z67" s="17"/>
      <c r="AA67" s="17"/>
    </row>
    <row r="68" spans="1:27">
      <c r="A68" s="72"/>
      <c r="B68" s="17">
        <v>44</v>
      </c>
      <c r="C68" s="17"/>
      <c r="D68" s="1829" t="s">
        <v>4754</v>
      </c>
      <c r="E68" s="17"/>
      <c r="F68" s="17"/>
      <c r="G68" s="1826">
        <v>359423</v>
      </c>
      <c r="H68" s="17"/>
      <c r="I68" s="17"/>
      <c r="J68" s="17"/>
      <c r="K68" s="17"/>
      <c r="L68" s="17"/>
      <c r="M68" s="17"/>
      <c r="N68" s="17"/>
      <c r="O68" s="17"/>
      <c r="P68" s="17"/>
      <c r="Q68" s="17"/>
      <c r="R68" s="17"/>
      <c r="S68" s="17"/>
      <c r="T68" s="17"/>
      <c r="U68" s="17"/>
      <c r="V68" s="17"/>
      <c r="W68" s="17"/>
      <c r="X68" s="17"/>
      <c r="Y68" s="17"/>
      <c r="Z68" s="17"/>
      <c r="AA68" s="17"/>
    </row>
    <row r="69" spans="1:27">
      <c r="A69" s="72"/>
      <c r="B69" s="17">
        <v>45</v>
      </c>
      <c r="C69" s="17"/>
      <c r="D69" s="1829" t="s">
        <v>4755</v>
      </c>
      <c r="E69" s="17"/>
      <c r="F69" s="17"/>
      <c r="G69" s="1833">
        <v>188471</v>
      </c>
      <c r="H69" s="17"/>
      <c r="I69" s="17"/>
      <c r="J69" s="17"/>
      <c r="K69" s="17"/>
      <c r="L69" s="17"/>
      <c r="M69" s="17"/>
      <c r="N69" s="17"/>
      <c r="O69" s="17"/>
      <c r="P69" s="17"/>
      <c r="Q69" s="17"/>
      <c r="R69" s="17"/>
      <c r="S69" s="17"/>
      <c r="T69" s="17"/>
      <c r="U69" s="17"/>
      <c r="V69" s="17"/>
      <c r="W69" s="17"/>
      <c r="X69" s="17"/>
      <c r="Y69" s="17"/>
      <c r="Z69" s="17"/>
      <c r="AA69" s="17"/>
    </row>
    <row r="70" spans="1:27">
      <c r="A70" s="72"/>
      <c r="B70" s="17">
        <v>46</v>
      </c>
      <c r="C70" s="17"/>
      <c r="D70" s="1829" t="s">
        <v>4756</v>
      </c>
      <c r="E70" s="17"/>
      <c r="F70" s="17"/>
      <c r="G70" s="1833">
        <v>2065834</v>
      </c>
      <c r="H70" s="17"/>
      <c r="I70" s="17"/>
      <c r="J70" s="17"/>
      <c r="K70" s="17"/>
      <c r="L70" s="17"/>
      <c r="M70" s="17"/>
      <c r="N70" s="17"/>
      <c r="O70" s="17"/>
      <c r="P70" s="17"/>
      <c r="Q70" s="17"/>
      <c r="R70" s="17"/>
      <c r="S70" s="17"/>
      <c r="T70" s="17"/>
      <c r="U70" s="17"/>
      <c r="V70" s="17"/>
      <c r="W70" s="17"/>
      <c r="X70" s="17"/>
      <c r="Y70" s="17"/>
      <c r="Z70" s="17"/>
      <c r="AA70" s="17"/>
    </row>
    <row r="71" spans="1:27">
      <c r="A71" s="72"/>
      <c r="B71" s="1832">
        <v>47</v>
      </c>
      <c r="C71" s="17"/>
      <c r="D71" s="1829" t="s">
        <v>4757</v>
      </c>
      <c r="E71" s="17"/>
      <c r="F71" s="17"/>
      <c r="G71" s="1833">
        <v>313281</v>
      </c>
      <c r="H71" s="17"/>
      <c r="I71" s="17"/>
      <c r="J71" s="17"/>
      <c r="K71" s="17"/>
      <c r="L71" s="17"/>
      <c r="M71" s="17"/>
      <c r="N71" s="17"/>
      <c r="O71" s="17"/>
      <c r="P71" s="17"/>
      <c r="Q71" s="17"/>
      <c r="R71" s="17"/>
      <c r="S71" s="17"/>
      <c r="T71" s="17"/>
      <c r="U71" s="17"/>
      <c r="V71" s="17"/>
      <c r="W71" s="17"/>
      <c r="X71" s="17"/>
      <c r="Y71" s="17"/>
      <c r="Z71" s="17"/>
      <c r="AA71" s="17"/>
    </row>
    <row r="72" spans="1:27">
      <c r="A72" s="72"/>
      <c r="B72" s="1832">
        <v>48</v>
      </c>
      <c r="C72" s="17"/>
      <c r="D72" s="1829" t="s">
        <v>4758</v>
      </c>
      <c r="E72" s="17"/>
      <c r="F72" s="17"/>
      <c r="G72" s="1833">
        <v>250588</v>
      </c>
      <c r="H72" s="17"/>
      <c r="I72" s="17"/>
      <c r="J72" s="17"/>
      <c r="K72" s="17"/>
      <c r="L72" s="17"/>
      <c r="M72" s="17"/>
      <c r="N72" s="17"/>
      <c r="O72" s="17"/>
      <c r="P72" s="17"/>
      <c r="Q72" s="17"/>
      <c r="R72" s="17"/>
      <c r="S72" s="17"/>
      <c r="T72" s="17"/>
      <c r="U72" s="17"/>
      <c r="V72" s="17"/>
      <c r="W72" s="17"/>
      <c r="X72" s="17"/>
      <c r="Y72" s="17"/>
      <c r="Z72" s="17"/>
      <c r="AA72" s="17"/>
    </row>
    <row r="73" spans="1:27">
      <c r="A73" s="72"/>
      <c r="B73" s="1832">
        <v>49</v>
      </c>
      <c r="C73" s="17"/>
      <c r="D73" s="1829" t="s">
        <v>4759</v>
      </c>
      <c r="E73" s="17"/>
      <c r="F73" s="17"/>
      <c r="G73" s="1833">
        <v>673514</v>
      </c>
      <c r="H73" s="17"/>
      <c r="I73" s="17"/>
      <c r="J73" s="17"/>
      <c r="K73" s="17"/>
      <c r="L73" s="17"/>
      <c r="M73" s="17"/>
      <c r="N73" s="17"/>
      <c r="O73" s="17"/>
      <c r="P73" s="17"/>
      <c r="Q73" s="17"/>
      <c r="R73" s="17"/>
      <c r="S73" s="17"/>
      <c r="T73" s="17"/>
      <c r="U73" s="17"/>
      <c r="V73" s="17"/>
      <c r="W73" s="17"/>
      <c r="X73" s="17"/>
      <c r="Y73" s="17"/>
      <c r="Z73" s="17"/>
      <c r="AA73" s="17"/>
    </row>
    <row r="74" spans="1:27">
      <c r="A74" s="72"/>
      <c r="B74" s="1832">
        <v>50</v>
      </c>
      <c r="C74" s="17"/>
      <c r="D74" s="1829" t="s">
        <v>4760</v>
      </c>
      <c r="E74" s="17"/>
      <c r="F74" s="17"/>
      <c r="G74" s="1833">
        <v>725460</v>
      </c>
      <c r="H74" s="17"/>
      <c r="I74" s="17"/>
      <c r="J74" s="17"/>
      <c r="K74" s="17"/>
      <c r="L74" s="17"/>
      <c r="M74" s="17"/>
      <c r="N74" s="17"/>
      <c r="O74" s="17"/>
      <c r="P74" s="17"/>
      <c r="Q74" s="17"/>
      <c r="R74" s="17"/>
      <c r="S74" s="17"/>
      <c r="T74" s="17"/>
      <c r="U74" s="17"/>
      <c r="V74" s="17"/>
      <c r="W74" s="17"/>
      <c r="X74" s="17"/>
      <c r="Y74" s="17"/>
      <c r="Z74" s="17"/>
      <c r="AA74" s="17"/>
    </row>
    <row r="75" spans="1:27">
      <c r="A75" s="72"/>
      <c r="B75" s="1832">
        <v>51</v>
      </c>
      <c r="C75" s="346"/>
      <c r="D75" s="1829" t="s">
        <v>4761</v>
      </c>
      <c r="E75" s="346"/>
      <c r="F75" s="346"/>
      <c r="G75" s="1833">
        <v>151656</v>
      </c>
      <c r="H75" s="17"/>
      <c r="I75" s="17"/>
      <c r="J75" s="17"/>
      <c r="K75" s="17"/>
      <c r="L75" s="17"/>
      <c r="M75" s="17"/>
      <c r="N75" s="17"/>
      <c r="O75" s="17"/>
      <c r="P75" s="17"/>
      <c r="Q75" s="17"/>
      <c r="R75" s="17"/>
      <c r="S75" s="17"/>
      <c r="T75" s="17"/>
      <c r="U75" s="17"/>
      <c r="V75" s="17"/>
      <c r="W75" s="17"/>
      <c r="X75" s="17"/>
      <c r="Y75" s="17"/>
      <c r="Z75" s="17"/>
      <c r="AA75" s="17"/>
    </row>
    <row r="76" spans="1:27">
      <c r="A76" s="72"/>
      <c r="B76" s="17">
        <v>52</v>
      </c>
      <c r="C76" s="17"/>
      <c r="D76" s="1829" t="s">
        <v>4762</v>
      </c>
      <c r="E76" s="17"/>
      <c r="F76" s="17"/>
      <c r="G76" s="1833">
        <v>1489274</v>
      </c>
      <c r="H76" s="17"/>
      <c r="I76" s="17"/>
      <c r="J76" s="17"/>
      <c r="K76" s="17"/>
      <c r="L76" s="17"/>
      <c r="M76" s="17"/>
      <c r="N76" s="17"/>
      <c r="O76" s="17"/>
      <c r="P76" s="17"/>
      <c r="Q76" s="17"/>
      <c r="R76" s="17"/>
      <c r="S76" s="17"/>
      <c r="T76" s="17"/>
      <c r="U76" s="17"/>
      <c r="V76" s="17"/>
      <c r="W76" s="17"/>
      <c r="X76" s="17"/>
      <c r="Y76" s="17"/>
      <c r="Z76" s="17"/>
      <c r="AA76" s="17"/>
    </row>
    <row r="77" spans="1:27">
      <c r="A77" s="72"/>
      <c r="B77" s="17">
        <v>53</v>
      </c>
      <c r="C77" s="17"/>
      <c r="D77" s="1829" t="s">
        <v>4763</v>
      </c>
      <c r="E77" s="17"/>
      <c r="F77" s="17"/>
      <c r="G77" s="1833">
        <v>246805</v>
      </c>
      <c r="H77" s="17"/>
      <c r="I77" s="17"/>
      <c r="J77" s="17"/>
      <c r="K77" s="17"/>
      <c r="L77" s="17"/>
      <c r="M77" s="17"/>
      <c r="N77" s="17"/>
      <c r="O77" s="17"/>
      <c r="P77" s="17"/>
      <c r="Q77" s="17"/>
      <c r="R77" s="17"/>
      <c r="S77" s="17"/>
      <c r="T77" s="17"/>
      <c r="U77" s="17"/>
      <c r="V77" s="17"/>
      <c r="W77" s="17"/>
      <c r="X77" s="17"/>
      <c r="Y77" s="17"/>
      <c r="Z77" s="17"/>
      <c r="AA77" s="17"/>
    </row>
    <row r="78" spans="1:27">
      <c r="A78" s="72"/>
      <c r="B78" s="17">
        <v>54</v>
      </c>
      <c r="C78" s="17"/>
      <c r="D78" s="1829" t="s">
        <v>4764</v>
      </c>
      <c r="E78" s="17"/>
      <c r="F78" s="17"/>
      <c r="G78" s="1833">
        <v>360017</v>
      </c>
      <c r="H78" s="17"/>
      <c r="I78" s="17"/>
      <c r="J78" s="17"/>
      <c r="K78" s="17"/>
      <c r="L78" s="17"/>
      <c r="M78" s="17"/>
      <c r="N78" s="17"/>
      <c r="O78" s="17"/>
      <c r="P78" s="17"/>
      <c r="Q78" s="17"/>
      <c r="R78" s="17"/>
      <c r="S78" s="17"/>
      <c r="T78" s="17"/>
      <c r="U78" s="17"/>
      <c r="V78" s="17"/>
      <c r="W78" s="17"/>
      <c r="X78" s="17"/>
      <c r="Y78" s="17"/>
      <c r="Z78" s="17"/>
      <c r="AA78" s="17"/>
    </row>
    <row r="79" spans="1:27">
      <c r="A79" s="72"/>
      <c r="B79" s="17">
        <v>55</v>
      </c>
      <c r="C79" s="17"/>
      <c r="D79" s="1829" t="s">
        <v>4765</v>
      </c>
      <c r="E79" s="17"/>
      <c r="F79" s="17"/>
      <c r="G79" s="1833">
        <v>101964</v>
      </c>
      <c r="H79" s="17"/>
      <c r="I79" s="17"/>
      <c r="J79" s="17"/>
      <c r="K79" s="17"/>
      <c r="L79" s="17"/>
      <c r="M79" s="17"/>
      <c r="N79" s="17"/>
      <c r="O79" s="17"/>
      <c r="P79" s="17"/>
      <c r="Q79" s="17"/>
      <c r="R79" s="17"/>
      <c r="S79" s="17"/>
      <c r="T79" s="17"/>
      <c r="U79" s="17"/>
      <c r="V79" s="17"/>
      <c r="W79" s="17"/>
      <c r="X79" s="17"/>
      <c r="Y79" s="17"/>
      <c r="Z79" s="17"/>
      <c r="AA79" s="17"/>
    </row>
    <row r="80" spans="1:27">
      <c r="A80" s="72"/>
      <c r="B80" s="17">
        <v>56</v>
      </c>
      <c r="C80" s="17"/>
      <c r="D80" s="1829" t="s">
        <v>4766</v>
      </c>
      <c r="E80" s="17"/>
      <c r="F80" s="17"/>
      <c r="G80" s="1833">
        <v>173081</v>
      </c>
      <c r="H80" s="17"/>
      <c r="I80" s="17"/>
      <c r="J80" s="17"/>
      <c r="K80" s="17"/>
      <c r="L80" s="17"/>
      <c r="M80" s="17"/>
      <c r="N80" s="17"/>
      <c r="O80" s="17"/>
      <c r="P80" s="17"/>
      <c r="Q80" s="17"/>
      <c r="R80" s="17"/>
      <c r="S80" s="17"/>
      <c r="T80" s="17"/>
      <c r="U80" s="17"/>
      <c r="V80" s="17"/>
      <c r="W80" s="17"/>
      <c r="X80" s="17"/>
      <c r="Y80" s="17"/>
      <c r="Z80" s="17"/>
      <c r="AA80" s="17"/>
    </row>
    <row r="81" spans="1:27">
      <c r="A81" s="72"/>
      <c r="B81" s="17">
        <v>57</v>
      </c>
      <c r="C81" s="17"/>
      <c r="D81" s="1829" t="s">
        <v>4767</v>
      </c>
      <c r="E81" s="17"/>
      <c r="F81" s="17"/>
      <c r="G81" s="1833">
        <v>113286</v>
      </c>
      <c r="H81" s="17"/>
      <c r="I81" s="17"/>
      <c r="J81" s="17"/>
      <c r="K81" s="17"/>
      <c r="L81" s="17"/>
      <c r="M81" s="17"/>
      <c r="N81" s="17"/>
      <c r="O81" s="17"/>
      <c r="P81" s="17"/>
      <c r="Q81" s="17"/>
      <c r="R81" s="17"/>
      <c r="S81" s="17"/>
      <c r="T81" s="17"/>
      <c r="U81" s="17"/>
      <c r="V81" s="17"/>
      <c r="W81" s="17"/>
      <c r="X81" s="17"/>
      <c r="Y81" s="17"/>
      <c r="Z81" s="17"/>
      <c r="AA81" s="17"/>
    </row>
    <row r="82" spans="1:27">
      <c r="A82" s="72"/>
      <c r="B82" s="17">
        <v>58</v>
      </c>
      <c r="C82" s="17"/>
      <c r="D82" s="1829" t="s">
        <v>4768</v>
      </c>
      <c r="E82" s="17"/>
      <c r="F82" s="17"/>
      <c r="G82" s="1833">
        <v>177973</v>
      </c>
      <c r="H82" s="17"/>
      <c r="I82" s="17"/>
      <c r="J82" s="17"/>
      <c r="K82" s="17"/>
      <c r="L82" s="17"/>
      <c r="M82" s="17"/>
      <c r="N82" s="17"/>
      <c r="O82" s="17"/>
      <c r="P82" s="17"/>
      <c r="Q82" s="17"/>
      <c r="R82" s="17"/>
      <c r="S82" s="17"/>
      <c r="T82" s="17"/>
      <c r="U82" s="17"/>
      <c r="V82" s="17"/>
      <c r="W82" s="17"/>
      <c r="X82" s="17"/>
      <c r="Y82" s="17"/>
      <c r="Z82" s="17"/>
      <c r="AA82" s="17"/>
    </row>
    <row r="83" spans="1:27">
      <c r="A83" s="72"/>
      <c r="B83" s="17">
        <v>59</v>
      </c>
      <c r="C83" s="17"/>
      <c r="D83" s="1829" t="s">
        <v>4769</v>
      </c>
      <c r="E83" s="17"/>
      <c r="F83" s="17"/>
      <c r="G83" s="1833">
        <v>366797</v>
      </c>
      <c r="H83" s="17"/>
      <c r="I83" s="17"/>
      <c r="J83" s="17"/>
      <c r="K83" s="17"/>
      <c r="L83" s="17"/>
      <c r="M83" s="17"/>
      <c r="N83" s="17"/>
      <c r="O83" s="17"/>
      <c r="P83" s="17"/>
      <c r="Q83" s="17"/>
      <c r="R83" s="17"/>
      <c r="S83" s="17"/>
      <c r="T83" s="17"/>
      <c r="U83" s="17"/>
      <c r="V83" s="17"/>
      <c r="W83" s="17"/>
      <c r="X83" s="17"/>
      <c r="Y83" s="17"/>
      <c r="Z83" s="17"/>
      <c r="AA83" s="17"/>
    </row>
    <row r="84" spans="1:27">
      <c r="A84" s="72"/>
      <c r="B84" s="17">
        <v>60</v>
      </c>
      <c r="C84" s="17"/>
      <c r="D84" s="1829" t="s">
        <v>4770</v>
      </c>
      <c r="E84" s="17"/>
      <c r="F84" s="17"/>
      <c r="G84" s="1833">
        <v>495580</v>
      </c>
      <c r="H84" s="17"/>
      <c r="I84" s="17"/>
      <c r="J84" s="17"/>
      <c r="K84" s="17"/>
      <c r="L84" s="17"/>
      <c r="M84" s="17"/>
      <c r="N84" s="17"/>
      <c r="O84" s="17"/>
      <c r="P84" s="17"/>
      <c r="Q84" s="17"/>
      <c r="R84" s="17"/>
      <c r="S84" s="17"/>
      <c r="T84" s="17"/>
      <c r="U84" s="17"/>
      <c r="V84" s="17"/>
      <c r="W84" s="17"/>
      <c r="X84" s="17"/>
      <c r="Y84" s="17"/>
      <c r="Z84" s="17"/>
      <c r="AA84" s="17"/>
    </row>
    <row r="85" spans="1:27">
      <c r="A85" s="72"/>
      <c r="B85" s="17">
        <v>61</v>
      </c>
      <c r="C85" s="17"/>
      <c r="D85" s="1829" t="s">
        <v>4771</v>
      </c>
      <c r="E85" s="17"/>
      <c r="F85" s="17"/>
      <c r="G85" s="1833">
        <v>305782</v>
      </c>
      <c r="H85" s="17"/>
      <c r="I85" s="17"/>
      <c r="J85" s="17"/>
      <c r="K85" s="17"/>
      <c r="L85" s="17"/>
      <c r="M85" s="17"/>
      <c r="N85" s="17"/>
      <c r="O85" s="17"/>
      <c r="P85" s="17"/>
      <c r="Q85" s="17"/>
      <c r="R85" s="17"/>
      <c r="S85" s="17"/>
      <c r="T85" s="17"/>
      <c r="U85" s="17"/>
      <c r="V85" s="17"/>
      <c r="W85" s="17"/>
      <c r="X85" s="17"/>
      <c r="Y85" s="17"/>
      <c r="Z85" s="17"/>
      <c r="AA85" s="17"/>
    </row>
    <row r="86" spans="1:27">
      <c r="A86" s="72"/>
      <c r="B86" s="17">
        <v>62</v>
      </c>
      <c r="C86" s="17"/>
      <c r="D86" s="1829" t="s">
        <v>4772</v>
      </c>
      <c r="E86" s="17"/>
      <c r="F86" s="17"/>
      <c r="G86" s="1833">
        <v>199365</v>
      </c>
      <c r="H86" s="17"/>
      <c r="I86" s="17"/>
      <c r="J86" s="17"/>
      <c r="K86" s="17"/>
      <c r="L86" s="17"/>
      <c r="M86" s="17"/>
      <c r="N86" s="17"/>
      <c r="O86" s="17"/>
      <c r="P86" s="17"/>
      <c r="Q86" s="17"/>
      <c r="R86" s="17"/>
      <c r="S86" s="17"/>
      <c r="T86" s="17"/>
      <c r="U86" s="17"/>
      <c r="V86" s="17"/>
      <c r="W86" s="17"/>
      <c r="X86" s="17"/>
      <c r="Y86" s="17"/>
      <c r="Z86" s="17"/>
      <c r="AA86" s="17"/>
    </row>
    <row r="87" spans="1:27">
      <c r="A87" s="72"/>
      <c r="B87" s="17">
        <v>63</v>
      </c>
      <c r="C87" s="17"/>
      <c r="D87" s="1829" t="s">
        <v>4773</v>
      </c>
      <c r="E87" s="17"/>
      <c r="F87" s="17"/>
      <c r="G87" s="1833">
        <v>454806</v>
      </c>
      <c r="H87" s="17"/>
      <c r="I87" s="17"/>
      <c r="J87" s="17"/>
      <c r="K87" s="17"/>
      <c r="L87" s="17"/>
      <c r="M87" s="17"/>
      <c r="N87" s="17"/>
      <c r="O87" s="17"/>
      <c r="P87" s="17"/>
      <c r="Q87" s="17"/>
      <c r="R87" s="17"/>
      <c r="S87" s="17"/>
      <c r="T87" s="17"/>
      <c r="U87" s="17"/>
      <c r="V87" s="17"/>
      <c r="W87" s="17"/>
      <c r="X87" s="17"/>
      <c r="Y87" s="17"/>
      <c r="Z87" s="17"/>
      <c r="AA87" s="17"/>
    </row>
    <row r="88" spans="1:27">
      <c r="A88" s="72"/>
      <c r="B88" s="17">
        <v>64</v>
      </c>
      <c r="C88" s="17"/>
      <c r="D88" s="1829" t="s">
        <v>4774</v>
      </c>
      <c r="E88" s="17"/>
      <c r="F88" s="17"/>
      <c r="G88" s="1833">
        <v>189176</v>
      </c>
      <c r="H88" s="17"/>
      <c r="I88" s="17"/>
      <c r="J88" s="17"/>
      <c r="K88" s="17"/>
      <c r="L88" s="17"/>
      <c r="M88" s="17"/>
      <c r="N88" s="17"/>
      <c r="O88" s="17"/>
      <c r="P88" s="17"/>
      <c r="Q88" s="17"/>
      <c r="R88" s="17"/>
      <c r="S88" s="17"/>
      <c r="T88" s="17"/>
      <c r="U88" s="17"/>
      <c r="V88" s="17"/>
      <c r="W88" s="17"/>
      <c r="X88" s="17"/>
      <c r="Y88" s="17"/>
      <c r="Z88" s="17"/>
      <c r="AA88" s="17"/>
    </row>
    <row r="89" spans="1:27">
      <c r="A89" s="72"/>
      <c r="B89" s="17">
        <v>65</v>
      </c>
      <c r="C89" s="17"/>
      <c r="D89" s="1829"/>
      <c r="E89" s="17"/>
      <c r="F89" s="17"/>
      <c r="G89" s="1826"/>
      <c r="H89" s="17"/>
      <c r="I89" s="17"/>
      <c r="J89" s="17"/>
      <c r="K89" s="17"/>
      <c r="L89" s="17"/>
      <c r="M89" s="17"/>
      <c r="N89" s="17"/>
      <c r="O89" s="17"/>
      <c r="P89" s="17"/>
      <c r="Q89" s="17"/>
      <c r="R89" s="17"/>
      <c r="S89" s="17"/>
      <c r="T89" s="17"/>
      <c r="U89" s="17"/>
      <c r="V89" s="17"/>
      <c r="W89" s="17"/>
      <c r="X89" s="17"/>
      <c r="Y89" s="17"/>
      <c r="Z89" s="17"/>
      <c r="AA89" s="17"/>
    </row>
    <row r="90" spans="1:27">
      <c r="A90" s="72"/>
      <c r="B90" s="17">
        <v>66</v>
      </c>
      <c r="C90" s="17"/>
      <c r="D90" s="1825" t="s">
        <v>4775</v>
      </c>
      <c r="E90" s="17"/>
      <c r="F90" s="17"/>
      <c r="G90" s="1830">
        <v>9402133</v>
      </c>
      <c r="H90" s="17"/>
      <c r="I90" s="17"/>
      <c r="J90" s="17"/>
      <c r="K90" s="17"/>
      <c r="L90" s="17"/>
      <c r="M90" s="17"/>
      <c r="N90" s="17"/>
      <c r="O90" s="17"/>
      <c r="P90" s="17"/>
      <c r="Q90" s="17"/>
      <c r="R90" s="17"/>
      <c r="S90" s="17"/>
      <c r="T90" s="17"/>
      <c r="U90" s="17"/>
      <c r="V90" s="17"/>
      <c r="W90" s="17"/>
      <c r="X90" s="17"/>
      <c r="Y90" s="17"/>
      <c r="Z90" s="17"/>
      <c r="AA90" s="17"/>
    </row>
    <row r="91" spans="1:27">
      <c r="A91" s="72"/>
      <c r="B91" s="17">
        <v>67</v>
      </c>
      <c r="C91" s="17"/>
      <c r="D91" s="17"/>
      <c r="E91" s="17"/>
      <c r="F91" s="17"/>
      <c r="G91" s="338"/>
      <c r="H91" s="17"/>
      <c r="I91" s="17"/>
      <c r="J91" s="17"/>
      <c r="K91" s="17"/>
      <c r="L91" s="17"/>
      <c r="M91" s="17"/>
      <c r="N91" s="17"/>
      <c r="O91" s="17"/>
      <c r="P91" s="17"/>
      <c r="Q91" s="17"/>
      <c r="R91" s="17"/>
      <c r="S91" s="17"/>
      <c r="T91" s="17"/>
      <c r="U91" s="17"/>
      <c r="V91" s="17"/>
      <c r="W91" s="17"/>
      <c r="X91" s="17"/>
      <c r="Y91" s="17"/>
      <c r="Z91" s="17"/>
      <c r="AA91" s="17"/>
    </row>
    <row r="92" spans="1:27">
      <c r="A92" s="72"/>
      <c r="B92" s="17">
        <v>68</v>
      </c>
      <c r="C92" s="17"/>
      <c r="D92" s="17"/>
      <c r="E92" s="17"/>
      <c r="F92" s="17"/>
      <c r="G92" s="338"/>
      <c r="H92" s="17"/>
      <c r="I92" s="17"/>
      <c r="J92" s="17"/>
      <c r="K92" s="17"/>
      <c r="L92" s="17"/>
      <c r="M92" s="17"/>
      <c r="N92" s="17"/>
      <c r="O92" s="17"/>
      <c r="P92" s="17"/>
      <c r="Q92" s="17"/>
      <c r="R92" s="17"/>
      <c r="S92" s="17"/>
      <c r="T92" s="17"/>
      <c r="U92" s="17"/>
      <c r="V92" s="17"/>
      <c r="W92" s="17"/>
      <c r="X92" s="17"/>
      <c r="Y92" s="17"/>
      <c r="Z92" s="17"/>
      <c r="AA92" s="17"/>
    </row>
    <row r="93" spans="1:27">
      <c r="A93" s="72"/>
      <c r="B93" s="17">
        <v>69</v>
      </c>
      <c r="C93" s="17"/>
      <c r="D93" s="17"/>
      <c r="E93" s="17"/>
      <c r="F93" s="17"/>
      <c r="G93" s="338"/>
      <c r="H93" s="17"/>
      <c r="I93" s="17"/>
      <c r="J93" s="17"/>
      <c r="K93" s="17"/>
      <c r="L93" s="17"/>
      <c r="M93" s="17"/>
      <c r="N93" s="17"/>
      <c r="O93" s="17"/>
      <c r="P93" s="17"/>
      <c r="Q93" s="17"/>
      <c r="R93" s="17"/>
      <c r="S93" s="17"/>
      <c r="T93" s="17"/>
      <c r="U93" s="17"/>
      <c r="V93" s="17"/>
      <c r="W93" s="17"/>
      <c r="X93" s="17"/>
      <c r="Y93" s="17"/>
      <c r="Z93" s="17"/>
      <c r="AA93" s="17"/>
    </row>
    <row r="94" spans="1:27">
      <c r="A94" s="72"/>
      <c r="B94" s="17">
        <v>70</v>
      </c>
      <c r="C94" s="17"/>
      <c r="D94" s="17"/>
      <c r="E94" s="17"/>
      <c r="F94" s="17"/>
      <c r="G94" s="338"/>
      <c r="H94" s="17"/>
      <c r="I94" s="17"/>
      <c r="J94" s="17"/>
      <c r="K94" s="17"/>
      <c r="L94" s="17"/>
      <c r="M94" s="17"/>
      <c r="N94" s="17"/>
      <c r="O94" s="17"/>
      <c r="P94" s="17"/>
      <c r="Q94" s="17"/>
      <c r="R94" s="17"/>
      <c r="S94" s="17"/>
      <c r="T94" s="17"/>
      <c r="U94" s="17"/>
      <c r="V94" s="17"/>
      <c r="W94" s="17"/>
      <c r="X94" s="17"/>
      <c r="Y94" s="17"/>
      <c r="Z94" s="17"/>
      <c r="AA94" s="17"/>
    </row>
    <row r="95" spans="1:27">
      <c r="A95" s="72"/>
      <c r="B95" s="17">
        <v>71</v>
      </c>
      <c r="C95" s="17"/>
      <c r="D95" s="17"/>
      <c r="E95" s="17"/>
      <c r="F95" s="17"/>
      <c r="G95" s="338"/>
      <c r="H95" s="17"/>
      <c r="I95" s="17"/>
      <c r="J95" s="17"/>
      <c r="K95" s="17"/>
      <c r="L95" s="17"/>
      <c r="M95" s="17"/>
      <c r="N95" s="17"/>
      <c r="O95" s="17"/>
      <c r="P95" s="17"/>
      <c r="Q95" s="17"/>
      <c r="R95" s="17"/>
      <c r="S95" s="17"/>
      <c r="T95" s="17"/>
      <c r="U95" s="17"/>
      <c r="V95" s="17"/>
      <c r="W95" s="17"/>
      <c r="X95" s="17"/>
      <c r="Y95" s="17"/>
      <c r="Z95" s="17"/>
      <c r="AA95" s="17"/>
    </row>
    <row r="96" spans="1:27">
      <c r="A96" s="72"/>
      <c r="B96" s="17">
        <v>72</v>
      </c>
      <c r="C96" s="17"/>
      <c r="D96" s="1831" t="s">
        <v>4776</v>
      </c>
      <c r="E96" s="17"/>
      <c r="F96" s="17"/>
      <c r="G96" s="338"/>
      <c r="H96" s="17"/>
      <c r="I96" s="17"/>
      <c r="J96" s="17"/>
      <c r="K96" s="17"/>
      <c r="L96" s="17"/>
      <c r="M96" s="17"/>
      <c r="N96" s="17"/>
      <c r="O96" s="17"/>
      <c r="P96" s="17"/>
      <c r="Q96" s="17"/>
      <c r="R96" s="17"/>
      <c r="S96" s="17"/>
      <c r="T96" s="17"/>
      <c r="U96" s="17"/>
      <c r="V96" s="17"/>
      <c r="W96" s="17"/>
      <c r="X96" s="17"/>
      <c r="Y96" s="17"/>
      <c r="Z96" s="17"/>
      <c r="AA96" s="17"/>
    </row>
    <row r="97" spans="1:27">
      <c r="A97" s="72"/>
      <c r="B97" s="17">
        <v>73</v>
      </c>
      <c r="C97" s="17"/>
      <c r="D97" s="1829" t="s">
        <v>4777</v>
      </c>
      <c r="E97" s="17"/>
      <c r="F97" s="17"/>
      <c r="G97" s="1826">
        <v>130466</v>
      </c>
      <c r="H97" s="17"/>
      <c r="I97" s="17"/>
      <c r="J97" s="17"/>
      <c r="K97" s="17"/>
      <c r="L97" s="17"/>
      <c r="M97" s="17"/>
      <c r="N97" s="17"/>
      <c r="O97" s="17"/>
      <c r="P97" s="17"/>
      <c r="Q97" s="17"/>
      <c r="R97" s="17"/>
      <c r="S97" s="17"/>
      <c r="T97" s="17"/>
      <c r="U97" s="17"/>
      <c r="V97" s="17"/>
      <c r="W97" s="17"/>
      <c r="X97" s="17"/>
      <c r="Y97" s="17"/>
      <c r="Z97" s="17"/>
      <c r="AA97" s="17"/>
    </row>
    <row r="98" spans="1:27">
      <c r="A98" s="72"/>
      <c r="B98" s="17">
        <v>74</v>
      </c>
      <c r="C98" s="17"/>
      <c r="D98" s="1829" t="s">
        <v>4778</v>
      </c>
      <c r="E98" s="17"/>
      <c r="F98" s="17"/>
      <c r="G98" s="1830">
        <v>135911</v>
      </c>
      <c r="H98" s="17"/>
      <c r="I98" s="17"/>
      <c r="J98" s="17"/>
      <c r="K98" s="17"/>
      <c r="L98" s="17"/>
      <c r="M98" s="17"/>
      <c r="N98" s="17"/>
      <c r="O98" s="17"/>
      <c r="P98" s="17"/>
      <c r="Q98" s="17"/>
      <c r="R98" s="17"/>
      <c r="S98" s="17"/>
      <c r="T98" s="17"/>
      <c r="U98" s="17"/>
      <c r="V98" s="17"/>
      <c r="W98" s="17"/>
      <c r="X98" s="17"/>
      <c r="Y98" s="17"/>
      <c r="Z98" s="17"/>
      <c r="AA98" s="17"/>
    </row>
    <row r="99" spans="1:27">
      <c r="A99" s="72"/>
      <c r="B99" s="17">
        <v>75</v>
      </c>
      <c r="C99" s="17"/>
      <c r="D99" s="1829" t="s">
        <v>4779</v>
      </c>
      <c r="E99" s="17"/>
      <c r="F99" s="17"/>
      <c r="G99" s="1830">
        <v>139726</v>
      </c>
      <c r="H99" s="17"/>
      <c r="I99" s="17"/>
      <c r="J99" s="17"/>
      <c r="K99" s="17"/>
      <c r="L99" s="17"/>
      <c r="M99" s="17"/>
      <c r="N99" s="17"/>
      <c r="O99" s="17"/>
      <c r="P99" s="17"/>
      <c r="Q99" s="17"/>
      <c r="R99" s="17"/>
      <c r="S99" s="17"/>
      <c r="T99" s="17"/>
      <c r="U99" s="17"/>
      <c r="V99" s="17"/>
      <c r="W99" s="17"/>
      <c r="X99" s="17"/>
      <c r="Y99" s="17"/>
      <c r="Z99" s="17"/>
      <c r="AA99" s="17"/>
    </row>
    <row r="100" spans="1:27">
      <c r="A100" s="72"/>
      <c r="B100" s="17">
        <v>76</v>
      </c>
      <c r="C100" s="17"/>
      <c r="D100" s="1829" t="s">
        <v>4780</v>
      </c>
      <c r="E100" s="17"/>
      <c r="F100" s="17"/>
      <c r="G100" s="1830">
        <v>1867847</v>
      </c>
      <c r="H100" s="17"/>
      <c r="I100" s="17"/>
      <c r="J100" s="17"/>
      <c r="K100" s="17"/>
      <c r="L100" s="17"/>
      <c r="M100" s="17"/>
      <c r="N100" s="17"/>
      <c r="O100" s="17"/>
      <c r="P100" s="17"/>
      <c r="Q100" s="17"/>
      <c r="R100" s="17"/>
      <c r="S100" s="17"/>
      <c r="T100" s="17"/>
      <c r="U100" s="17"/>
      <c r="V100" s="17"/>
      <c r="W100" s="17"/>
      <c r="X100" s="17"/>
      <c r="Y100" s="17"/>
      <c r="Z100" s="17"/>
      <c r="AA100" s="17"/>
    </row>
    <row r="101" spans="1:27">
      <c r="A101" s="72"/>
      <c r="B101" s="17">
        <v>77</v>
      </c>
      <c r="C101" s="17"/>
      <c r="D101" s="1829" t="s">
        <v>4781</v>
      </c>
      <c r="E101" s="17"/>
      <c r="F101" s="17"/>
      <c r="G101" s="1830">
        <v>492722</v>
      </c>
      <c r="H101" s="17"/>
      <c r="I101" s="17"/>
      <c r="J101" s="17"/>
      <c r="K101" s="17"/>
      <c r="L101" s="17"/>
      <c r="M101" s="17"/>
      <c r="N101" s="17"/>
      <c r="O101" s="17"/>
      <c r="P101" s="17"/>
      <c r="Q101" s="17"/>
      <c r="R101" s="17"/>
      <c r="S101" s="17"/>
      <c r="T101" s="17"/>
      <c r="U101" s="17"/>
      <c r="V101" s="17"/>
      <c r="W101" s="17"/>
      <c r="X101" s="17"/>
      <c r="Y101" s="17"/>
      <c r="Z101" s="17"/>
      <c r="AA101" s="17"/>
    </row>
    <row r="102" spans="1:27">
      <c r="A102" s="72"/>
      <c r="B102" s="17">
        <v>78</v>
      </c>
      <c r="C102" s="17"/>
      <c r="D102" s="1829"/>
      <c r="E102" s="17"/>
      <c r="F102" s="17"/>
      <c r="G102" s="1830"/>
      <c r="H102" s="17"/>
      <c r="I102" s="17"/>
      <c r="J102" s="17"/>
      <c r="K102" s="17"/>
      <c r="L102" s="17"/>
      <c r="M102" s="17"/>
      <c r="N102" s="17"/>
      <c r="O102" s="17"/>
      <c r="P102" s="17"/>
      <c r="Q102" s="17"/>
      <c r="R102" s="17"/>
      <c r="S102" s="17"/>
      <c r="T102" s="17"/>
      <c r="U102" s="17"/>
      <c r="V102" s="17"/>
      <c r="W102" s="17"/>
      <c r="X102" s="17"/>
      <c r="Y102" s="17"/>
      <c r="Z102" s="17"/>
      <c r="AA102" s="17"/>
    </row>
    <row r="103" spans="1:27">
      <c r="A103" s="72"/>
      <c r="B103" s="17">
        <v>79</v>
      </c>
      <c r="C103" s="17"/>
      <c r="D103" s="1829"/>
      <c r="E103" s="17"/>
      <c r="F103" s="17"/>
      <c r="G103" s="1830"/>
      <c r="H103" s="17"/>
      <c r="I103" s="17"/>
      <c r="J103" s="17"/>
      <c r="K103" s="17"/>
      <c r="L103" s="17"/>
      <c r="M103" s="17"/>
      <c r="N103" s="17"/>
      <c r="O103" s="17"/>
      <c r="P103" s="17"/>
      <c r="Q103" s="17"/>
      <c r="R103" s="17"/>
      <c r="S103" s="17"/>
      <c r="T103" s="17"/>
      <c r="U103" s="17"/>
      <c r="V103" s="17"/>
      <c r="W103" s="17"/>
      <c r="X103" s="17"/>
      <c r="Y103" s="17"/>
      <c r="Z103" s="17"/>
      <c r="AA103" s="17"/>
    </row>
    <row r="104" spans="1:27">
      <c r="A104" s="72"/>
      <c r="B104" s="17">
        <v>80</v>
      </c>
      <c r="C104" s="17"/>
      <c r="D104" s="1829"/>
      <c r="E104" s="17"/>
      <c r="F104" s="17"/>
      <c r="G104" s="1830"/>
      <c r="H104" s="17"/>
      <c r="I104" s="17"/>
      <c r="J104" s="17"/>
      <c r="K104" s="17"/>
      <c r="L104" s="17"/>
      <c r="M104" s="17"/>
      <c r="N104" s="17"/>
      <c r="O104" s="17"/>
      <c r="P104" s="17"/>
      <c r="Q104" s="17"/>
      <c r="R104" s="17"/>
      <c r="S104" s="17"/>
      <c r="T104" s="17"/>
      <c r="U104" s="17"/>
      <c r="V104" s="17"/>
      <c r="W104" s="17"/>
      <c r="X104" s="17"/>
      <c r="Y104" s="17"/>
      <c r="Z104" s="17"/>
      <c r="AA104" s="17"/>
    </row>
    <row r="105" spans="1:27">
      <c r="A105" s="72"/>
      <c r="B105" s="17">
        <v>81</v>
      </c>
      <c r="C105" s="17"/>
      <c r="D105" s="1829"/>
      <c r="E105" s="17"/>
      <c r="F105" s="17"/>
      <c r="G105" s="1830"/>
      <c r="H105" s="17"/>
      <c r="I105" s="17"/>
      <c r="J105" s="17"/>
      <c r="K105" s="17"/>
      <c r="L105" s="17"/>
      <c r="M105" s="17"/>
      <c r="N105" s="17"/>
      <c r="O105" s="17"/>
      <c r="P105" s="17"/>
      <c r="Q105" s="17"/>
      <c r="R105" s="17"/>
      <c r="S105" s="17"/>
      <c r="T105" s="17"/>
      <c r="U105" s="17"/>
      <c r="V105" s="17"/>
      <c r="W105" s="17"/>
      <c r="X105" s="17"/>
      <c r="Y105" s="17"/>
      <c r="Z105" s="17"/>
      <c r="AA105" s="17"/>
    </row>
    <row r="106" spans="1:27">
      <c r="A106" s="72"/>
      <c r="B106" s="17">
        <v>82</v>
      </c>
      <c r="C106" s="17"/>
      <c r="D106" s="1825" t="s">
        <v>4782</v>
      </c>
      <c r="E106" s="17"/>
      <c r="F106" s="17"/>
      <c r="G106" s="1830">
        <v>2766672</v>
      </c>
      <c r="H106" s="17"/>
      <c r="I106" s="17"/>
      <c r="J106" s="17"/>
      <c r="K106" s="17"/>
      <c r="L106" s="17"/>
      <c r="M106" s="17"/>
      <c r="N106" s="17"/>
      <c r="O106" s="17"/>
      <c r="P106" s="17"/>
      <c r="Q106" s="17"/>
      <c r="R106" s="17"/>
      <c r="S106" s="17"/>
      <c r="T106" s="17"/>
      <c r="U106" s="17"/>
      <c r="V106" s="17"/>
      <c r="W106" s="17"/>
      <c r="X106" s="17"/>
      <c r="Y106" s="17"/>
      <c r="Z106" s="17"/>
      <c r="AA106" s="17"/>
    </row>
    <row r="107" spans="1:27">
      <c r="A107" s="72"/>
      <c r="B107" s="17"/>
      <c r="C107" s="17"/>
      <c r="D107" s="17"/>
      <c r="E107" s="17"/>
      <c r="F107" s="17"/>
      <c r="G107" s="338"/>
      <c r="H107" s="17"/>
      <c r="I107" s="17"/>
      <c r="J107" s="17"/>
      <c r="K107" s="17"/>
      <c r="L107" s="17"/>
      <c r="M107" s="17"/>
      <c r="N107" s="17"/>
      <c r="O107" s="17"/>
      <c r="P107" s="17"/>
      <c r="Q107" s="17"/>
      <c r="R107" s="17"/>
      <c r="S107" s="17"/>
      <c r="T107" s="17"/>
      <c r="U107" s="17"/>
      <c r="V107" s="17"/>
      <c r="W107" s="17"/>
      <c r="X107" s="17"/>
      <c r="Y107" s="17"/>
      <c r="Z107" s="17"/>
      <c r="AA107" s="17"/>
    </row>
    <row r="108" spans="1:27">
      <c r="A108" s="72"/>
      <c r="B108" s="17"/>
      <c r="C108" s="17"/>
      <c r="D108" s="17"/>
      <c r="E108" s="17"/>
      <c r="F108" s="17"/>
      <c r="G108" s="338"/>
      <c r="H108" s="17"/>
      <c r="I108" s="17"/>
      <c r="J108" s="17"/>
      <c r="K108" s="17"/>
      <c r="L108" s="17"/>
      <c r="M108" s="17"/>
      <c r="N108" s="17"/>
      <c r="O108" s="17"/>
      <c r="P108" s="17"/>
      <c r="Q108" s="17"/>
      <c r="R108" s="17"/>
      <c r="S108" s="17"/>
      <c r="T108" s="17"/>
      <c r="U108" s="17"/>
      <c r="V108" s="17"/>
      <c r="W108" s="17"/>
      <c r="X108" s="17"/>
      <c r="Y108" s="17"/>
      <c r="Z108" s="17"/>
      <c r="AA108" s="17"/>
    </row>
    <row r="109" spans="1:27">
      <c r="A109" s="72"/>
      <c r="B109" s="17"/>
      <c r="C109" s="17"/>
      <c r="D109" s="17"/>
      <c r="E109" s="17"/>
      <c r="F109" s="17"/>
      <c r="G109" s="338"/>
      <c r="H109" s="17"/>
      <c r="I109" s="17"/>
      <c r="J109" s="17"/>
      <c r="K109" s="17"/>
      <c r="L109" s="17"/>
      <c r="M109" s="17"/>
      <c r="N109" s="17"/>
      <c r="O109" s="17"/>
      <c r="P109" s="17"/>
      <c r="Q109" s="17"/>
      <c r="R109" s="17"/>
      <c r="S109" s="17"/>
      <c r="T109" s="17"/>
      <c r="U109" s="17"/>
      <c r="V109" s="17"/>
      <c r="W109" s="17"/>
      <c r="X109" s="17"/>
      <c r="Y109" s="17"/>
      <c r="Z109" s="17"/>
      <c r="AA109" s="17"/>
    </row>
    <row r="110" spans="1:27">
      <c r="A110" s="72"/>
      <c r="B110" s="17"/>
      <c r="C110" s="17"/>
      <c r="D110" s="17"/>
      <c r="E110" s="17"/>
      <c r="F110" s="17"/>
      <c r="G110" s="338"/>
      <c r="H110" s="17"/>
      <c r="I110" s="17"/>
      <c r="J110" s="17"/>
      <c r="K110" s="17"/>
      <c r="L110" s="17"/>
      <c r="M110" s="17"/>
      <c r="N110" s="17"/>
      <c r="O110" s="17"/>
      <c r="P110" s="17"/>
      <c r="Q110" s="17"/>
      <c r="R110" s="17"/>
      <c r="S110" s="17"/>
      <c r="T110" s="17"/>
      <c r="U110" s="17"/>
      <c r="V110" s="17"/>
      <c r="W110" s="17"/>
      <c r="X110" s="17"/>
      <c r="Y110" s="17"/>
      <c r="Z110" s="17"/>
      <c r="AA110" s="17"/>
    </row>
    <row r="111" spans="1:27">
      <c r="A111" s="72"/>
      <c r="B111" s="17"/>
      <c r="C111" s="17"/>
      <c r="D111" s="17"/>
      <c r="E111" s="17"/>
      <c r="F111" s="17"/>
      <c r="G111" s="338"/>
      <c r="H111" s="17"/>
      <c r="I111" s="17"/>
      <c r="J111" s="17"/>
      <c r="K111" s="17"/>
      <c r="L111" s="17"/>
      <c r="M111" s="17"/>
      <c r="N111" s="17"/>
      <c r="O111" s="17"/>
      <c r="P111" s="17"/>
      <c r="Q111" s="17"/>
      <c r="R111" s="17"/>
      <c r="S111" s="17"/>
      <c r="T111" s="17"/>
      <c r="U111" s="17"/>
      <c r="V111" s="17"/>
      <c r="W111" s="17"/>
      <c r="X111" s="17"/>
      <c r="Y111" s="17"/>
      <c r="Z111" s="17"/>
      <c r="AA111" s="17"/>
    </row>
    <row r="112" spans="1:27">
      <c r="A112" s="72"/>
      <c r="B112" s="17"/>
      <c r="C112" s="17"/>
      <c r="D112" s="17"/>
      <c r="E112" s="17"/>
      <c r="F112" s="17"/>
      <c r="G112" s="338"/>
      <c r="H112" s="17"/>
      <c r="I112" s="17"/>
      <c r="J112" s="17"/>
      <c r="K112" s="17"/>
      <c r="L112" s="17"/>
      <c r="M112" s="17"/>
      <c r="N112" s="17"/>
      <c r="O112" s="17"/>
      <c r="P112" s="17"/>
      <c r="Q112" s="17"/>
      <c r="R112" s="17"/>
      <c r="S112" s="17"/>
      <c r="T112" s="17"/>
      <c r="U112" s="17"/>
      <c r="V112" s="17"/>
      <c r="W112" s="17"/>
      <c r="X112" s="17"/>
      <c r="Y112" s="17"/>
      <c r="Z112" s="17"/>
      <c r="AA112" s="17"/>
    </row>
    <row r="113" spans="1:27">
      <c r="A113" s="72"/>
      <c r="B113" s="17"/>
      <c r="C113" s="17"/>
      <c r="D113" s="17"/>
      <c r="E113" s="17"/>
      <c r="F113" s="17"/>
      <c r="G113" s="338"/>
      <c r="H113" s="17"/>
      <c r="I113" s="17"/>
      <c r="J113" s="17"/>
      <c r="K113" s="17"/>
      <c r="L113" s="17"/>
      <c r="M113" s="17"/>
      <c r="N113" s="17"/>
      <c r="O113" s="17"/>
      <c r="P113" s="17"/>
      <c r="Q113" s="17"/>
      <c r="R113" s="17"/>
      <c r="S113" s="17"/>
      <c r="T113" s="17"/>
      <c r="U113" s="17"/>
      <c r="V113" s="17"/>
      <c r="W113" s="17"/>
      <c r="X113" s="17"/>
      <c r="Y113" s="17"/>
      <c r="Z113" s="17"/>
      <c r="AA113" s="17"/>
    </row>
    <row r="114" spans="1:27">
      <c r="A114" s="72"/>
      <c r="B114" s="17"/>
      <c r="C114" s="17"/>
      <c r="D114" s="17"/>
      <c r="E114" s="17"/>
      <c r="F114" s="17"/>
      <c r="G114" s="338"/>
      <c r="H114" s="17"/>
      <c r="I114" s="17"/>
      <c r="J114" s="17"/>
      <c r="K114" s="17"/>
      <c r="L114" s="17"/>
      <c r="M114" s="17"/>
      <c r="N114" s="17"/>
      <c r="O114" s="17"/>
      <c r="P114" s="17"/>
      <c r="Q114" s="17"/>
      <c r="R114" s="17"/>
      <c r="S114" s="17"/>
      <c r="T114" s="17"/>
      <c r="U114" s="17"/>
      <c r="V114" s="17"/>
      <c r="W114" s="17"/>
      <c r="X114" s="17"/>
      <c r="Y114" s="17"/>
      <c r="Z114" s="17"/>
      <c r="AA114" s="17"/>
    </row>
    <row r="115" spans="1:27">
      <c r="A115" s="72"/>
      <c r="B115" s="17"/>
      <c r="C115" s="17"/>
      <c r="D115" s="17"/>
      <c r="E115" s="17"/>
      <c r="F115" s="17"/>
      <c r="G115" s="338"/>
      <c r="H115" s="17"/>
      <c r="I115" s="17"/>
      <c r="J115" s="17"/>
      <c r="K115" s="17"/>
      <c r="L115" s="17"/>
      <c r="M115" s="17"/>
      <c r="N115" s="17"/>
      <c r="O115" s="17"/>
      <c r="P115" s="17"/>
      <c r="Q115" s="17"/>
      <c r="R115" s="17"/>
      <c r="S115" s="17"/>
      <c r="T115" s="17"/>
      <c r="U115" s="17"/>
      <c r="V115" s="17"/>
      <c r="W115" s="17"/>
      <c r="X115" s="17"/>
      <c r="Y115" s="17"/>
      <c r="Z115" s="17"/>
      <c r="AA115" s="17"/>
    </row>
    <row r="116" spans="1:27">
      <c r="A116" s="72"/>
      <c r="B116" s="17"/>
      <c r="C116" s="17"/>
      <c r="D116" s="17"/>
      <c r="E116" s="17"/>
      <c r="F116" s="17"/>
      <c r="G116" s="338"/>
      <c r="H116" s="17"/>
      <c r="I116" s="17"/>
      <c r="J116" s="17"/>
      <c r="K116" s="17"/>
      <c r="L116" s="17"/>
      <c r="M116" s="17"/>
      <c r="N116" s="17"/>
      <c r="O116" s="17"/>
      <c r="P116" s="17"/>
      <c r="Q116" s="17"/>
      <c r="R116" s="17"/>
      <c r="S116" s="17"/>
      <c r="T116" s="17"/>
      <c r="U116" s="17"/>
      <c r="V116" s="17"/>
      <c r="W116" s="17"/>
      <c r="X116" s="17"/>
      <c r="Y116" s="17"/>
      <c r="Z116" s="17"/>
      <c r="AA116" s="17"/>
    </row>
    <row r="117" spans="1:27">
      <c r="A117" s="72"/>
      <c r="B117" s="17"/>
      <c r="C117" s="17"/>
      <c r="D117" s="17"/>
      <c r="E117" s="17"/>
      <c r="F117" s="17"/>
      <c r="G117" s="338"/>
      <c r="H117" s="17"/>
      <c r="I117" s="17"/>
      <c r="J117" s="17"/>
      <c r="K117" s="17"/>
      <c r="L117" s="17"/>
      <c r="M117" s="17"/>
      <c r="N117" s="17"/>
      <c r="O117" s="17"/>
      <c r="P117" s="17"/>
      <c r="Q117" s="17"/>
      <c r="R117" s="17"/>
      <c r="S117" s="17"/>
      <c r="T117" s="17"/>
      <c r="U117" s="17"/>
      <c r="V117" s="17"/>
      <c r="W117" s="17"/>
      <c r="X117" s="17"/>
      <c r="Y117" s="17"/>
      <c r="Z117" s="17"/>
      <c r="AA117" s="17"/>
    </row>
    <row r="118" spans="1:27">
      <c r="A118" s="72"/>
      <c r="B118" s="17"/>
      <c r="C118" s="17"/>
      <c r="D118" s="17"/>
      <c r="E118" s="17"/>
      <c r="F118" s="17"/>
      <c r="G118" s="338"/>
      <c r="H118" s="17"/>
      <c r="I118" s="17"/>
      <c r="J118" s="17"/>
      <c r="K118" s="17"/>
      <c r="L118" s="17"/>
      <c r="M118" s="17"/>
      <c r="N118" s="17"/>
      <c r="O118" s="17"/>
      <c r="P118" s="17"/>
      <c r="Q118" s="17"/>
      <c r="R118" s="17"/>
      <c r="S118" s="17"/>
      <c r="T118" s="17"/>
      <c r="U118" s="17"/>
      <c r="V118" s="17"/>
      <c r="W118" s="17"/>
      <c r="X118" s="17"/>
      <c r="Y118" s="17"/>
      <c r="Z118" s="17"/>
      <c r="AA118" s="17"/>
    </row>
    <row r="119" spans="1:27" ht="15.75" thickBot="1">
      <c r="A119" s="111"/>
      <c r="B119" s="112"/>
      <c r="C119" s="350"/>
      <c r="D119" s="350"/>
      <c r="E119" s="350"/>
      <c r="F119" s="112"/>
      <c r="G119" s="354"/>
      <c r="H119" s="17"/>
      <c r="I119" s="17"/>
      <c r="J119" s="17"/>
      <c r="K119" s="17"/>
      <c r="L119" s="17"/>
      <c r="M119" s="17"/>
      <c r="N119" s="17"/>
      <c r="O119" s="17"/>
      <c r="P119" s="17"/>
      <c r="Q119" s="17"/>
      <c r="R119" s="17"/>
      <c r="S119" s="17"/>
      <c r="T119" s="17"/>
      <c r="U119" s="17"/>
      <c r="V119" s="17"/>
      <c r="W119" s="17"/>
      <c r="X119" s="17"/>
      <c r="Y119" s="17"/>
      <c r="Z119" s="17"/>
      <c r="AA119" s="17"/>
    </row>
    <row r="120" spans="1:27">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75">
      <c r="A121" s="114" t="s">
        <v>1371</v>
      </c>
      <c r="B121" s="17"/>
      <c r="C121" s="17"/>
      <c r="D121" s="17"/>
      <c r="E121" s="351"/>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c r="A122" s="69" t="s">
        <v>1374</v>
      </c>
      <c r="B122" s="69"/>
      <c r="C122" s="69"/>
      <c r="D122" s="69"/>
      <c r="E122" s="69"/>
      <c r="F122" s="69"/>
      <c r="G122" s="69"/>
      <c r="H122" s="17"/>
      <c r="I122" s="17"/>
      <c r="J122" s="17"/>
      <c r="K122" s="17"/>
      <c r="L122" s="17"/>
      <c r="M122" s="17"/>
      <c r="N122" s="17"/>
      <c r="O122" s="17"/>
      <c r="P122" s="17"/>
      <c r="Q122" s="17"/>
      <c r="R122" s="17"/>
      <c r="S122" s="17"/>
      <c r="T122" s="17"/>
      <c r="U122" s="17"/>
      <c r="V122" s="17"/>
      <c r="W122" s="17"/>
      <c r="X122" s="17"/>
      <c r="Y122" s="17"/>
      <c r="Z122" s="17"/>
      <c r="AA122" s="17"/>
    </row>
    <row r="123" spans="1:27" ht="15.75" thickBot="1">
      <c r="A123" s="17"/>
      <c r="B123" s="17" t="str">
        <f>'Data Sheet'!$C$25</f>
        <v>Central Hudson Gas &amp; Electric</v>
      </c>
      <c r="C123" s="17"/>
      <c r="D123" s="17"/>
      <c r="E123" s="17"/>
      <c r="F123" s="859" t="str">
        <f>'Data Sheet'!$C$40</f>
        <v>4/14/14</v>
      </c>
      <c r="G123" s="17" t="str">
        <f>'Data Sheet'!$C$38</f>
        <v>12/31/13</v>
      </c>
      <c r="H123" s="17"/>
      <c r="I123" s="17"/>
      <c r="J123" s="17"/>
      <c r="K123" s="17"/>
      <c r="L123" s="17"/>
      <c r="M123" s="17"/>
      <c r="N123" s="17"/>
      <c r="O123" s="17"/>
      <c r="P123" s="17"/>
      <c r="Q123" s="17"/>
      <c r="R123" s="17"/>
      <c r="S123" s="17"/>
      <c r="T123" s="17"/>
      <c r="U123" s="17"/>
      <c r="V123" s="17"/>
      <c r="W123" s="17"/>
      <c r="X123" s="17"/>
      <c r="Y123" s="17"/>
      <c r="Z123" s="17"/>
      <c r="AA123" s="17"/>
    </row>
    <row r="124" spans="1:27">
      <c r="A124" s="29"/>
      <c r="B124" s="66"/>
      <c r="C124" s="66"/>
      <c r="D124" s="66"/>
      <c r="E124" s="66"/>
      <c r="F124" s="66"/>
      <c r="G124" s="67"/>
      <c r="H124" s="17"/>
      <c r="I124" s="17"/>
      <c r="J124" s="17"/>
      <c r="K124" s="17"/>
      <c r="L124" s="17"/>
      <c r="M124" s="17"/>
      <c r="N124" s="17"/>
      <c r="O124" s="17"/>
      <c r="P124" s="17"/>
      <c r="Q124" s="17"/>
      <c r="R124" s="17"/>
      <c r="S124" s="17"/>
      <c r="T124" s="17"/>
      <c r="U124" s="17"/>
      <c r="V124" s="17"/>
      <c r="W124" s="17"/>
      <c r="X124" s="17"/>
      <c r="Y124" s="17"/>
      <c r="Z124" s="17"/>
      <c r="AA124" s="17"/>
    </row>
    <row r="125" spans="1:27" ht="15.75">
      <c r="A125" s="352"/>
      <c r="B125" s="69" t="s">
        <v>1359</v>
      </c>
      <c r="C125" s="69"/>
      <c r="D125" s="69"/>
      <c r="E125" s="69"/>
      <c r="F125" s="69"/>
      <c r="G125" s="70"/>
      <c r="H125" s="17"/>
      <c r="I125" s="17"/>
      <c r="J125" s="17"/>
      <c r="K125" s="17"/>
      <c r="L125" s="17"/>
      <c r="M125" s="17"/>
      <c r="N125" s="17"/>
      <c r="O125" s="17"/>
      <c r="P125" s="17"/>
      <c r="Q125" s="17"/>
      <c r="R125" s="17"/>
      <c r="S125" s="17"/>
      <c r="T125" s="17"/>
      <c r="U125" s="17"/>
      <c r="V125" s="17"/>
      <c r="W125" s="17"/>
      <c r="X125" s="17"/>
      <c r="Y125" s="17"/>
      <c r="Z125" s="17"/>
      <c r="AA125" s="17"/>
    </row>
    <row r="126" spans="1:27">
      <c r="A126" s="72"/>
      <c r="B126" s="17"/>
      <c r="C126" s="17"/>
      <c r="D126" s="17"/>
      <c r="E126" s="17"/>
      <c r="F126" s="17"/>
      <c r="G126" s="73"/>
      <c r="H126" s="17"/>
      <c r="I126" s="17"/>
      <c r="J126" s="17"/>
      <c r="K126" s="17"/>
      <c r="L126" s="17"/>
      <c r="M126" s="17"/>
      <c r="N126" s="17"/>
      <c r="O126" s="17"/>
      <c r="P126" s="17"/>
      <c r="Q126" s="17"/>
      <c r="R126" s="17"/>
      <c r="S126" s="17"/>
      <c r="T126" s="17"/>
      <c r="U126" s="17"/>
      <c r="V126" s="17"/>
      <c r="W126" s="17"/>
      <c r="X126" s="17"/>
      <c r="Y126" s="17"/>
      <c r="Z126" s="17"/>
      <c r="AA126" s="17"/>
    </row>
    <row r="127" spans="1:27">
      <c r="A127" s="87"/>
      <c r="B127" s="89"/>
      <c r="C127" s="89"/>
      <c r="D127" s="89"/>
      <c r="E127" s="89"/>
      <c r="F127" s="89"/>
      <c r="G127" s="353"/>
      <c r="H127" s="17"/>
      <c r="I127" s="17"/>
      <c r="J127" s="17"/>
      <c r="K127" s="17"/>
      <c r="L127" s="17"/>
      <c r="M127" s="17"/>
      <c r="N127" s="17"/>
      <c r="O127" s="17"/>
      <c r="P127" s="17"/>
      <c r="Q127" s="17"/>
      <c r="R127" s="17"/>
      <c r="S127" s="17"/>
      <c r="T127" s="17"/>
      <c r="U127" s="17"/>
      <c r="V127" s="17"/>
      <c r="W127" s="17"/>
      <c r="X127" s="17"/>
      <c r="Y127" s="17"/>
      <c r="Z127" s="17"/>
      <c r="AA127" s="17"/>
    </row>
    <row r="128" spans="1:27">
      <c r="A128" s="72"/>
      <c r="B128" s="17"/>
      <c r="C128" s="17"/>
      <c r="D128" s="17"/>
      <c r="E128" s="17"/>
      <c r="F128" s="17"/>
      <c r="G128" s="338"/>
      <c r="H128" s="17"/>
      <c r="I128" s="17"/>
      <c r="J128" s="17"/>
      <c r="K128" s="17"/>
      <c r="L128" s="17"/>
      <c r="M128" s="17"/>
      <c r="N128" s="17"/>
      <c r="O128" s="17"/>
      <c r="P128" s="17"/>
      <c r="Q128" s="17"/>
      <c r="R128" s="17"/>
      <c r="S128" s="17"/>
      <c r="T128" s="17"/>
      <c r="U128" s="17"/>
      <c r="V128" s="17"/>
      <c r="W128" s="17"/>
      <c r="X128" s="17"/>
      <c r="Y128" s="17"/>
      <c r="Z128" s="17"/>
      <c r="AA128" s="17"/>
    </row>
    <row r="129" spans="1:27">
      <c r="A129" s="72"/>
      <c r="B129" s="17"/>
      <c r="C129" s="17"/>
      <c r="D129" s="17"/>
      <c r="E129" s="17"/>
      <c r="F129" s="17"/>
      <c r="G129" s="338"/>
      <c r="H129" s="17"/>
      <c r="I129" s="17"/>
      <c r="J129" s="17"/>
      <c r="K129" s="17"/>
      <c r="L129" s="17"/>
      <c r="M129" s="17"/>
      <c r="N129" s="17"/>
      <c r="O129" s="17"/>
      <c r="P129" s="17"/>
      <c r="Q129" s="17"/>
      <c r="R129" s="17"/>
      <c r="S129" s="17"/>
      <c r="T129" s="17"/>
      <c r="U129" s="17"/>
      <c r="V129" s="17"/>
      <c r="W129" s="17"/>
      <c r="X129" s="17"/>
      <c r="Y129" s="17"/>
      <c r="Z129" s="17"/>
      <c r="AA129" s="17"/>
    </row>
    <row r="130" spans="1:27">
      <c r="A130" s="72"/>
      <c r="B130" s="17"/>
      <c r="C130" s="17"/>
      <c r="D130" s="17"/>
      <c r="E130" s="17"/>
      <c r="F130" s="17"/>
      <c r="G130" s="338"/>
      <c r="H130" s="17"/>
      <c r="I130" s="17"/>
      <c r="J130" s="17"/>
      <c r="K130" s="17"/>
      <c r="L130" s="17"/>
      <c r="M130" s="17"/>
      <c r="N130" s="17"/>
      <c r="O130" s="17"/>
      <c r="P130" s="17"/>
      <c r="Q130" s="17"/>
      <c r="R130" s="17"/>
      <c r="S130" s="17"/>
      <c r="T130" s="17"/>
      <c r="U130" s="17"/>
      <c r="V130" s="17"/>
      <c r="W130" s="17"/>
      <c r="X130" s="17"/>
      <c r="Y130" s="17"/>
      <c r="Z130" s="17"/>
      <c r="AA130" s="17"/>
    </row>
    <row r="131" spans="1:27">
      <c r="A131" s="72"/>
      <c r="B131" s="17"/>
      <c r="C131" s="17"/>
      <c r="D131" s="17"/>
      <c r="E131" s="17"/>
      <c r="F131" s="17"/>
      <c r="G131" s="338"/>
      <c r="H131" s="17"/>
      <c r="I131" s="17"/>
      <c r="J131" s="17"/>
      <c r="K131" s="17"/>
      <c r="L131" s="17"/>
      <c r="M131" s="17"/>
      <c r="N131" s="17"/>
      <c r="O131" s="17"/>
      <c r="P131" s="17"/>
      <c r="Q131" s="17"/>
      <c r="R131" s="17"/>
      <c r="S131" s="17"/>
      <c r="T131" s="17"/>
      <c r="U131" s="17"/>
      <c r="V131" s="17"/>
      <c r="W131" s="17"/>
      <c r="X131" s="17"/>
      <c r="Y131" s="17"/>
      <c r="Z131" s="17"/>
      <c r="AA131" s="17"/>
    </row>
    <row r="132" spans="1:27">
      <c r="A132" s="72"/>
      <c r="B132" s="17"/>
      <c r="C132" s="17"/>
      <c r="D132" s="17"/>
      <c r="E132" s="17"/>
      <c r="F132" s="17"/>
      <c r="G132" s="338"/>
      <c r="H132" s="17"/>
      <c r="I132" s="17"/>
      <c r="J132" s="17"/>
      <c r="K132" s="17"/>
      <c r="L132" s="17"/>
      <c r="M132" s="17"/>
      <c r="N132" s="17"/>
      <c r="O132" s="17"/>
      <c r="P132" s="17"/>
      <c r="Q132" s="17"/>
      <c r="R132" s="17"/>
      <c r="S132" s="17"/>
      <c r="T132" s="17"/>
      <c r="U132" s="17"/>
      <c r="V132" s="17"/>
      <c r="W132" s="17"/>
      <c r="X132" s="17"/>
      <c r="Y132" s="17"/>
      <c r="Z132" s="17"/>
      <c r="AA132" s="17"/>
    </row>
    <row r="133" spans="1:27">
      <c r="A133" s="72"/>
      <c r="B133" s="17"/>
      <c r="C133" s="17"/>
      <c r="D133" s="17"/>
      <c r="E133" s="17"/>
      <c r="F133" s="17"/>
      <c r="G133" s="338"/>
      <c r="H133" s="17"/>
      <c r="I133" s="17"/>
      <c r="J133" s="17"/>
      <c r="K133" s="17"/>
      <c r="L133" s="17"/>
      <c r="M133" s="17"/>
      <c r="N133" s="17"/>
      <c r="O133" s="17"/>
      <c r="P133" s="17"/>
      <c r="Q133" s="17"/>
      <c r="R133" s="17"/>
      <c r="S133" s="17"/>
      <c r="T133" s="17"/>
      <c r="U133" s="17"/>
      <c r="V133" s="17"/>
      <c r="W133" s="17"/>
      <c r="X133" s="17"/>
      <c r="Y133" s="17"/>
      <c r="Z133" s="17"/>
      <c r="AA133" s="17"/>
    </row>
    <row r="134" spans="1:27">
      <c r="A134" s="72"/>
      <c r="B134" s="17"/>
      <c r="C134" s="17"/>
      <c r="D134" s="17"/>
      <c r="E134" s="17"/>
      <c r="F134" s="17"/>
      <c r="G134" s="338"/>
      <c r="H134" s="17"/>
      <c r="I134" s="17"/>
      <c r="J134" s="17"/>
      <c r="K134" s="17"/>
      <c r="L134" s="17"/>
      <c r="M134" s="17"/>
      <c r="N134" s="17"/>
      <c r="O134" s="17"/>
      <c r="P134" s="17"/>
      <c r="Q134" s="17"/>
      <c r="R134" s="17"/>
      <c r="S134" s="17"/>
      <c r="T134" s="17"/>
      <c r="U134" s="17"/>
      <c r="V134" s="17"/>
      <c r="W134" s="17"/>
      <c r="X134" s="17"/>
      <c r="Y134" s="17"/>
      <c r="Z134" s="17"/>
      <c r="AA134" s="17"/>
    </row>
    <row r="135" spans="1:27">
      <c r="A135" s="72"/>
      <c r="B135" s="17"/>
      <c r="C135" s="17"/>
      <c r="D135" s="17"/>
      <c r="E135" s="17"/>
      <c r="F135" s="17"/>
      <c r="G135" s="338"/>
      <c r="H135" s="17"/>
      <c r="I135" s="17"/>
      <c r="J135" s="17"/>
      <c r="K135" s="17"/>
      <c r="L135" s="17"/>
      <c r="M135" s="17"/>
      <c r="N135" s="17"/>
      <c r="O135" s="17"/>
      <c r="P135" s="17"/>
      <c r="Q135" s="17"/>
      <c r="R135" s="17"/>
      <c r="S135" s="17"/>
      <c r="T135" s="17"/>
      <c r="U135" s="17"/>
      <c r="V135" s="17"/>
      <c r="W135" s="17"/>
      <c r="X135" s="17"/>
      <c r="Y135" s="17"/>
      <c r="Z135" s="17"/>
      <c r="AA135" s="17"/>
    </row>
    <row r="136" spans="1:27">
      <c r="A136" s="72"/>
      <c r="B136" s="17"/>
      <c r="C136" s="346"/>
      <c r="D136" s="17"/>
      <c r="E136" s="346"/>
      <c r="F136" s="346"/>
      <c r="G136" s="338"/>
      <c r="H136" s="17"/>
      <c r="I136" s="17"/>
      <c r="J136" s="17"/>
      <c r="K136" s="17"/>
      <c r="L136" s="17"/>
      <c r="M136" s="17"/>
      <c r="N136" s="17"/>
      <c r="O136" s="17"/>
      <c r="P136" s="17"/>
      <c r="Q136" s="17"/>
      <c r="R136" s="17"/>
      <c r="S136" s="17"/>
      <c r="T136" s="17"/>
      <c r="U136" s="17"/>
      <c r="V136" s="17"/>
      <c r="W136" s="17"/>
      <c r="X136" s="17"/>
      <c r="Y136" s="17"/>
      <c r="Z136" s="17"/>
      <c r="AA136" s="17"/>
    </row>
    <row r="137" spans="1:27">
      <c r="A137" s="72"/>
      <c r="B137" s="17"/>
      <c r="C137" s="17"/>
      <c r="D137" s="17"/>
      <c r="E137" s="17"/>
      <c r="F137" s="17"/>
      <c r="G137" s="338"/>
      <c r="H137" s="17"/>
      <c r="I137" s="17"/>
      <c r="J137" s="17"/>
      <c r="K137" s="17"/>
      <c r="L137" s="17"/>
      <c r="M137" s="17"/>
      <c r="N137" s="17"/>
      <c r="O137" s="17"/>
      <c r="P137" s="17"/>
      <c r="Q137" s="17"/>
      <c r="R137" s="17"/>
      <c r="S137" s="17"/>
      <c r="T137" s="17"/>
      <c r="U137" s="17"/>
      <c r="V137" s="17"/>
      <c r="W137" s="17"/>
      <c r="X137" s="17"/>
      <c r="Y137" s="17"/>
      <c r="Z137" s="17"/>
      <c r="AA137" s="17"/>
    </row>
    <row r="138" spans="1:27">
      <c r="A138" s="72"/>
      <c r="B138" s="17"/>
      <c r="C138" s="17"/>
      <c r="D138" s="17"/>
      <c r="E138" s="17"/>
      <c r="F138" s="17"/>
      <c r="G138" s="338"/>
      <c r="H138" s="17"/>
      <c r="I138" s="17"/>
      <c r="J138" s="17"/>
      <c r="K138" s="17"/>
      <c r="L138" s="17"/>
      <c r="M138" s="17"/>
      <c r="N138" s="17"/>
      <c r="O138" s="17"/>
      <c r="P138" s="17"/>
      <c r="Q138" s="17"/>
      <c r="R138" s="17"/>
      <c r="S138" s="17"/>
      <c r="T138" s="17"/>
      <c r="U138" s="17"/>
      <c r="V138" s="17"/>
      <c r="W138" s="17"/>
      <c r="X138" s="17"/>
      <c r="Y138" s="17"/>
      <c r="Z138" s="17"/>
      <c r="AA138" s="17"/>
    </row>
    <row r="139" spans="1:27">
      <c r="A139" s="72"/>
      <c r="B139" s="17"/>
      <c r="C139" s="17"/>
      <c r="D139" s="17"/>
      <c r="E139" s="17"/>
      <c r="F139" s="17"/>
      <c r="G139" s="338"/>
      <c r="H139" s="17"/>
      <c r="I139" s="17"/>
      <c r="J139" s="17"/>
      <c r="K139" s="17"/>
      <c r="L139" s="17"/>
      <c r="M139" s="17"/>
      <c r="N139" s="17"/>
      <c r="O139" s="17"/>
      <c r="P139" s="17"/>
      <c r="Q139" s="17"/>
      <c r="R139" s="17"/>
      <c r="S139" s="17"/>
      <c r="T139" s="17"/>
      <c r="U139" s="17"/>
      <c r="V139" s="17"/>
      <c r="W139" s="17"/>
      <c r="X139" s="17"/>
      <c r="Y139" s="17"/>
      <c r="Z139" s="17"/>
      <c r="AA139" s="17"/>
    </row>
    <row r="140" spans="1:27">
      <c r="A140" s="72"/>
      <c r="B140" s="17"/>
      <c r="C140" s="17"/>
      <c r="D140" s="17"/>
      <c r="E140" s="17"/>
      <c r="F140" s="17"/>
      <c r="G140" s="338"/>
      <c r="H140" s="17"/>
      <c r="I140" s="17"/>
      <c r="J140" s="17"/>
      <c r="K140" s="17"/>
      <c r="L140" s="17"/>
      <c r="M140" s="17"/>
      <c r="N140" s="17"/>
      <c r="O140" s="17"/>
      <c r="P140" s="17"/>
      <c r="Q140" s="17"/>
      <c r="R140" s="17"/>
      <c r="S140" s="17"/>
      <c r="T140" s="17"/>
      <c r="U140" s="17"/>
      <c r="V140" s="17"/>
      <c r="W140" s="17"/>
      <c r="X140" s="17"/>
      <c r="Y140" s="17"/>
      <c r="Z140" s="17"/>
      <c r="AA140" s="17"/>
    </row>
    <row r="141" spans="1:27">
      <c r="A141" s="72"/>
      <c r="B141" s="17"/>
      <c r="C141" s="17"/>
      <c r="D141" s="17"/>
      <c r="E141" s="17"/>
      <c r="F141" s="17"/>
      <c r="G141" s="338"/>
      <c r="H141" s="17"/>
      <c r="I141" s="17"/>
      <c r="J141" s="17"/>
      <c r="K141" s="17"/>
      <c r="L141" s="17"/>
      <c r="M141" s="17"/>
      <c r="N141" s="17"/>
      <c r="O141" s="17"/>
      <c r="P141" s="17"/>
      <c r="Q141" s="17"/>
      <c r="R141" s="17"/>
      <c r="S141" s="17"/>
      <c r="T141" s="17"/>
      <c r="U141" s="17"/>
      <c r="V141" s="17"/>
      <c r="W141" s="17"/>
      <c r="X141" s="17"/>
      <c r="Y141" s="17"/>
      <c r="Z141" s="17"/>
      <c r="AA141" s="17"/>
    </row>
    <row r="142" spans="1:27">
      <c r="A142" s="72"/>
      <c r="B142" s="17"/>
      <c r="C142" s="17"/>
      <c r="D142" s="17"/>
      <c r="E142" s="17"/>
      <c r="F142" s="17"/>
      <c r="G142" s="338"/>
      <c r="H142" s="17"/>
      <c r="I142" s="17"/>
      <c r="J142" s="17"/>
      <c r="K142" s="17"/>
      <c r="L142" s="17"/>
      <c r="M142" s="17"/>
      <c r="N142" s="17"/>
      <c r="O142" s="17"/>
      <c r="P142" s="17"/>
      <c r="Q142" s="17"/>
      <c r="R142" s="17"/>
      <c r="S142" s="17"/>
      <c r="T142" s="17"/>
      <c r="U142" s="17"/>
      <c r="V142" s="17"/>
      <c r="W142" s="17"/>
      <c r="X142" s="17"/>
      <c r="Y142" s="17"/>
      <c r="Z142" s="17"/>
      <c r="AA142" s="17"/>
    </row>
    <row r="143" spans="1:27">
      <c r="A143" s="72"/>
      <c r="B143" s="17"/>
      <c r="C143" s="17"/>
      <c r="D143" s="17"/>
      <c r="E143" s="17"/>
      <c r="F143" s="17"/>
      <c r="G143" s="338"/>
      <c r="H143" s="17"/>
      <c r="I143" s="17"/>
      <c r="J143" s="17"/>
      <c r="K143" s="17"/>
      <c r="L143" s="17"/>
      <c r="M143" s="17"/>
      <c r="N143" s="17"/>
      <c r="O143" s="17"/>
      <c r="P143" s="17"/>
      <c r="Q143" s="17"/>
      <c r="R143" s="17"/>
      <c r="S143" s="17"/>
      <c r="T143" s="17"/>
      <c r="U143" s="17"/>
      <c r="V143" s="17"/>
      <c r="W143" s="17"/>
      <c r="X143" s="17"/>
      <c r="Y143" s="17"/>
      <c r="Z143" s="17"/>
      <c r="AA143" s="17"/>
    </row>
    <row r="144" spans="1:27">
      <c r="A144" s="72"/>
      <c r="B144" s="17"/>
      <c r="C144" s="17"/>
      <c r="D144" s="17"/>
      <c r="E144" s="17"/>
      <c r="F144" s="17"/>
      <c r="G144" s="338"/>
      <c r="H144" s="17"/>
      <c r="I144" s="17"/>
      <c r="J144" s="17"/>
      <c r="K144" s="17"/>
      <c r="L144" s="17"/>
      <c r="M144" s="17"/>
      <c r="N144" s="17"/>
      <c r="O144" s="17"/>
      <c r="P144" s="17"/>
      <c r="Q144" s="17"/>
      <c r="R144" s="17"/>
      <c r="S144" s="17"/>
      <c r="T144" s="17"/>
      <c r="U144" s="17"/>
      <c r="V144" s="17"/>
      <c r="W144" s="17"/>
      <c r="X144" s="17"/>
      <c r="Y144" s="17"/>
      <c r="Z144" s="17"/>
      <c r="AA144" s="17"/>
    </row>
    <row r="145" spans="1:27">
      <c r="A145" s="72"/>
      <c r="B145" s="17"/>
      <c r="C145" s="17"/>
      <c r="D145" s="17"/>
      <c r="E145" s="17"/>
      <c r="F145" s="17"/>
      <c r="G145" s="338"/>
      <c r="H145" s="17"/>
      <c r="I145" s="17"/>
      <c r="J145" s="17"/>
      <c r="K145" s="17"/>
      <c r="L145" s="17"/>
      <c r="M145" s="17"/>
      <c r="N145" s="17"/>
      <c r="O145" s="17"/>
      <c r="P145" s="17"/>
      <c r="Q145" s="17"/>
      <c r="R145" s="17"/>
      <c r="S145" s="17"/>
      <c r="T145" s="17"/>
      <c r="U145" s="17"/>
      <c r="V145" s="17"/>
      <c r="W145" s="17"/>
      <c r="X145" s="17"/>
      <c r="Y145" s="17"/>
      <c r="Z145" s="17"/>
      <c r="AA145" s="17"/>
    </row>
    <row r="146" spans="1:27">
      <c r="A146" s="72"/>
      <c r="B146" s="17"/>
      <c r="C146" s="17"/>
      <c r="D146" s="17"/>
      <c r="E146" s="17"/>
      <c r="F146" s="17"/>
      <c r="G146" s="338"/>
      <c r="H146" s="17"/>
      <c r="I146" s="17"/>
      <c r="J146" s="17"/>
      <c r="K146" s="17"/>
      <c r="L146" s="17"/>
      <c r="M146" s="17"/>
      <c r="N146" s="17"/>
      <c r="O146" s="17"/>
      <c r="P146" s="17"/>
      <c r="Q146" s="17"/>
      <c r="R146" s="17"/>
      <c r="S146" s="17"/>
      <c r="T146" s="17"/>
      <c r="U146" s="17"/>
      <c r="V146" s="17"/>
      <c r="W146" s="17"/>
      <c r="X146" s="17"/>
      <c r="Y146" s="17"/>
      <c r="Z146" s="17"/>
      <c r="AA146" s="17"/>
    </row>
    <row r="147" spans="1:27">
      <c r="A147" s="72"/>
      <c r="B147" s="17"/>
      <c r="C147" s="17"/>
      <c r="D147" s="17"/>
      <c r="E147" s="17"/>
      <c r="F147" s="17"/>
      <c r="G147" s="338"/>
      <c r="H147" s="17"/>
      <c r="I147" s="17"/>
      <c r="J147" s="17"/>
      <c r="K147" s="17"/>
      <c r="L147" s="17"/>
      <c r="M147" s="17"/>
      <c r="N147" s="17"/>
      <c r="O147" s="17"/>
      <c r="P147" s="17"/>
      <c r="Q147" s="17"/>
      <c r="R147" s="17"/>
      <c r="S147" s="17"/>
      <c r="T147" s="17"/>
      <c r="U147" s="17"/>
      <c r="V147" s="17"/>
      <c r="W147" s="17"/>
      <c r="X147" s="17"/>
      <c r="Y147" s="17"/>
      <c r="Z147" s="17"/>
      <c r="AA147" s="17"/>
    </row>
    <row r="148" spans="1:27">
      <c r="A148" s="72"/>
      <c r="B148" s="17"/>
      <c r="C148" s="17"/>
      <c r="D148" s="17"/>
      <c r="E148" s="17"/>
      <c r="F148" s="17"/>
      <c r="G148" s="338"/>
      <c r="H148" s="17"/>
      <c r="I148" s="17"/>
      <c r="J148" s="17"/>
      <c r="K148" s="17"/>
      <c r="L148" s="17"/>
      <c r="M148" s="17"/>
      <c r="N148" s="17"/>
      <c r="O148" s="17"/>
      <c r="P148" s="17"/>
      <c r="Q148" s="17"/>
      <c r="R148" s="17"/>
      <c r="S148" s="17"/>
      <c r="T148" s="17"/>
      <c r="U148" s="17"/>
      <c r="V148" s="17"/>
      <c r="W148" s="17"/>
      <c r="X148" s="17"/>
      <c r="Y148" s="17"/>
      <c r="Z148" s="17"/>
      <c r="AA148" s="17"/>
    </row>
    <row r="149" spans="1:27">
      <c r="A149" s="72"/>
      <c r="B149" s="17"/>
      <c r="C149" s="17"/>
      <c r="D149" s="17"/>
      <c r="E149" s="17"/>
      <c r="F149" s="17"/>
      <c r="G149" s="338"/>
      <c r="H149" s="17"/>
      <c r="I149" s="17"/>
      <c r="J149" s="17"/>
      <c r="K149" s="17"/>
      <c r="L149" s="17"/>
      <c r="M149" s="17"/>
      <c r="N149" s="17"/>
      <c r="O149" s="17"/>
      <c r="P149" s="17"/>
      <c r="Q149" s="17"/>
      <c r="R149" s="17"/>
      <c r="S149" s="17"/>
      <c r="T149" s="17"/>
      <c r="U149" s="17"/>
      <c r="V149" s="17"/>
      <c r="W149" s="17"/>
      <c r="X149" s="17"/>
      <c r="Y149" s="17"/>
      <c r="Z149" s="17"/>
      <c r="AA149" s="17"/>
    </row>
    <row r="150" spans="1:27">
      <c r="A150" s="72"/>
      <c r="B150" s="17"/>
      <c r="C150" s="17"/>
      <c r="D150" s="17"/>
      <c r="E150" s="17"/>
      <c r="F150" s="17"/>
      <c r="G150" s="338"/>
      <c r="H150" s="17"/>
      <c r="I150" s="17"/>
      <c r="J150" s="17"/>
      <c r="K150" s="17"/>
      <c r="L150" s="17"/>
      <c r="M150" s="17"/>
      <c r="N150" s="17"/>
      <c r="O150" s="17"/>
      <c r="P150" s="17"/>
      <c r="Q150" s="17"/>
      <c r="R150" s="17"/>
      <c r="S150" s="17"/>
      <c r="T150" s="17"/>
      <c r="U150" s="17"/>
      <c r="V150" s="17"/>
      <c r="W150" s="17"/>
      <c r="X150" s="17"/>
      <c r="Y150" s="17"/>
      <c r="Z150" s="17"/>
      <c r="AA150" s="17"/>
    </row>
    <row r="151" spans="1:27">
      <c r="A151" s="72"/>
      <c r="B151" s="17"/>
      <c r="C151" s="17"/>
      <c r="D151" s="17"/>
      <c r="E151" s="17"/>
      <c r="F151" s="17"/>
      <c r="G151" s="338"/>
      <c r="H151" s="17"/>
      <c r="I151" s="17"/>
      <c r="J151" s="17"/>
      <c r="K151" s="17"/>
      <c r="L151" s="17"/>
      <c r="M151" s="17"/>
      <c r="N151" s="17"/>
      <c r="O151" s="17"/>
      <c r="P151" s="17"/>
      <c r="Q151" s="17"/>
      <c r="R151" s="17"/>
      <c r="S151" s="17"/>
      <c r="T151" s="17"/>
      <c r="U151" s="17"/>
      <c r="V151" s="17"/>
      <c r="W151" s="17"/>
      <c r="X151" s="17"/>
      <c r="Y151" s="17"/>
      <c r="Z151" s="17"/>
      <c r="AA151" s="17"/>
    </row>
    <row r="152" spans="1:27">
      <c r="A152" s="72"/>
      <c r="B152" s="17"/>
      <c r="C152" s="17"/>
      <c r="D152" s="17"/>
      <c r="E152" s="17"/>
      <c r="F152" s="17"/>
      <c r="G152" s="338"/>
      <c r="H152" s="17"/>
      <c r="I152" s="17"/>
      <c r="J152" s="17"/>
      <c r="K152" s="17"/>
      <c r="L152" s="17"/>
      <c r="M152" s="17"/>
      <c r="N152" s="17"/>
      <c r="O152" s="17"/>
      <c r="P152" s="17"/>
      <c r="Q152" s="17"/>
      <c r="R152" s="17"/>
      <c r="S152" s="17"/>
      <c r="T152" s="17"/>
      <c r="U152" s="17"/>
      <c r="V152" s="17"/>
      <c r="W152" s="17"/>
      <c r="X152" s="17"/>
      <c r="Y152" s="17"/>
      <c r="Z152" s="17"/>
      <c r="AA152" s="17"/>
    </row>
    <row r="153" spans="1:27">
      <c r="A153" s="72"/>
      <c r="B153" s="17"/>
      <c r="C153" s="17"/>
      <c r="D153" s="17"/>
      <c r="E153" s="17"/>
      <c r="F153" s="17"/>
      <c r="G153" s="338"/>
      <c r="H153" s="17"/>
      <c r="I153" s="17"/>
      <c r="J153" s="17"/>
      <c r="K153" s="17"/>
      <c r="L153" s="17"/>
      <c r="M153" s="17"/>
      <c r="N153" s="17"/>
      <c r="O153" s="17"/>
      <c r="P153" s="17"/>
      <c r="Q153" s="17"/>
      <c r="R153" s="17"/>
      <c r="S153" s="17"/>
      <c r="T153" s="17"/>
      <c r="U153" s="17"/>
      <c r="V153" s="17"/>
      <c r="W153" s="17"/>
      <c r="X153" s="17"/>
      <c r="Y153" s="17"/>
      <c r="Z153" s="17"/>
      <c r="AA153" s="17"/>
    </row>
    <row r="154" spans="1:27">
      <c r="A154" s="72"/>
      <c r="B154" s="17"/>
      <c r="C154" s="17"/>
      <c r="D154" s="17"/>
      <c r="E154" s="17"/>
      <c r="F154" s="17"/>
      <c r="G154" s="338"/>
      <c r="H154" s="17"/>
      <c r="I154" s="17"/>
      <c r="J154" s="17"/>
      <c r="K154" s="17"/>
      <c r="L154" s="17"/>
      <c r="M154" s="17"/>
      <c r="N154" s="17"/>
      <c r="O154" s="17"/>
      <c r="P154" s="17"/>
      <c r="Q154" s="17"/>
      <c r="R154" s="17"/>
      <c r="S154" s="17"/>
      <c r="T154" s="17"/>
      <c r="U154" s="17"/>
      <c r="V154" s="17"/>
      <c r="W154" s="17"/>
      <c r="X154" s="17"/>
      <c r="Y154" s="17"/>
      <c r="Z154" s="17"/>
      <c r="AA154" s="17"/>
    </row>
    <row r="155" spans="1:27">
      <c r="A155" s="72"/>
      <c r="B155" s="17"/>
      <c r="C155" s="17"/>
      <c r="D155" s="17"/>
      <c r="E155" s="17"/>
      <c r="F155" s="17"/>
      <c r="G155" s="338"/>
      <c r="H155" s="17"/>
      <c r="I155" s="17"/>
      <c r="J155" s="17"/>
      <c r="K155" s="17"/>
      <c r="L155" s="17"/>
      <c r="M155" s="17"/>
      <c r="N155" s="17"/>
      <c r="O155" s="17"/>
      <c r="P155" s="17"/>
      <c r="Q155" s="17"/>
      <c r="R155" s="17"/>
      <c r="S155" s="17"/>
      <c r="T155" s="17"/>
      <c r="U155" s="17"/>
      <c r="V155" s="17"/>
      <c r="W155" s="17"/>
      <c r="X155" s="17"/>
      <c r="Y155" s="17"/>
      <c r="Z155" s="17"/>
      <c r="AA155" s="17"/>
    </row>
    <row r="156" spans="1:27">
      <c r="A156" s="72"/>
      <c r="B156" s="17"/>
      <c r="C156" s="17"/>
      <c r="D156" s="17"/>
      <c r="E156" s="17"/>
      <c r="F156" s="17"/>
      <c r="G156" s="338"/>
      <c r="H156" s="17"/>
      <c r="I156" s="17"/>
      <c r="J156" s="17"/>
      <c r="K156" s="17"/>
      <c r="L156" s="17"/>
      <c r="M156" s="17"/>
      <c r="N156" s="17"/>
      <c r="O156" s="17"/>
      <c r="P156" s="17"/>
      <c r="Q156" s="17"/>
      <c r="R156" s="17"/>
      <c r="S156" s="17"/>
      <c r="T156" s="17"/>
      <c r="U156" s="17"/>
      <c r="V156" s="17"/>
      <c r="W156" s="17"/>
      <c r="X156" s="17"/>
      <c r="Y156" s="17"/>
      <c r="Z156" s="17"/>
      <c r="AA156" s="17"/>
    </row>
    <row r="157" spans="1:27">
      <c r="A157" s="72"/>
      <c r="B157" s="17"/>
      <c r="C157" s="17"/>
      <c r="D157" s="17"/>
      <c r="E157" s="17"/>
      <c r="F157" s="17"/>
      <c r="G157" s="338"/>
      <c r="H157" s="17"/>
      <c r="I157" s="17"/>
      <c r="J157" s="17"/>
      <c r="K157" s="17"/>
      <c r="L157" s="17"/>
      <c r="M157" s="17"/>
      <c r="N157" s="17"/>
      <c r="O157" s="17"/>
      <c r="P157" s="17"/>
      <c r="Q157" s="17"/>
      <c r="R157" s="17"/>
      <c r="S157" s="17"/>
      <c r="T157" s="17"/>
      <c r="U157" s="17"/>
      <c r="V157" s="17"/>
      <c r="W157" s="17"/>
      <c r="X157" s="17"/>
      <c r="Y157" s="17"/>
      <c r="Z157" s="17"/>
      <c r="AA157" s="17"/>
    </row>
    <row r="158" spans="1:27">
      <c r="A158" s="72"/>
      <c r="B158" s="17"/>
      <c r="C158" s="17"/>
      <c r="D158" s="17"/>
      <c r="E158" s="17"/>
      <c r="F158" s="17"/>
      <c r="G158" s="338"/>
      <c r="H158" s="17"/>
      <c r="I158" s="17"/>
      <c r="J158" s="17"/>
      <c r="K158" s="17"/>
      <c r="L158" s="17"/>
      <c r="M158" s="17"/>
      <c r="N158" s="17"/>
      <c r="O158" s="17"/>
      <c r="P158" s="17"/>
      <c r="Q158" s="17"/>
      <c r="R158" s="17"/>
      <c r="S158" s="17"/>
      <c r="T158" s="17"/>
      <c r="U158" s="17"/>
      <c r="V158" s="17"/>
      <c r="W158" s="17"/>
      <c r="X158" s="17"/>
      <c r="Y158" s="17"/>
      <c r="Z158" s="17"/>
      <c r="AA158" s="17"/>
    </row>
    <row r="159" spans="1:27">
      <c r="A159" s="72"/>
      <c r="B159" s="17"/>
      <c r="C159" s="17"/>
      <c r="D159" s="17"/>
      <c r="E159" s="17"/>
      <c r="F159" s="17"/>
      <c r="G159" s="338"/>
      <c r="H159" s="17"/>
      <c r="I159" s="17"/>
      <c r="J159" s="17"/>
      <c r="K159" s="17"/>
      <c r="L159" s="17"/>
      <c r="M159" s="17"/>
      <c r="N159" s="17"/>
      <c r="O159" s="17"/>
      <c r="P159" s="17"/>
      <c r="Q159" s="17"/>
      <c r="R159" s="17"/>
      <c r="S159" s="17"/>
      <c r="T159" s="17"/>
      <c r="U159" s="17"/>
      <c r="V159" s="17"/>
      <c r="W159" s="17"/>
      <c r="X159" s="17"/>
      <c r="Y159" s="17"/>
      <c r="Z159" s="17"/>
      <c r="AA159" s="17"/>
    </row>
    <row r="160" spans="1:27">
      <c r="A160" s="72"/>
      <c r="B160" s="17"/>
      <c r="C160" s="17"/>
      <c r="D160" s="17"/>
      <c r="E160" s="17"/>
      <c r="F160" s="17"/>
      <c r="G160" s="338"/>
      <c r="H160" s="17"/>
      <c r="I160" s="17"/>
      <c r="J160" s="17"/>
      <c r="K160" s="17"/>
      <c r="L160" s="17"/>
      <c r="M160" s="17"/>
      <c r="N160" s="17"/>
      <c r="O160" s="17"/>
      <c r="P160" s="17"/>
      <c r="Q160" s="17"/>
      <c r="R160" s="17"/>
      <c r="S160" s="17"/>
      <c r="T160" s="17"/>
      <c r="U160" s="17"/>
      <c r="V160" s="17"/>
      <c r="W160" s="17"/>
      <c r="X160" s="17"/>
      <c r="Y160" s="17"/>
      <c r="Z160" s="17"/>
      <c r="AA160" s="17"/>
    </row>
    <row r="161" spans="1:27">
      <c r="A161" s="72"/>
      <c r="B161" s="17"/>
      <c r="C161" s="17"/>
      <c r="D161" s="17"/>
      <c r="E161" s="17"/>
      <c r="F161" s="17"/>
      <c r="G161" s="338"/>
      <c r="H161" s="17"/>
      <c r="I161" s="17"/>
      <c r="J161" s="17"/>
      <c r="K161" s="17"/>
      <c r="L161" s="17"/>
      <c r="M161" s="17"/>
      <c r="N161" s="17"/>
      <c r="O161" s="17"/>
      <c r="P161" s="17"/>
      <c r="Q161" s="17"/>
      <c r="R161" s="17"/>
      <c r="S161" s="17"/>
      <c r="T161" s="17"/>
      <c r="U161" s="17"/>
      <c r="V161" s="17"/>
      <c r="W161" s="17"/>
      <c r="X161" s="17"/>
      <c r="Y161" s="17"/>
      <c r="Z161" s="17"/>
      <c r="AA161" s="17"/>
    </row>
    <row r="162" spans="1:27">
      <c r="A162" s="72"/>
      <c r="B162" s="17"/>
      <c r="C162" s="17"/>
      <c r="D162" s="17"/>
      <c r="E162" s="17"/>
      <c r="F162" s="17"/>
      <c r="G162" s="338"/>
      <c r="H162" s="17"/>
      <c r="I162" s="17"/>
      <c r="J162" s="17"/>
      <c r="K162" s="17"/>
      <c r="L162" s="17"/>
      <c r="M162" s="17"/>
      <c r="N162" s="17"/>
      <c r="O162" s="17"/>
      <c r="P162" s="17"/>
      <c r="Q162" s="17"/>
      <c r="R162" s="17"/>
      <c r="S162" s="17"/>
      <c r="T162" s="17"/>
      <c r="U162" s="17"/>
      <c r="V162" s="17"/>
      <c r="W162" s="17"/>
      <c r="X162" s="17"/>
      <c r="Y162" s="17"/>
      <c r="Z162" s="17"/>
      <c r="AA162" s="17"/>
    </row>
    <row r="163" spans="1:27">
      <c r="A163" s="72"/>
      <c r="B163" s="17"/>
      <c r="C163" s="17"/>
      <c r="D163" s="17"/>
      <c r="E163" s="17"/>
      <c r="F163" s="17"/>
      <c r="G163" s="338"/>
      <c r="H163" s="17"/>
      <c r="I163" s="17"/>
      <c r="J163" s="17"/>
      <c r="K163" s="17"/>
      <c r="L163" s="17"/>
      <c r="M163" s="17"/>
      <c r="N163" s="17"/>
      <c r="O163" s="17"/>
      <c r="P163" s="17"/>
      <c r="Q163" s="17"/>
      <c r="R163" s="17"/>
      <c r="S163" s="17"/>
      <c r="T163" s="17"/>
      <c r="U163" s="17"/>
      <c r="V163" s="17"/>
      <c r="W163" s="17"/>
      <c r="X163" s="17"/>
      <c r="Y163" s="17"/>
      <c r="Z163" s="17"/>
      <c r="AA163" s="17"/>
    </row>
    <row r="164" spans="1:27">
      <c r="A164" s="72"/>
      <c r="B164" s="17"/>
      <c r="C164" s="17"/>
      <c r="D164" s="17"/>
      <c r="E164" s="17"/>
      <c r="F164" s="17"/>
      <c r="G164" s="338"/>
      <c r="H164" s="17"/>
      <c r="I164" s="17"/>
      <c r="J164" s="17"/>
      <c r="K164" s="17"/>
      <c r="L164" s="17"/>
      <c r="M164" s="17"/>
      <c r="N164" s="17"/>
      <c r="O164" s="17"/>
      <c r="P164" s="17"/>
      <c r="Q164" s="17"/>
      <c r="R164" s="17"/>
      <c r="S164" s="17"/>
      <c r="T164" s="17"/>
      <c r="U164" s="17"/>
      <c r="V164" s="17"/>
      <c r="W164" s="17"/>
      <c r="X164" s="17"/>
      <c r="Y164" s="17"/>
      <c r="Z164" s="17"/>
      <c r="AA164" s="17"/>
    </row>
    <row r="165" spans="1:27">
      <c r="A165" s="72"/>
      <c r="B165" s="17"/>
      <c r="C165" s="17"/>
      <c r="D165" s="17"/>
      <c r="E165" s="17"/>
      <c r="F165" s="17"/>
      <c r="G165" s="338"/>
      <c r="H165" s="17"/>
      <c r="I165" s="17"/>
      <c r="J165" s="17"/>
      <c r="K165" s="17"/>
      <c r="L165" s="17"/>
      <c r="M165" s="17"/>
      <c r="N165" s="17"/>
      <c r="O165" s="17"/>
      <c r="P165" s="17"/>
      <c r="Q165" s="17"/>
      <c r="R165" s="17"/>
      <c r="S165" s="17"/>
      <c r="T165" s="17"/>
      <c r="U165" s="17"/>
      <c r="V165" s="17"/>
      <c r="W165" s="17"/>
      <c r="X165" s="17"/>
      <c r="Y165" s="17"/>
      <c r="Z165" s="17"/>
      <c r="AA165" s="17"/>
    </row>
    <row r="166" spans="1:27">
      <c r="A166" s="72"/>
      <c r="B166" s="17"/>
      <c r="C166" s="17"/>
      <c r="D166" s="17"/>
      <c r="E166" s="17"/>
      <c r="F166" s="17"/>
      <c r="G166" s="338"/>
      <c r="H166" s="17"/>
      <c r="I166" s="17"/>
      <c r="J166" s="17"/>
      <c r="K166" s="17"/>
      <c r="L166" s="17"/>
      <c r="M166" s="17"/>
      <c r="N166" s="17"/>
      <c r="O166" s="17"/>
      <c r="P166" s="17"/>
      <c r="Q166" s="17"/>
      <c r="R166" s="17"/>
      <c r="S166" s="17"/>
      <c r="T166" s="17"/>
      <c r="U166" s="17"/>
      <c r="V166" s="17"/>
      <c r="W166" s="17"/>
      <c r="X166" s="17"/>
      <c r="Y166" s="17"/>
      <c r="Z166" s="17"/>
      <c r="AA166" s="17"/>
    </row>
    <row r="167" spans="1:27">
      <c r="A167" s="72"/>
      <c r="B167" s="17"/>
      <c r="C167" s="17"/>
      <c r="D167" s="17"/>
      <c r="E167" s="17"/>
      <c r="F167" s="17"/>
      <c r="G167" s="338"/>
      <c r="H167" s="17"/>
      <c r="I167" s="17"/>
      <c r="J167" s="17"/>
      <c r="K167" s="17"/>
      <c r="L167" s="17"/>
      <c r="M167" s="17"/>
      <c r="N167" s="17"/>
      <c r="O167" s="17"/>
      <c r="P167" s="17"/>
      <c r="Q167" s="17"/>
      <c r="R167" s="17"/>
      <c r="S167" s="17"/>
      <c r="T167" s="17"/>
      <c r="U167" s="17"/>
      <c r="V167" s="17"/>
      <c r="W167" s="17"/>
      <c r="X167" s="17"/>
      <c r="Y167" s="17"/>
      <c r="Z167" s="17"/>
      <c r="AA167" s="17"/>
    </row>
    <row r="168" spans="1:27">
      <c r="A168" s="72"/>
      <c r="B168" s="17"/>
      <c r="C168" s="17"/>
      <c r="D168" s="17"/>
      <c r="E168" s="17"/>
      <c r="F168" s="17"/>
      <c r="G168" s="338"/>
      <c r="H168" s="17"/>
      <c r="I168" s="17"/>
      <c r="J168" s="17"/>
      <c r="K168" s="17"/>
      <c r="L168" s="17"/>
      <c r="M168" s="17"/>
      <c r="N168" s="17"/>
      <c r="O168" s="17"/>
      <c r="P168" s="17"/>
      <c r="Q168" s="17"/>
      <c r="R168" s="17"/>
      <c r="S168" s="17"/>
      <c r="T168" s="17"/>
      <c r="U168" s="17"/>
      <c r="V168" s="17"/>
      <c r="W168" s="17"/>
      <c r="X168" s="17"/>
      <c r="Y168" s="17"/>
      <c r="Z168" s="17"/>
      <c r="AA168" s="17"/>
    </row>
    <row r="169" spans="1:27">
      <c r="A169" s="72"/>
      <c r="B169" s="17"/>
      <c r="C169" s="17"/>
      <c r="D169" s="17"/>
      <c r="E169" s="17"/>
      <c r="F169" s="17"/>
      <c r="G169" s="338"/>
      <c r="H169" s="17"/>
      <c r="I169" s="17"/>
      <c r="J169" s="17"/>
      <c r="K169" s="17"/>
      <c r="L169" s="17"/>
      <c r="M169" s="17"/>
      <c r="N169" s="17"/>
      <c r="O169" s="17"/>
      <c r="P169" s="17"/>
      <c r="Q169" s="17"/>
      <c r="R169" s="17"/>
      <c r="S169" s="17"/>
      <c r="T169" s="17"/>
      <c r="U169" s="17"/>
      <c r="V169" s="17"/>
      <c r="W169" s="17"/>
      <c r="X169" s="17"/>
      <c r="Y169" s="17"/>
      <c r="Z169" s="17"/>
      <c r="AA169" s="17"/>
    </row>
    <row r="170" spans="1:27">
      <c r="A170" s="72"/>
      <c r="B170" s="17"/>
      <c r="C170" s="17"/>
      <c r="D170" s="17"/>
      <c r="E170" s="17"/>
      <c r="F170" s="17"/>
      <c r="G170" s="338"/>
      <c r="H170" s="17"/>
      <c r="I170" s="17"/>
      <c r="J170" s="17"/>
      <c r="K170" s="17"/>
      <c r="L170" s="17"/>
      <c r="M170" s="17"/>
      <c r="N170" s="17"/>
      <c r="O170" s="17"/>
      <c r="P170" s="17"/>
      <c r="Q170" s="17"/>
      <c r="R170" s="17"/>
      <c r="S170" s="17"/>
      <c r="T170" s="17"/>
      <c r="U170" s="17"/>
      <c r="V170" s="17"/>
      <c r="W170" s="17"/>
      <c r="X170" s="17"/>
      <c r="Y170" s="17"/>
      <c r="Z170" s="17"/>
      <c r="AA170" s="17"/>
    </row>
    <row r="171" spans="1:27">
      <c r="A171" s="72"/>
      <c r="B171" s="17"/>
      <c r="C171" s="17"/>
      <c r="D171" s="17"/>
      <c r="E171" s="17"/>
      <c r="F171" s="17"/>
      <c r="G171" s="338"/>
      <c r="H171" s="17"/>
      <c r="I171" s="17"/>
      <c r="J171" s="17"/>
      <c r="K171" s="17"/>
      <c r="L171" s="17"/>
      <c r="M171" s="17"/>
      <c r="N171" s="17"/>
      <c r="O171" s="17"/>
      <c r="P171" s="17"/>
      <c r="Q171" s="17"/>
      <c r="R171" s="17"/>
      <c r="S171" s="17"/>
      <c r="T171" s="17"/>
      <c r="U171" s="17"/>
      <c r="V171" s="17"/>
      <c r="W171" s="17"/>
      <c r="X171" s="17"/>
      <c r="Y171" s="17"/>
      <c r="Z171" s="17"/>
      <c r="AA171" s="17"/>
    </row>
    <row r="172" spans="1:27">
      <c r="A172" s="72"/>
      <c r="B172" s="17"/>
      <c r="C172" s="17"/>
      <c r="D172" s="17"/>
      <c r="E172" s="17"/>
      <c r="F172" s="17"/>
      <c r="G172" s="338"/>
      <c r="H172" s="17"/>
      <c r="I172" s="17"/>
      <c r="J172" s="17"/>
      <c r="K172" s="17"/>
      <c r="L172" s="17"/>
      <c r="M172" s="17"/>
      <c r="N172" s="17"/>
      <c r="O172" s="17"/>
      <c r="P172" s="17"/>
      <c r="Q172" s="17"/>
      <c r="R172" s="17"/>
      <c r="S172" s="17"/>
      <c r="T172" s="17"/>
      <c r="U172" s="17"/>
      <c r="V172" s="17"/>
      <c r="W172" s="17"/>
      <c r="X172" s="17"/>
      <c r="Y172" s="17"/>
      <c r="Z172" s="17"/>
      <c r="AA172" s="17"/>
    </row>
    <row r="173" spans="1:27">
      <c r="A173" s="72"/>
      <c r="B173" s="17"/>
      <c r="C173" s="17"/>
      <c r="D173" s="17"/>
      <c r="E173" s="17"/>
      <c r="F173" s="17"/>
      <c r="G173" s="338"/>
      <c r="H173" s="17"/>
      <c r="I173" s="17"/>
      <c r="J173" s="17"/>
      <c r="K173" s="17"/>
      <c r="L173" s="17"/>
      <c r="M173" s="17"/>
      <c r="N173" s="17"/>
      <c r="O173" s="17"/>
      <c r="P173" s="17"/>
      <c r="Q173" s="17"/>
      <c r="R173" s="17"/>
      <c r="S173" s="17"/>
      <c r="T173" s="17"/>
      <c r="U173" s="17"/>
      <c r="V173" s="17"/>
      <c r="W173" s="17"/>
      <c r="X173" s="17"/>
      <c r="Y173" s="17"/>
      <c r="Z173" s="17"/>
      <c r="AA173" s="17"/>
    </row>
    <row r="174" spans="1:27">
      <c r="A174" s="72"/>
      <c r="B174" s="17"/>
      <c r="C174" s="17"/>
      <c r="D174" s="17"/>
      <c r="E174" s="17"/>
      <c r="F174" s="17"/>
      <c r="G174" s="338"/>
      <c r="H174" s="17"/>
      <c r="I174" s="17"/>
      <c r="J174" s="17"/>
      <c r="K174" s="17"/>
      <c r="L174" s="17"/>
      <c r="M174" s="17"/>
      <c r="N174" s="17"/>
      <c r="O174" s="17"/>
      <c r="P174" s="17"/>
      <c r="Q174" s="17"/>
      <c r="R174" s="17"/>
      <c r="S174" s="17"/>
      <c r="T174" s="17"/>
      <c r="U174" s="17"/>
      <c r="V174" s="17"/>
      <c r="W174" s="17"/>
      <c r="X174" s="17"/>
      <c r="Y174" s="17"/>
      <c r="Z174" s="17"/>
      <c r="AA174" s="17"/>
    </row>
    <row r="175" spans="1:27">
      <c r="A175" s="72"/>
      <c r="B175" s="17"/>
      <c r="C175" s="17"/>
      <c r="D175" s="17"/>
      <c r="E175" s="17"/>
      <c r="F175" s="17"/>
      <c r="G175" s="338"/>
      <c r="H175" s="17"/>
      <c r="I175" s="17"/>
      <c r="J175" s="17"/>
      <c r="K175" s="17"/>
      <c r="L175" s="17"/>
      <c r="M175" s="17"/>
      <c r="N175" s="17"/>
      <c r="O175" s="17"/>
      <c r="P175" s="17"/>
      <c r="Q175" s="17"/>
      <c r="R175" s="17"/>
      <c r="S175" s="17"/>
      <c r="T175" s="17"/>
      <c r="U175" s="17"/>
      <c r="V175" s="17"/>
      <c r="W175" s="17"/>
      <c r="X175" s="17"/>
      <c r="Y175" s="17"/>
      <c r="Z175" s="17"/>
      <c r="AA175" s="17"/>
    </row>
    <row r="176" spans="1:27">
      <c r="A176" s="72"/>
      <c r="B176" s="17"/>
      <c r="C176" s="17"/>
      <c r="D176" s="17"/>
      <c r="E176" s="17"/>
      <c r="F176" s="17"/>
      <c r="G176" s="338"/>
      <c r="H176" s="17"/>
      <c r="I176" s="17"/>
      <c r="J176" s="17"/>
      <c r="K176" s="17"/>
      <c r="L176" s="17"/>
      <c r="M176" s="17"/>
      <c r="N176" s="17"/>
      <c r="O176" s="17"/>
      <c r="P176" s="17"/>
      <c r="Q176" s="17"/>
      <c r="R176" s="17"/>
      <c r="S176" s="17"/>
      <c r="T176" s="17"/>
      <c r="U176" s="17"/>
      <c r="V176" s="17"/>
      <c r="W176" s="17"/>
      <c r="X176" s="17"/>
      <c r="Y176" s="17"/>
      <c r="Z176" s="17"/>
      <c r="AA176" s="17"/>
    </row>
    <row r="177" spans="1:27">
      <c r="A177" s="72"/>
      <c r="B177" s="17"/>
      <c r="C177" s="17"/>
      <c r="D177" s="17"/>
      <c r="E177" s="17"/>
      <c r="F177" s="17"/>
      <c r="G177" s="338"/>
      <c r="H177" s="17"/>
      <c r="I177" s="17"/>
      <c r="J177" s="17"/>
      <c r="K177" s="17"/>
      <c r="L177" s="17"/>
      <c r="M177" s="17"/>
      <c r="N177" s="17"/>
      <c r="O177" s="17"/>
      <c r="P177" s="17"/>
      <c r="Q177" s="17"/>
      <c r="R177" s="17"/>
      <c r="S177" s="17"/>
      <c r="T177" s="17"/>
      <c r="U177" s="17"/>
      <c r="V177" s="17"/>
      <c r="W177" s="17"/>
      <c r="X177" s="17"/>
      <c r="Y177" s="17"/>
      <c r="Z177" s="17"/>
      <c r="AA177" s="17"/>
    </row>
    <row r="178" spans="1:27">
      <c r="A178" s="72"/>
      <c r="B178" s="17"/>
      <c r="C178" s="17"/>
      <c r="D178" s="17"/>
      <c r="E178" s="17"/>
      <c r="F178" s="17"/>
      <c r="G178" s="338"/>
      <c r="H178" s="17"/>
      <c r="I178" s="17"/>
      <c r="J178" s="17"/>
      <c r="K178" s="17"/>
      <c r="L178" s="17"/>
      <c r="M178" s="17"/>
      <c r="N178" s="17"/>
      <c r="O178" s="17"/>
      <c r="P178" s="17"/>
      <c r="Q178" s="17"/>
      <c r="R178" s="17"/>
      <c r="S178" s="17"/>
      <c r="T178" s="17"/>
      <c r="U178" s="17"/>
      <c r="V178" s="17"/>
      <c r="W178" s="17"/>
      <c r="X178" s="17"/>
      <c r="Y178" s="17"/>
      <c r="Z178" s="17"/>
      <c r="AA178" s="17"/>
    </row>
    <row r="179" spans="1:27">
      <c r="A179" s="72"/>
      <c r="B179" s="17"/>
      <c r="C179" s="17"/>
      <c r="D179" s="17"/>
      <c r="E179" s="17"/>
      <c r="F179" s="17"/>
      <c r="G179" s="338"/>
      <c r="H179" s="17"/>
      <c r="I179" s="17"/>
      <c r="J179" s="17"/>
      <c r="K179" s="17"/>
      <c r="L179" s="17"/>
      <c r="M179" s="17"/>
      <c r="N179" s="17"/>
      <c r="O179" s="17"/>
      <c r="P179" s="17"/>
      <c r="Q179" s="17"/>
      <c r="R179" s="17"/>
      <c r="S179" s="17"/>
      <c r="T179" s="17"/>
      <c r="U179" s="17"/>
      <c r="V179" s="17"/>
      <c r="W179" s="17"/>
      <c r="X179" s="17"/>
      <c r="Y179" s="17"/>
      <c r="Z179" s="17"/>
      <c r="AA179" s="17"/>
    </row>
    <row r="180" spans="1:27" ht="15.75" thickBot="1">
      <c r="A180" s="111"/>
      <c r="B180" s="112"/>
      <c r="C180" s="350"/>
      <c r="D180" s="350"/>
      <c r="E180" s="350"/>
      <c r="F180" s="112"/>
      <c r="G180" s="354"/>
      <c r="H180" s="17"/>
      <c r="I180" s="17"/>
      <c r="J180" s="17"/>
      <c r="K180" s="17"/>
      <c r="L180" s="17"/>
      <c r="M180" s="17"/>
      <c r="N180" s="17"/>
      <c r="O180" s="17"/>
      <c r="P180" s="17"/>
      <c r="Q180" s="17"/>
      <c r="R180" s="17"/>
      <c r="S180" s="17"/>
      <c r="T180" s="17"/>
      <c r="U180" s="17"/>
      <c r="V180" s="17"/>
      <c r="W180" s="17"/>
      <c r="X180" s="17"/>
      <c r="Y180" s="17"/>
      <c r="Z180" s="17"/>
      <c r="AA180" s="17"/>
    </row>
    <row r="181" spans="1:27">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 r="A182" s="114" t="s">
        <v>1371</v>
      </c>
      <c r="B182" s="17"/>
      <c r="C182" s="17"/>
      <c r="D182" s="17"/>
      <c r="E182" s="351"/>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c r="A183" s="69" t="s">
        <v>1375</v>
      </c>
      <c r="B183" s="69"/>
      <c r="C183" s="69"/>
      <c r="D183" s="69"/>
      <c r="E183" s="69"/>
      <c r="F183" s="69"/>
      <c r="G183" s="69"/>
      <c r="H183" s="17"/>
      <c r="I183" s="17"/>
      <c r="J183" s="17"/>
      <c r="K183" s="17"/>
      <c r="L183" s="17"/>
      <c r="M183" s="17"/>
      <c r="N183" s="17"/>
      <c r="O183" s="17"/>
      <c r="P183" s="17"/>
      <c r="Q183" s="17"/>
      <c r="R183" s="17"/>
      <c r="S183" s="17"/>
      <c r="T183" s="17"/>
      <c r="U183" s="17"/>
      <c r="V183" s="17"/>
      <c r="W183" s="17"/>
      <c r="X183" s="17"/>
      <c r="Y183" s="17"/>
      <c r="Z183" s="17"/>
      <c r="AA183" s="17"/>
    </row>
    <row r="184" spans="1:27" ht="15.75" thickBot="1">
      <c r="A184" s="17"/>
      <c r="B184" s="17" t="str">
        <f>'Data Sheet'!$C$25</f>
        <v>Central Hudson Gas &amp; Electric</v>
      </c>
      <c r="C184" s="17"/>
      <c r="D184" s="17"/>
      <c r="E184" s="17"/>
      <c r="F184" s="859" t="str">
        <f>'Data Sheet'!$C$40</f>
        <v>4/14/14</v>
      </c>
      <c r="G184" s="17" t="str">
        <f>'Data Sheet'!$C$38</f>
        <v>12/31/13</v>
      </c>
      <c r="H184" s="17"/>
      <c r="I184" s="17"/>
      <c r="J184" s="17"/>
      <c r="K184" s="17"/>
      <c r="L184" s="17"/>
      <c r="M184" s="17"/>
      <c r="N184" s="17"/>
      <c r="O184" s="17"/>
      <c r="P184" s="17"/>
      <c r="Q184" s="17"/>
      <c r="R184" s="17"/>
      <c r="S184" s="17"/>
      <c r="T184" s="17"/>
      <c r="U184" s="17"/>
      <c r="V184" s="17"/>
      <c r="W184" s="17"/>
      <c r="X184" s="17"/>
      <c r="Y184" s="17"/>
      <c r="Z184" s="17"/>
      <c r="AA184" s="17"/>
    </row>
    <row r="185" spans="1:27">
      <c r="A185" s="29"/>
      <c r="B185" s="66"/>
      <c r="C185" s="66"/>
      <c r="D185" s="66"/>
      <c r="E185" s="66"/>
      <c r="F185" s="66"/>
      <c r="G185" s="67"/>
      <c r="H185" s="17"/>
      <c r="I185" s="17"/>
      <c r="J185" s="17"/>
      <c r="K185" s="17"/>
      <c r="L185" s="17"/>
      <c r="M185" s="17"/>
      <c r="N185" s="17"/>
      <c r="O185" s="17"/>
      <c r="P185" s="17"/>
      <c r="Q185" s="17"/>
      <c r="R185" s="17"/>
      <c r="S185" s="17"/>
      <c r="T185" s="17"/>
      <c r="U185" s="17"/>
      <c r="V185" s="17"/>
      <c r="W185" s="17"/>
      <c r="X185" s="17"/>
      <c r="Y185" s="17"/>
      <c r="Z185" s="17"/>
      <c r="AA185" s="17"/>
    </row>
    <row r="186" spans="1:27" ht="15.75">
      <c r="A186" s="352"/>
      <c r="B186" s="69" t="s">
        <v>1359</v>
      </c>
      <c r="C186" s="69"/>
      <c r="D186" s="69"/>
      <c r="E186" s="69"/>
      <c r="F186" s="69"/>
      <c r="G186" s="70"/>
      <c r="H186" s="17"/>
      <c r="I186" s="17"/>
      <c r="J186" s="17"/>
      <c r="K186" s="17"/>
      <c r="L186" s="17"/>
      <c r="M186" s="17"/>
      <c r="N186" s="17"/>
      <c r="O186" s="17"/>
      <c r="P186" s="17"/>
      <c r="Q186" s="17"/>
      <c r="R186" s="17"/>
      <c r="S186" s="17"/>
      <c r="T186" s="17"/>
      <c r="U186" s="17"/>
      <c r="V186" s="17"/>
      <c r="W186" s="17"/>
      <c r="X186" s="17"/>
      <c r="Y186" s="17"/>
      <c r="Z186" s="17"/>
      <c r="AA186" s="17"/>
    </row>
    <row r="187" spans="1:27">
      <c r="A187" s="72"/>
      <c r="B187" s="17"/>
      <c r="C187" s="17"/>
      <c r="D187" s="17"/>
      <c r="E187" s="17"/>
      <c r="F187" s="17"/>
      <c r="G187" s="73"/>
      <c r="H187" s="17"/>
      <c r="I187" s="17"/>
      <c r="J187" s="17"/>
      <c r="K187" s="17"/>
      <c r="L187" s="17"/>
      <c r="M187" s="17"/>
      <c r="N187" s="17"/>
      <c r="O187" s="17"/>
      <c r="P187" s="17"/>
      <c r="Q187" s="17"/>
      <c r="R187" s="17"/>
      <c r="S187" s="17"/>
      <c r="T187" s="17"/>
      <c r="U187" s="17"/>
      <c r="V187" s="17"/>
      <c r="W187" s="17"/>
      <c r="X187" s="17"/>
      <c r="Y187" s="17"/>
      <c r="Z187" s="17"/>
      <c r="AA187" s="17"/>
    </row>
    <row r="188" spans="1:27">
      <c r="A188" s="87"/>
      <c r="B188" s="89"/>
      <c r="C188" s="89"/>
      <c r="D188" s="89"/>
      <c r="E188" s="89"/>
      <c r="F188" s="89"/>
      <c r="G188" s="353"/>
      <c r="H188" s="17"/>
      <c r="I188" s="17"/>
      <c r="J188" s="17"/>
      <c r="K188" s="17"/>
      <c r="L188" s="17"/>
      <c r="M188" s="17"/>
      <c r="N188" s="17"/>
      <c r="O188" s="17"/>
      <c r="P188" s="17"/>
      <c r="Q188" s="17"/>
      <c r="R188" s="17"/>
      <c r="S188" s="17"/>
      <c r="T188" s="17"/>
      <c r="U188" s="17"/>
      <c r="V188" s="17"/>
      <c r="W188" s="17"/>
      <c r="X188" s="17"/>
      <c r="Y188" s="17"/>
      <c r="Z188" s="17"/>
      <c r="AA188" s="17"/>
    </row>
    <row r="189" spans="1:27">
      <c r="A189" s="72"/>
      <c r="B189" s="17"/>
      <c r="C189" s="17"/>
      <c r="D189" s="17"/>
      <c r="E189" s="17"/>
      <c r="F189" s="17"/>
      <c r="G189" s="338"/>
      <c r="H189" s="17"/>
      <c r="I189" s="17"/>
      <c r="J189" s="17"/>
      <c r="K189" s="17"/>
      <c r="L189" s="17"/>
      <c r="M189" s="17"/>
      <c r="N189" s="17"/>
      <c r="O189" s="17"/>
      <c r="P189" s="17"/>
      <c r="Q189" s="17"/>
      <c r="R189" s="17"/>
      <c r="S189" s="17"/>
      <c r="T189" s="17"/>
      <c r="U189" s="17"/>
      <c r="V189" s="17"/>
      <c r="W189" s="17"/>
      <c r="X189" s="17"/>
      <c r="Y189" s="17"/>
      <c r="Z189" s="17"/>
      <c r="AA189" s="17"/>
    </row>
    <row r="190" spans="1:27">
      <c r="A190" s="72"/>
      <c r="B190" s="17"/>
      <c r="C190" s="17"/>
      <c r="D190" s="17"/>
      <c r="E190" s="17"/>
      <c r="F190" s="17"/>
      <c r="G190" s="338"/>
      <c r="H190" s="17"/>
      <c r="I190" s="17"/>
      <c r="J190" s="17"/>
      <c r="K190" s="17"/>
      <c r="L190" s="17"/>
      <c r="M190" s="17"/>
      <c r="N190" s="17"/>
      <c r="O190" s="17"/>
      <c r="P190" s="17"/>
      <c r="Q190" s="17"/>
      <c r="R190" s="17"/>
      <c r="S190" s="17"/>
      <c r="T190" s="17"/>
      <c r="U190" s="17"/>
      <c r="V190" s="17"/>
      <c r="W190" s="17"/>
      <c r="X190" s="17"/>
      <c r="Y190" s="17"/>
      <c r="Z190" s="17"/>
      <c r="AA190" s="17"/>
    </row>
    <row r="191" spans="1:27">
      <c r="A191" s="72"/>
      <c r="B191" s="17"/>
      <c r="C191" s="17"/>
      <c r="D191" s="17"/>
      <c r="E191" s="17"/>
      <c r="F191" s="17"/>
      <c r="G191" s="338"/>
      <c r="H191" s="17"/>
      <c r="I191" s="17"/>
      <c r="J191" s="17"/>
      <c r="K191" s="17"/>
      <c r="L191" s="17"/>
      <c r="M191" s="17"/>
      <c r="N191" s="17"/>
      <c r="O191" s="17"/>
      <c r="P191" s="17"/>
      <c r="Q191" s="17"/>
      <c r="R191" s="17"/>
      <c r="S191" s="17"/>
      <c r="T191" s="17"/>
      <c r="U191" s="17"/>
      <c r="V191" s="17"/>
      <c r="W191" s="17"/>
      <c r="X191" s="17"/>
      <c r="Y191" s="17"/>
      <c r="Z191" s="17"/>
      <c r="AA191" s="17"/>
    </row>
    <row r="192" spans="1:27">
      <c r="A192" s="72"/>
      <c r="B192" s="17"/>
      <c r="C192" s="17"/>
      <c r="D192" s="17"/>
      <c r="E192" s="17"/>
      <c r="F192" s="17"/>
      <c r="G192" s="338"/>
      <c r="H192" s="17"/>
      <c r="I192" s="17"/>
      <c r="J192" s="17"/>
      <c r="K192" s="17"/>
      <c r="L192" s="17"/>
      <c r="M192" s="17"/>
      <c r="N192" s="17"/>
      <c r="O192" s="17"/>
      <c r="P192" s="17"/>
      <c r="Q192" s="17"/>
      <c r="R192" s="17"/>
      <c r="S192" s="17"/>
      <c r="T192" s="17"/>
      <c r="U192" s="17"/>
      <c r="V192" s="17"/>
      <c r="W192" s="17"/>
      <c r="X192" s="17"/>
      <c r="Y192" s="17"/>
      <c r="Z192" s="17"/>
      <c r="AA192" s="17"/>
    </row>
    <row r="193" spans="1:25">
      <c r="A193" s="72"/>
      <c r="B193" s="17"/>
      <c r="C193" s="17"/>
      <c r="D193" s="17"/>
      <c r="E193" s="17"/>
      <c r="F193" s="17"/>
      <c r="G193" s="338"/>
      <c r="H193" s="17"/>
      <c r="I193" s="17"/>
      <c r="J193" s="17"/>
      <c r="K193" s="17"/>
      <c r="L193" s="17"/>
      <c r="M193" s="17"/>
      <c r="N193" s="17"/>
      <c r="O193" s="17"/>
      <c r="P193" s="17"/>
      <c r="Q193" s="17"/>
      <c r="R193" s="17"/>
      <c r="S193" s="17"/>
      <c r="T193" s="17"/>
      <c r="U193" s="17"/>
      <c r="V193" s="17"/>
      <c r="W193" s="17"/>
      <c r="X193" s="17"/>
      <c r="Y193" s="17"/>
    </row>
    <row r="194" spans="1:25">
      <c r="A194" s="72"/>
      <c r="B194" s="17"/>
      <c r="C194" s="17"/>
      <c r="D194" s="17"/>
      <c r="E194" s="17"/>
      <c r="F194" s="17"/>
      <c r="G194" s="338"/>
      <c r="H194" s="17"/>
      <c r="I194" s="17"/>
      <c r="J194" s="17"/>
      <c r="K194" s="17"/>
      <c r="L194" s="17"/>
      <c r="M194" s="17"/>
      <c r="N194" s="17"/>
      <c r="O194" s="17"/>
      <c r="P194" s="17"/>
      <c r="Q194" s="17"/>
      <c r="R194" s="17"/>
      <c r="S194" s="17"/>
      <c r="T194" s="17"/>
      <c r="U194" s="17"/>
      <c r="V194" s="17"/>
      <c r="W194" s="17"/>
      <c r="X194" s="17"/>
      <c r="Y194" s="17"/>
    </row>
    <row r="195" spans="1:25">
      <c r="A195" s="72"/>
      <c r="B195" s="17"/>
      <c r="C195" s="17"/>
      <c r="D195" s="17"/>
      <c r="E195" s="17"/>
      <c r="F195" s="17"/>
      <c r="G195" s="338"/>
      <c r="H195" s="17"/>
      <c r="I195" s="17"/>
      <c r="J195" s="17"/>
      <c r="K195" s="17"/>
      <c r="L195" s="17"/>
      <c r="M195" s="17"/>
      <c r="N195" s="17"/>
      <c r="O195" s="17"/>
      <c r="P195" s="17"/>
      <c r="Q195" s="17"/>
      <c r="R195" s="17"/>
      <c r="S195" s="17"/>
      <c r="T195" s="17"/>
      <c r="U195" s="17"/>
      <c r="V195" s="17"/>
      <c r="W195" s="17"/>
      <c r="X195" s="17"/>
      <c r="Y195" s="17"/>
    </row>
    <row r="196" spans="1:25">
      <c r="A196" s="72"/>
      <c r="B196" s="17"/>
      <c r="C196" s="17"/>
      <c r="D196" s="17"/>
      <c r="E196" s="17"/>
      <c r="F196" s="17"/>
      <c r="G196" s="338"/>
      <c r="H196" s="17"/>
      <c r="I196" s="17"/>
      <c r="J196" s="17"/>
      <c r="K196" s="17"/>
      <c r="L196" s="17"/>
      <c r="M196" s="17"/>
      <c r="N196" s="17"/>
      <c r="O196" s="17"/>
      <c r="P196" s="17"/>
      <c r="Q196" s="17"/>
      <c r="R196" s="17"/>
      <c r="S196" s="17"/>
      <c r="T196" s="17"/>
      <c r="U196" s="17"/>
      <c r="V196" s="17"/>
      <c r="W196" s="17"/>
      <c r="X196" s="17"/>
      <c r="Y196" s="17"/>
    </row>
    <row r="197" spans="1:25">
      <c r="A197" s="72"/>
      <c r="B197" s="17"/>
      <c r="C197" s="346"/>
      <c r="D197" s="17"/>
      <c r="E197" s="346"/>
      <c r="F197" s="346"/>
      <c r="G197" s="338"/>
      <c r="H197" s="17"/>
      <c r="I197" s="17"/>
      <c r="J197" s="17"/>
      <c r="K197" s="17"/>
      <c r="L197" s="17"/>
      <c r="M197" s="17"/>
      <c r="N197" s="17"/>
      <c r="O197" s="17"/>
      <c r="P197" s="17"/>
      <c r="Q197" s="17"/>
      <c r="R197" s="17"/>
      <c r="S197" s="17"/>
      <c r="T197" s="17"/>
      <c r="U197" s="17"/>
      <c r="V197" s="17"/>
      <c r="W197" s="17"/>
      <c r="X197" s="17"/>
      <c r="Y197" s="17"/>
    </row>
    <row r="198" spans="1:25">
      <c r="A198" s="72"/>
      <c r="B198" s="17"/>
      <c r="C198" s="17"/>
      <c r="D198" s="17"/>
      <c r="E198" s="17"/>
      <c r="F198" s="17"/>
      <c r="G198" s="338"/>
      <c r="H198" s="17"/>
      <c r="I198" s="17"/>
      <c r="J198" s="17"/>
      <c r="K198" s="17"/>
      <c r="L198" s="17"/>
      <c r="M198" s="17"/>
      <c r="N198" s="17"/>
      <c r="O198" s="17"/>
      <c r="P198" s="17"/>
      <c r="Q198" s="17"/>
      <c r="R198" s="17"/>
      <c r="S198" s="17"/>
      <c r="T198" s="17"/>
      <c r="U198" s="17"/>
      <c r="V198" s="17"/>
      <c r="W198" s="17"/>
      <c r="X198" s="17"/>
      <c r="Y198" s="17"/>
    </row>
    <row r="199" spans="1:25">
      <c r="A199" s="72"/>
      <c r="B199" s="17"/>
      <c r="C199" s="17"/>
      <c r="D199" s="17"/>
      <c r="E199" s="17"/>
      <c r="F199" s="17"/>
      <c r="G199" s="338"/>
      <c r="H199" s="17"/>
      <c r="I199" s="17"/>
      <c r="J199" s="17"/>
      <c r="K199" s="17"/>
      <c r="L199" s="17"/>
      <c r="M199" s="17"/>
      <c r="N199" s="17"/>
      <c r="O199" s="17"/>
      <c r="P199" s="17"/>
      <c r="Q199" s="17"/>
      <c r="R199" s="17"/>
      <c r="S199" s="17"/>
      <c r="T199" s="17"/>
      <c r="U199" s="17"/>
      <c r="V199" s="17"/>
      <c r="W199" s="17"/>
      <c r="X199" s="17"/>
      <c r="Y199" s="17"/>
    </row>
    <row r="200" spans="1:25">
      <c r="A200" s="72"/>
      <c r="B200" s="17"/>
      <c r="C200" s="17"/>
      <c r="D200" s="17"/>
      <c r="E200" s="17"/>
      <c r="F200" s="17"/>
      <c r="G200" s="338"/>
      <c r="H200" s="17"/>
      <c r="I200" s="17"/>
      <c r="J200" s="17"/>
      <c r="K200" s="17"/>
      <c r="L200" s="17"/>
      <c r="M200" s="17"/>
      <c r="N200" s="17"/>
      <c r="O200" s="17"/>
      <c r="P200" s="17"/>
      <c r="Q200" s="17"/>
      <c r="R200" s="17"/>
      <c r="S200" s="17"/>
      <c r="T200" s="17"/>
      <c r="U200" s="17"/>
      <c r="V200" s="17"/>
      <c r="W200" s="17"/>
      <c r="X200" s="17"/>
      <c r="Y200" s="17"/>
    </row>
    <row r="201" spans="1:25">
      <c r="A201" s="72"/>
      <c r="B201" s="17"/>
      <c r="C201" s="17"/>
      <c r="D201" s="17"/>
      <c r="E201" s="17"/>
      <c r="F201" s="17"/>
      <c r="G201" s="338"/>
      <c r="H201" s="17"/>
      <c r="I201" s="17"/>
      <c r="J201" s="17"/>
      <c r="K201" s="17"/>
      <c r="L201" s="17"/>
      <c r="M201" s="17"/>
      <c r="N201" s="17"/>
      <c r="O201" s="17"/>
      <c r="P201" s="17"/>
      <c r="Q201" s="17"/>
      <c r="R201" s="17"/>
      <c r="S201" s="17"/>
      <c r="T201" s="17"/>
      <c r="U201" s="17"/>
      <c r="V201" s="17"/>
      <c r="W201" s="17"/>
      <c r="X201" s="17"/>
      <c r="Y201" s="17"/>
    </row>
    <row r="202" spans="1:25">
      <c r="A202" s="72"/>
      <c r="B202" s="17"/>
      <c r="C202" s="17"/>
      <c r="D202" s="17"/>
      <c r="E202" s="17"/>
      <c r="F202" s="17"/>
      <c r="G202" s="338"/>
      <c r="H202" s="17"/>
      <c r="I202" s="17"/>
      <c r="J202" s="17"/>
      <c r="K202" s="17"/>
      <c r="L202" s="17"/>
      <c r="M202" s="17"/>
      <c r="N202" s="17"/>
      <c r="O202" s="17"/>
      <c r="P202" s="17"/>
      <c r="Q202" s="17"/>
      <c r="R202" s="17"/>
      <c r="S202" s="17"/>
      <c r="T202" s="17"/>
      <c r="U202" s="17"/>
      <c r="V202" s="17"/>
      <c r="W202" s="17"/>
      <c r="X202" s="17"/>
      <c r="Y202" s="17"/>
    </row>
    <row r="203" spans="1:25">
      <c r="A203" s="72"/>
      <c r="B203" s="17"/>
      <c r="C203" s="17"/>
      <c r="D203" s="17"/>
      <c r="E203" s="17"/>
      <c r="F203" s="17"/>
      <c r="G203" s="338"/>
      <c r="H203" s="17"/>
      <c r="I203" s="17"/>
      <c r="J203" s="17"/>
      <c r="K203" s="17"/>
      <c r="L203" s="17"/>
      <c r="M203" s="17"/>
      <c r="N203" s="17"/>
      <c r="O203" s="17"/>
      <c r="P203" s="17"/>
      <c r="Q203" s="17"/>
      <c r="R203" s="17"/>
      <c r="S203" s="17"/>
      <c r="T203" s="17"/>
      <c r="U203" s="17"/>
      <c r="V203" s="17"/>
      <c r="W203" s="17"/>
      <c r="X203" s="17"/>
      <c r="Y203" s="17"/>
    </row>
    <row r="204" spans="1:25">
      <c r="A204" s="72"/>
      <c r="B204" s="17"/>
      <c r="C204" s="17"/>
      <c r="D204" s="17"/>
      <c r="E204" s="17"/>
      <c r="F204" s="17"/>
      <c r="G204" s="338"/>
      <c r="H204" s="17"/>
      <c r="I204" s="17"/>
      <c r="J204" s="17"/>
      <c r="K204" s="17"/>
      <c r="L204" s="17"/>
      <c r="M204" s="17"/>
      <c r="N204" s="17"/>
      <c r="O204" s="17"/>
      <c r="P204" s="17"/>
      <c r="Q204" s="17"/>
      <c r="R204" s="17"/>
      <c r="S204" s="17"/>
      <c r="T204" s="17"/>
      <c r="U204" s="17"/>
      <c r="V204" s="17"/>
      <c r="W204" s="17"/>
      <c r="X204" s="17"/>
      <c r="Y204" s="17"/>
    </row>
    <row r="205" spans="1:25">
      <c r="A205" s="72"/>
      <c r="B205" s="17"/>
      <c r="C205" s="17"/>
      <c r="D205" s="17"/>
      <c r="E205" s="17"/>
      <c r="F205" s="17"/>
      <c r="G205" s="338"/>
      <c r="H205" s="17"/>
      <c r="I205" s="17"/>
      <c r="J205" s="17"/>
      <c r="K205" s="17"/>
      <c r="L205" s="17"/>
      <c r="M205" s="17"/>
      <c r="N205" s="17"/>
      <c r="O205" s="17"/>
      <c r="P205" s="17"/>
      <c r="Q205" s="17"/>
      <c r="R205" s="17"/>
      <c r="S205" s="17"/>
      <c r="T205" s="17"/>
      <c r="U205" s="17"/>
      <c r="V205" s="17"/>
      <c r="W205" s="17"/>
      <c r="X205" s="17"/>
      <c r="Y205" s="17"/>
    </row>
    <row r="206" spans="1:25">
      <c r="A206" s="72"/>
      <c r="B206" s="17"/>
      <c r="C206" s="17"/>
      <c r="D206" s="17"/>
      <c r="E206" s="17"/>
      <c r="F206" s="17"/>
      <c r="G206" s="338"/>
      <c r="H206" s="17"/>
      <c r="I206" s="17"/>
      <c r="J206" s="17"/>
      <c r="K206" s="17"/>
      <c r="L206" s="17"/>
      <c r="M206" s="17"/>
      <c r="N206" s="17"/>
      <c r="O206" s="17"/>
      <c r="P206" s="17"/>
      <c r="Q206" s="17"/>
      <c r="R206" s="17"/>
      <c r="S206" s="17"/>
      <c r="T206" s="17"/>
      <c r="U206" s="17"/>
      <c r="V206" s="17"/>
      <c r="W206" s="17"/>
      <c r="X206" s="17"/>
      <c r="Y206" s="17"/>
    </row>
    <row r="207" spans="1:25">
      <c r="A207" s="72"/>
      <c r="B207" s="17"/>
      <c r="C207" s="17"/>
      <c r="D207" s="17"/>
      <c r="E207" s="17"/>
      <c r="F207" s="17"/>
      <c r="G207" s="338"/>
      <c r="H207" s="17"/>
      <c r="I207" s="17"/>
      <c r="J207" s="17"/>
      <c r="K207" s="17"/>
      <c r="L207" s="17"/>
      <c r="M207" s="17"/>
      <c r="N207" s="17"/>
      <c r="O207" s="17"/>
      <c r="P207" s="17"/>
      <c r="Q207" s="17"/>
      <c r="R207" s="17"/>
      <c r="S207" s="17"/>
      <c r="T207" s="17"/>
      <c r="U207" s="17"/>
      <c r="V207" s="17"/>
      <c r="W207" s="17"/>
      <c r="X207" s="17"/>
      <c r="Y207" s="17"/>
    </row>
    <row r="208" spans="1:25">
      <c r="A208" s="72"/>
      <c r="B208" s="17"/>
      <c r="C208" s="17"/>
      <c r="D208" s="17"/>
      <c r="E208" s="17"/>
      <c r="F208" s="17"/>
      <c r="G208" s="338"/>
      <c r="H208" s="17"/>
      <c r="I208" s="17"/>
      <c r="J208" s="17"/>
      <c r="K208" s="17"/>
      <c r="L208" s="17"/>
      <c r="M208" s="17"/>
      <c r="N208" s="17"/>
      <c r="O208" s="17"/>
      <c r="P208" s="17"/>
      <c r="Q208" s="17"/>
      <c r="R208" s="17"/>
      <c r="S208" s="17"/>
      <c r="T208" s="17"/>
      <c r="U208" s="17"/>
      <c r="V208" s="17"/>
      <c r="W208" s="17"/>
      <c r="X208" s="17"/>
      <c r="Y208" s="17"/>
    </row>
    <row r="209" spans="1:25">
      <c r="A209" s="72"/>
      <c r="B209" s="17"/>
      <c r="C209" s="17"/>
      <c r="D209" s="17"/>
      <c r="E209" s="17"/>
      <c r="F209" s="17"/>
      <c r="G209" s="338"/>
      <c r="H209" s="17"/>
      <c r="I209" s="17"/>
      <c r="J209" s="17"/>
      <c r="K209" s="17"/>
      <c r="L209" s="17"/>
      <c r="M209" s="17"/>
      <c r="N209" s="17"/>
      <c r="O209" s="17"/>
      <c r="P209" s="17"/>
      <c r="Q209" s="17"/>
      <c r="R209" s="17"/>
      <c r="S209" s="17"/>
      <c r="T209" s="17"/>
      <c r="U209" s="17"/>
      <c r="V209" s="17"/>
      <c r="W209" s="17"/>
      <c r="X209" s="17"/>
      <c r="Y209" s="17"/>
    </row>
    <row r="210" spans="1:25">
      <c r="A210" s="72"/>
      <c r="B210" s="17"/>
      <c r="C210" s="17"/>
      <c r="D210" s="17"/>
      <c r="E210" s="17"/>
      <c r="F210" s="17"/>
      <c r="G210" s="338"/>
      <c r="H210" s="17"/>
      <c r="I210" s="17"/>
      <c r="J210" s="17"/>
      <c r="K210" s="17"/>
      <c r="L210" s="17"/>
      <c r="M210" s="17"/>
      <c r="N210" s="17"/>
      <c r="O210" s="17"/>
      <c r="P210" s="17"/>
      <c r="Q210" s="17"/>
      <c r="R210" s="17"/>
      <c r="S210" s="17"/>
      <c r="T210" s="17"/>
      <c r="U210" s="17"/>
      <c r="V210" s="17"/>
      <c r="W210" s="17"/>
      <c r="X210" s="17"/>
      <c r="Y210" s="17"/>
    </row>
    <row r="211" spans="1:25">
      <c r="A211" s="72"/>
      <c r="B211" s="17"/>
      <c r="C211" s="17"/>
      <c r="D211" s="17"/>
      <c r="E211" s="17"/>
      <c r="F211" s="17"/>
      <c r="G211" s="338"/>
      <c r="H211" s="17"/>
      <c r="I211" s="17"/>
      <c r="J211" s="17"/>
      <c r="K211" s="17"/>
      <c r="L211" s="17"/>
      <c r="M211" s="17"/>
      <c r="N211" s="17"/>
      <c r="O211" s="17"/>
      <c r="P211" s="17"/>
      <c r="Q211" s="17"/>
      <c r="R211" s="17"/>
      <c r="S211" s="17"/>
      <c r="T211" s="17"/>
      <c r="U211" s="17"/>
      <c r="V211" s="17"/>
      <c r="W211" s="17"/>
      <c r="X211" s="17"/>
      <c r="Y211" s="17"/>
    </row>
    <row r="212" spans="1:25">
      <c r="A212" s="72"/>
      <c r="B212" s="17"/>
      <c r="C212" s="17"/>
      <c r="D212" s="17"/>
      <c r="E212" s="17"/>
      <c r="F212" s="17"/>
      <c r="G212" s="338"/>
      <c r="H212" s="17"/>
      <c r="I212" s="17"/>
      <c r="J212" s="17"/>
      <c r="K212" s="17"/>
      <c r="L212" s="17"/>
      <c r="M212" s="17"/>
      <c r="N212" s="17"/>
      <c r="O212" s="17"/>
      <c r="P212" s="17"/>
      <c r="Q212" s="17"/>
      <c r="R212" s="17"/>
      <c r="S212" s="17"/>
      <c r="T212" s="17"/>
      <c r="U212" s="17"/>
      <c r="V212" s="17"/>
      <c r="W212" s="17"/>
      <c r="X212" s="17"/>
      <c r="Y212" s="17"/>
    </row>
    <row r="213" spans="1:25">
      <c r="A213" s="72"/>
      <c r="B213" s="17"/>
      <c r="C213" s="17"/>
      <c r="D213" s="17"/>
      <c r="E213" s="17"/>
      <c r="F213" s="17"/>
      <c r="G213" s="338"/>
      <c r="H213" s="17"/>
      <c r="I213" s="17"/>
      <c r="J213" s="17"/>
      <c r="K213" s="17"/>
      <c r="L213" s="17"/>
      <c r="M213" s="17"/>
      <c r="N213" s="17"/>
      <c r="O213" s="17"/>
      <c r="P213" s="17"/>
      <c r="Q213" s="17"/>
      <c r="R213" s="17"/>
      <c r="S213" s="17"/>
      <c r="T213" s="17"/>
      <c r="U213" s="17"/>
      <c r="V213" s="17"/>
      <c r="W213" s="17"/>
      <c r="X213" s="17"/>
      <c r="Y213" s="17"/>
    </row>
    <row r="214" spans="1:25">
      <c r="A214" s="72"/>
      <c r="B214" s="17"/>
      <c r="C214" s="17"/>
      <c r="D214" s="17"/>
      <c r="E214" s="17"/>
      <c r="F214" s="17"/>
      <c r="G214" s="338"/>
      <c r="H214" s="17"/>
      <c r="I214" s="17"/>
      <c r="J214" s="17"/>
      <c r="K214" s="17"/>
      <c r="L214" s="17"/>
      <c r="M214" s="17"/>
      <c r="N214" s="17"/>
      <c r="O214" s="17"/>
      <c r="P214" s="17"/>
      <c r="Q214" s="17"/>
      <c r="R214" s="17"/>
      <c r="S214" s="17"/>
      <c r="T214" s="17"/>
      <c r="U214" s="17"/>
      <c r="V214" s="17"/>
      <c r="W214" s="17"/>
      <c r="X214" s="17"/>
      <c r="Y214" s="17"/>
    </row>
    <row r="215" spans="1:25">
      <c r="A215" s="72"/>
      <c r="B215" s="17"/>
      <c r="C215" s="17"/>
      <c r="D215" s="17"/>
      <c r="E215" s="17"/>
      <c r="F215" s="17"/>
      <c r="G215" s="338"/>
      <c r="H215" s="17"/>
      <c r="I215" s="17"/>
      <c r="J215" s="17"/>
      <c r="K215" s="17"/>
      <c r="L215" s="17"/>
      <c r="M215" s="17"/>
      <c r="N215" s="17"/>
      <c r="O215" s="17"/>
      <c r="P215" s="17"/>
      <c r="Q215" s="17"/>
      <c r="R215" s="17"/>
      <c r="S215" s="17"/>
      <c r="T215" s="17"/>
      <c r="U215" s="17"/>
      <c r="V215" s="17"/>
      <c r="W215" s="17"/>
      <c r="X215" s="17"/>
      <c r="Y215" s="17"/>
    </row>
    <row r="216" spans="1:25">
      <c r="A216" s="72"/>
      <c r="B216" s="17"/>
      <c r="C216" s="17"/>
      <c r="D216" s="17"/>
      <c r="E216" s="17"/>
      <c r="F216" s="17"/>
      <c r="G216" s="338"/>
      <c r="H216" s="17"/>
      <c r="I216" s="17"/>
      <c r="J216" s="17"/>
      <c r="K216" s="17"/>
      <c r="L216" s="17"/>
      <c r="M216" s="17"/>
      <c r="N216" s="17"/>
      <c r="O216" s="17"/>
      <c r="P216" s="17"/>
      <c r="Q216" s="17"/>
      <c r="R216" s="17"/>
      <c r="S216" s="17"/>
      <c r="T216" s="17"/>
      <c r="U216" s="17"/>
      <c r="V216" s="17"/>
      <c r="W216" s="17"/>
      <c r="X216" s="17"/>
      <c r="Y216" s="17"/>
    </row>
    <row r="217" spans="1:25">
      <c r="A217" s="72"/>
      <c r="B217" s="17"/>
      <c r="C217" s="17"/>
      <c r="D217" s="17"/>
      <c r="E217" s="17"/>
      <c r="F217" s="17"/>
      <c r="G217" s="338"/>
      <c r="H217" s="17"/>
      <c r="I217" s="17"/>
      <c r="J217" s="17"/>
      <c r="K217" s="17"/>
      <c r="L217" s="17"/>
      <c r="M217" s="17"/>
      <c r="N217" s="17"/>
      <c r="O217" s="17"/>
      <c r="P217" s="17"/>
      <c r="Q217" s="17"/>
      <c r="R217" s="17"/>
      <c r="S217" s="17"/>
      <c r="T217" s="17"/>
      <c r="U217" s="17"/>
      <c r="V217" s="17"/>
      <c r="W217" s="17"/>
      <c r="X217" s="17"/>
      <c r="Y217" s="17"/>
    </row>
    <row r="218" spans="1:25">
      <c r="A218" s="72"/>
      <c r="B218" s="17"/>
      <c r="C218" s="17"/>
      <c r="D218" s="17"/>
      <c r="E218" s="17"/>
      <c r="F218" s="17"/>
      <c r="G218" s="338"/>
      <c r="H218" s="17"/>
      <c r="I218" s="17"/>
      <c r="J218" s="17"/>
      <c r="K218" s="17"/>
      <c r="L218" s="17"/>
      <c r="M218" s="17"/>
      <c r="N218" s="17"/>
      <c r="O218" s="17"/>
      <c r="P218" s="17"/>
      <c r="Q218" s="17"/>
      <c r="R218" s="17"/>
      <c r="S218" s="17"/>
      <c r="T218" s="17"/>
      <c r="U218" s="17"/>
      <c r="V218" s="17"/>
      <c r="W218" s="17"/>
      <c r="X218" s="17"/>
      <c r="Y218" s="17"/>
    </row>
    <row r="219" spans="1:25">
      <c r="A219" s="72"/>
      <c r="B219" s="17"/>
      <c r="C219" s="17"/>
      <c r="D219" s="17"/>
      <c r="E219" s="17"/>
      <c r="F219" s="17"/>
      <c r="G219" s="338"/>
      <c r="H219" s="17"/>
      <c r="I219" s="17"/>
      <c r="J219" s="17"/>
      <c r="K219" s="17"/>
      <c r="L219" s="17"/>
      <c r="M219" s="17"/>
      <c r="N219" s="17"/>
      <c r="O219" s="17"/>
      <c r="P219" s="17"/>
      <c r="Q219" s="17"/>
      <c r="R219" s="17"/>
      <c r="S219" s="17"/>
      <c r="T219" s="17"/>
      <c r="U219" s="17"/>
      <c r="V219" s="17"/>
      <c r="W219" s="17"/>
      <c r="X219" s="17"/>
      <c r="Y219" s="17"/>
    </row>
    <row r="220" spans="1:25">
      <c r="A220" s="72"/>
      <c r="B220" s="17"/>
      <c r="C220" s="17"/>
      <c r="D220" s="17"/>
      <c r="E220" s="17"/>
      <c r="F220" s="17"/>
      <c r="G220" s="338"/>
      <c r="H220" s="17"/>
      <c r="I220" s="17"/>
      <c r="J220" s="17"/>
      <c r="K220" s="17"/>
      <c r="L220" s="17"/>
      <c r="M220" s="17"/>
      <c r="N220" s="17"/>
      <c r="O220" s="17"/>
      <c r="P220" s="17"/>
      <c r="Q220" s="17"/>
      <c r="R220" s="17"/>
      <c r="S220" s="17"/>
      <c r="T220" s="17"/>
      <c r="U220" s="17"/>
      <c r="V220" s="17"/>
      <c r="W220" s="17"/>
      <c r="X220" s="17"/>
      <c r="Y220" s="17"/>
    </row>
    <row r="221" spans="1:25">
      <c r="A221" s="72"/>
      <c r="B221" s="17"/>
      <c r="C221" s="17"/>
      <c r="D221" s="17"/>
      <c r="E221" s="17"/>
      <c r="F221" s="17"/>
      <c r="G221" s="338"/>
      <c r="H221" s="17"/>
      <c r="I221" s="17"/>
      <c r="J221" s="17"/>
      <c r="K221" s="17"/>
      <c r="L221" s="17"/>
      <c r="M221" s="17"/>
      <c r="N221" s="17"/>
      <c r="O221" s="17"/>
      <c r="P221" s="17"/>
      <c r="Q221" s="17"/>
      <c r="R221" s="17"/>
      <c r="S221" s="17"/>
      <c r="T221" s="17"/>
      <c r="U221" s="17"/>
      <c r="V221" s="17"/>
      <c r="W221" s="17"/>
      <c r="X221" s="17"/>
      <c r="Y221" s="17"/>
    </row>
    <row r="222" spans="1:25">
      <c r="A222" s="72"/>
      <c r="B222" s="17"/>
      <c r="C222" s="17"/>
      <c r="D222" s="17"/>
      <c r="E222" s="17"/>
      <c r="F222" s="17"/>
      <c r="G222" s="338"/>
      <c r="H222" s="17"/>
      <c r="I222" s="17"/>
      <c r="J222" s="17"/>
      <c r="K222" s="17"/>
      <c r="L222" s="17"/>
      <c r="M222" s="17"/>
      <c r="N222" s="17"/>
      <c r="O222" s="17"/>
      <c r="P222" s="17"/>
      <c r="Q222" s="17"/>
      <c r="R222" s="17"/>
      <c r="S222" s="17"/>
      <c r="T222" s="17"/>
      <c r="U222" s="17"/>
      <c r="V222" s="17"/>
      <c r="W222" s="17"/>
      <c r="X222" s="17"/>
      <c r="Y222" s="17"/>
    </row>
    <row r="223" spans="1:25">
      <c r="A223" s="72"/>
      <c r="B223" s="17"/>
      <c r="C223" s="17"/>
      <c r="D223" s="17"/>
      <c r="E223" s="17"/>
      <c r="F223" s="17"/>
      <c r="G223" s="338"/>
      <c r="H223" s="17"/>
      <c r="I223" s="17"/>
      <c r="J223" s="17"/>
      <c r="K223" s="17"/>
      <c r="L223" s="17"/>
      <c r="M223" s="17"/>
      <c r="N223" s="17"/>
      <c r="O223" s="17"/>
      <c r="P223" s="17"/>
      <c r="Q223" s="17"/>
      <c r="R223" s="17"/>
      <c r="S223" s="17"/>
      <c r="T223" s="17"/>
      <c r="U223" s="17"/>
      <c r="V223" s="17"/>
      <c r="W223" s="17"/>
      <c r="X223" s="17"/>
      <c r="Y223" s="17"/>
    </row>
    <row r="224" spans="1:25">
      <c r="A224" s="72"/>
      <c r="B224" s="17"/>
      <c r="C224" s="17"/>
      <c r="D224" s="17"/>
      <c r="E224" s="17"/>
      <c r="F224" s="17"/>
      <c r="G224" s="338"/>
      <c r="H224" s="17"/>
      <c r="I224" s="17"/>
      <c r="J224" s="17"/>
      <c r="K224" s="17"/>
      <c r="L224" s="17"/>
      <c r="M224" s="17"/>
      <c r="N224" s="17"/>
      <c r="O224" s="17"/>
      <c r="P224" s="17"/>
      <c r="Q224" s="17"/>
      <c r="R224" s="17"/>
      <c r="S224" s="17"/>
      <c r="T224" s="17"/>
      <c r="U224" s="17"/>
      <c r="V224" s="17"/>
      <c r="W224" s="17"/>
      <c r="X224" s="17"/>
      <c r="Y224" s="17"/>
    </row>
    <row r="225" spans="1:7">
      <c r="A225" s="72"/>
      <c r="B225" s="17"/>
      <c r="C225" s="17"/>
      <c r="D225" s="17"/>
      <c r="E225" s="17"/>
      <c r="F225" s="17"/>
      <c r="G225" s="338"/>
    </row>
    <row r="226" spans="1:7">
      <c r="A226" s="72"/>
      <c r="B226" s="17"/>
      <c r="C226" s="17"/>
      <c r="D226" s="17"/>
      <c r="E226" s="17"/>
      <c r="F226" s="17"/>
      <c r="G226" s="338"/>
    </row>
    <row r="227" spans="1:7">
      <c r="A227" s="72"/>
      <c r="B227" s="17"/>
      <c r="C227" s="17"/>
      <c r="D227" s="17"/>
      <c r="E227" s="17"/>
      <c r="F227" s="17"/>
      <c r="G227" s="338"/>
    </row>
    <row r="228" spans="1:7">
      <c r="A228" s="72"/>
      <c r="B228" s="17"/>
      <c r="C228" s="17"/>
      <c r="D228" s="17"/>
      <c r="E228" s="17"/>
      <c r="F228" s="17"/>
      <c r="G228" s="338"/>
    </row>
    <row r="229" spans="1:7">
      <c r="A229" s="72"/>
      <c r="B229" s="17"/>
      <c r="C229" s="17"/>
      <c r="D229" s="17"/>
      <c r="E229" s="17"/>
      <c r="F229" s="17"/>
      <c r="G229" s="338"/>
    </row>
    <row r="230" spans="1:7">
      <c r="A230" s="72"/>
      <c r="B230" s="17"/>
      <c r="C230" s="17"/>
      <c r="D230" s="17"/>
      <c r="E230" s="17"/>
      <c r="F230" s="17"/>
      <c r="G230" s="338"/>
    </row>
    <row r="231" spans="1:7">
      <c r="A231" s="72"/>
      <c r="B231" s="17"/>
      <c r="C231" s="17"/>
      <c r="D231" s="17"/>
      <c r="E231" s="17"/>
      <c r="F231" s="17"/>
      <c r="G231" s="338"/>
    </row>
    <row r="232" spans="1:7">
      <c r="A232" s="72"/>
      <c r="B232" s="17"/>
      <c r="C232" s="17"/>
      <c r="D232" s="17"/>
      <c r="E232" s="17"/>
      <c r="F232" s="17"/>
      <c r="G232" s="338"/>
    </row>
    <row r="233" spans="1:7">
      <c r="A233" s="72"/>
      <c r="B233" s="17"/>
      <c r="C233" s="17"/>
      <c r="D233" s="17"/>
      <c r="E233" s="17"/>
      <c r="F233" s="17"/>
      <c r="G233" s="338"/>
    </row>
    <row r="234" spans="1:7">
      <c r="A234" s="72"/>
      <c r="B234" s="17"/>
      <c r="C234" s="17"/>
      <c r="D234" s="17"/>
      <c r="E234" s="17"/>
      <c r="F234" s="17"/>
      <c r="G234" s="338"/>
    </row>
    <row r="235" spans="1:7">
      <c r="A235" s="72"/>
      <c r="B235" s="17"/>
      <c r="C235" s="17"/>
      <c r="D235" s="17"/>
      <c r="E235" s="17"/>
      <c r="F235" s="17"/>
      <c r="G235" s="338"/>
    </row>
    <row r="236" spans="1:7">
      <c r="A236" s="72"/>
      <c r="B236" s="17"/>
      <c r="C236" s="17"/>
      <c r="D236" s="17"/>
      <c r="E236" s="17"/>
      <c r="F236" s="17"/>
      <c r="G236" s="338"/>
    </row>
    <row r="237" spans="1:7">
      <c r="A237" s="72"/>
      <c r="B237" s="17"/>
      <c r="C237" s="17"/>
      <c r="D237" s="17"/>
      <c r="E237" s="17"/>
      <c r="F237" s="17"/>
      <c r="G237" s="338"/>
    </row>
    <row r="238" spans="1:7">
      <c r="A238" s="72"/>
      <c r="B238" s="17"/>
      <c r="C238" s="17"/>
      <c r="D238" s="17"/>
      <c r="E238" s="17"/>
      <c r="F238" s="17"/>
      <c r="G238" s="338"/>
    </row>
    <row r="239" spans="1:7">
      <c r="A239" s="72"/>
      <c r="B239" s="17"/>
      <c r="C239" s="17"/>
      <c r="D239" s="17"/>
      <c r="E239" s="17"/>
      <c r="F239" s="17"/>
      <c r="G239" s="338"/>
    </row>
    <row r="240" spans="1:7">
      <c r="A240" s="72"/>
      <c r="B240" s="17"/>
      <c r="C240" s="17"/>
      <c r="D240" s="17"/>
      <c r="E240" s="17"/>
      <c r="F240" s="17"/>
      <c r="G240" s="338"/>
    </row>
    <row r="241" spans="1:7" ht="15.75" thickBot="1">
      <c r="A241" s="111"/>
      <c r="B241" s="112"/>
      <c r="C241" s="350"/>
      <c r="D241" s="350"/>
      <c r="E241" s="350"/>
      <c r="F241" s="112"/>
      <c r="G241" s="354"/>
    </row>
    <row r="243" spans="1:7" ht="15.75">
      <c r="A243" s="114" t="s">
        <v>1371</v>
      </c>
      <c r="B243" s="17"/>
      <c r="C243" s="17"/>
      <c r="D243" s="17"/>
      <c r="E243" s="351"/>
      <c r="F243" s="17"/>
      <c r="G243" s="17"/>
    </row>
    <row r="244" spans="1:7">
      <c r="A244" s="69" t="s">
        <v>1376</v>
      </c>
      <c r="B244" s="69"/>
      <c r="C244" s="69"/>
      <c r="D244" s="69"/>
      <c r="E244" s="69"/>
      <c r="F244" s="69"/>
      <c r="G244" s="69"/>
    </row>
    <row r="245" spans="1:7" ht="15.75" thickBot="1">
      <c r="A245" s="17"/>
      <c r="B245" s="17" t="str">
        <f>'Data Sheet'!$C$25</f>
        <v>Central Hudson Gas &amp; Electric</v>
      </c>
      <c r="C245" s="17"/>
      <c r="D245" s="17"/>
      <c r="E245" s="17"/>
      <c r="F245" s="859" t="str">
        <f>'Data Sheet'!$C$40</f>
        <v>4/14/14</v>
      </c>
      <c r="G245" s="9" t="str">
        <f>'Data Sheet'!$C$38</f>
        <v>12/31/13</v>
      </c>
    </row>
    <row r="246" spans="1:7">
      <c r="A246" s="29"/>
      <c r="B246" s="66"/>
      <c r="C246" s="66"/>
      <c r="D246" s="66"/>
      <c r="E246" s="66"/>
      <c r="F246" s="66"/>
      <c r="G246" s="67"/>
    </row>
    <row r="247" spans="1:7" ht="15.75">
      <c r="A247" s="352"/>
      <c r="B247" s="69" t="s">
        <v>1359</v>
      </c>
      <c r="C247" s="69"/>
      <c r="D247" s="69"/>
      <c r="E247" s="69"/>
      <c r="F247" s="69"/>
      <c r="G247" s="70"/>
    </row>
    <row r="248" spans="1:7">
      <c r="A248" s="72"/>
      <c r="B248" s="17"/>
      <c r="C248" s="17"/>
      <c r="D248" s="17"/>
      <c r="E248" s="17"/>
      <c r="F248" s="17"/>
      <c r="G248" s="73"/>
    </row>
    <row r="249" spans="1:7">
      <c r="A249" s="87"/>
      <c r="B249" s="89"/>
      <c r="C249" s="89"/>
      <c r="D249" s="89"/>
      <c r="E249" s="89"/>
      <c r="F249" s="89"/>
      <c r="G249" s="353"/>
    </row>
    <row r="250" spans="1:7">
      <c r="A250" s="72"/>
      <c r="B250" s="17"/>
      <c r="C250" s="17"/>
      <c r="D250" s="17"/>
      <c r="E250" s="17"/>
      <c r="F250" s="17"/>
      <c r="G250" s="338"/>
    </row>
    <row r="251" spans="1:7">
      <c r="A251" s="72"/>
      <c r="B251" s="17"/>
      <c r="C251" s="17"/>
      <c r="D251" s="17"/>
      <c r="E251" s="17"/>
      <c r="F251" s="17"/>
      <c r="G251" s="338"/>
    </row>
    <row r="252" spans="1:7">
      <c r="A252" s="72"/>
      <c r="B252" s="17"/>
      <c r="C252" s="17"/>
      <c r="D252" s="17"/>
      <c r="E252" s="17"/>
      <c r="F252" s="17"/>
      <c r="G252" s="338"/>
    </row>
    <row r="253" spans="1:7">
      <c r="A253" s="72"/>
      <c r="B253" s="17"/>
      <c r="C253" s="17"/>
      <c r="D253" s="17"/>
      <c r="E253" s="17"/>
      <c r="F253" s="17"/>
      <c r="G253" s="338"/>
    </row>
    <row r="254" spans="1:7">
      <c r="A254" s="72"/>
      <c r="B254" s="17"/>
      <c r="C254" s="17"/>
      <c r="D254" s="17"/>
      <c r="E254" s="17"/>
      <c r="F254" s="17"/>
      <c r="G254" s="338"/>
    </row>
    <row r="255" spans="1:7">
      <c r="A255" s="72"/>
      <c r="B255" s="17"/>
      <c r="C255" s="17"/>
      <c r="D255" s="17"/>
      <c r="E255" s="17"/>
      <c r="F255" s="17"/>
      <c r="G255" s="338"/>
    </row>
    <row r="256" spans="1:7">
      <c r="A256" s="72"/>
      <c r="B256" s="17"/>
      <c r="C256" s="17"/>
      <c r="D256" s="17"/>
      <c r="E256" s="17"/>
      <c r="F256" s="17"/>
      <c r="G256" s="338"/>
    </row>
    <row r="257" spans="1:7">
      <c r="A257" s="72"/>
      <c r="B257" s="17"/>
      <c r="C257" s="17"/>
      <c r="D257" s="17"/>
      <c r="E257" s="17"/>
      <c r="F257" s="17"/>
      <c r="G257" s="338"/>
    </row>
    <row r="258" spans="1:7">
      <c r="A258" s="72"/>
      <c r="B258" s="17"/>
      <c r="C258" s="346"/>
      <c r="D258" s="17"/>
      <c r="E258" s="346"/>
      <c r="F258" s="346"/>
      <c r="G258" s="338"/>
    </row>
    <row r="259" spans="1:7">
      <c r="A259" s="72"/>
      <c r="B259" s="17"/>
      <c r="C259" s="17"/>
      <c r="D259" s="17"/>
      <c r="E259" s="17"/>
      <c r="F259" s="17"/>
      <c r="G259" s="338"/>
    </row>
    <row r="260" spans="1:7">
      <c r="A260" s="72"/>
      <c r="B260" s="17"/>
      <c r="C260" s="17"/>
      <c r="D260" s="17"/>
      <c r="E260" s="17"/>
      <c r="F260" s="17"/>
      <c r="G260" s="338"/>
    </row>
    <row r="261" spans="1:7">
      <c r="A261" s="72"/>
      <c r="B261" s="17"/>
      <c r="C261" s="17"/>
      <c r="D261" s="17"/>
      <c r="E261" s="17"/>
      <c r="F261" s="17"/>
      <c r="G261" s="338"/>
    </row>
    <row r="262" spans="1:7">
      <c r="A262" s="72"/>
      <c r="B262" s="17"/>
      <c r="C262" s="17"/>
      <c r="D262" s="17"/>
      <c r="E262" s="17"/>
      <c r="F262" s="17"/>
      <c r="G262" s="338"/>
    </row>
    <row r="263" spans="1:7">
      <c r="A263" s="72"/>
      <c r="B263" s="17"/>
      <c r="C263" s="17"/>
      <c r="D263" s="17"/>
      <c r="E263" s="17"/>
      <c r="F263" s="17"/>
      <c r="G263" s="338"/>
    </row>
    <row r="264" spans="1:7">
      <c r="A264" s="72"/>
      <c r="B264" s="17"/>
      <c r="C264" s="17"/>
      <c r="D264" s="17"/>
      <c r="E264" s="17"/>
      <c r="F264" s="17"/>
      <c r="G264" s="338"/>
    </row>
    <row r="265" spans="1:7">
      <c r="A265" s="72"/>
      <c r="B265" s="17"/>
      <c r="C265" s="17"/>
      <c r="D265" s="17"/>
      <c r="E265" s="17"/>
      <c r="F265" s="17"/>
      <c r="G265" s="338"/>
    </row>
    <row r="266" spans="1:7">
      <c r="A266" s="72"/>
      <c r="B266" s="17"/>
      <c r="C266" s="17"/>
      <c r="D266" s="17"/>
      <c r="E266" s="17"/>
      <c r="F266" s="17"/>
      <c r="G266" s="338"/>
    </row>
    <row r="267" spans="1:7">
      <c r="A267" s="72"/>
      <c r="B267" s="17"/>
      <c r="C267" s="17"/>
      <c r="D267" s="17"/>
      <c r="E267" s="17"/>
      <c r="F267" s="17"/>
      <c r="G267" s="338"/>
    </row>
    <row r="268" spans="1:7">
      <c r="A268" s="72"/>
      <c r="B268" s="17"/>
      <c r="C268" s="17"/>
      <c r="D268" s="17"/>
      <c r="E268" s="17"/>
      <c r="F268" s="17"/>
      <c r="G268" s="338"/>
    </row>
    <row r="269" spans="1:7">
      <c r="A269" s="72"/>
      <c r="B269" s="17"/>
      <c r="C269" s="17"/>
      <c r="D269" s="17"/>
      <c r="E269" s="17"/>
      <c r="F269" s="17"/>
      <c r="G269" s="338"/>
    </row>
    <row r="270" spans="1:7">
      <c r="A270" s="72"/>
      <c r="B270" s="17"/>
      <c r="C270" s="17"/>
      <c r="D270" s="17"/>
      <c r="E270" s="17"/>
      <c r="F270" s="17"/>
      <c r="G270" s="338"/>
    </row>
    <row r="271" spans="1:7">
      <c r="A271" s="72"/>
      <c r="B271" s="17"/>
      <c r="C271" s="17"/>
      <c r="D271" s="17"/>
      <c r="E271" s="17"/>
      <c r="F271" s="17"/>
      <c r="G271" s="338"/>
    </row>
    <row r="272" spans="1:7">
      <c r="A272" s="72"/>
      <c r="B272" s="17"/>
      <c r="C272" s="17"/>
      <c r="D272" s="17"/>
      <c r="E272" s="17"/>
      <c r="F272" s="17"/>
      <c r="G272" s="338"/>
    </row>
    <row r="273" spans="1:7">
      <c r="A273" s="72"/>
      <c r="B273" s="17"/>
      <c r="C273" s="17"/>
      <c r="D273" s="17"/>
      <c r="E273" s="17"/>
      <c r="F273" s="17"/>
      <c r="G273" s="338"/>
    </row>
    <row r="274" spans="1:7">
      <c r="A274" s="72"/>
      <c r="B274" s="17"/>
      <c r="C274" s="17"/>
      <c r="D274" s="17"/>
      <c r="E274" s="17"/>
      <c r="F274" s="17"/>
      <c r="G274" s="338"/>
    </row>
    <row r="275" spans="1:7">
      <c r="A275" s="72"/>
      <c r="B275" s="17"/>
      <c r="C275" s="17"/>
      <c r="D275" s="17"/>
      <c r="E275" s="17"/>
      <c r="F275" s="17"/>
      <c r="G275" s="338"/>
    </row>
    <row r="276" spans="1:7">
      <c r="A276" s="72"/>
      <c r="B276" s="17"/>
      <c r="C276" s="17"/>
      <c r="D276" s="17"/>
      <c r="E276" s="17"/>
      <c r="F276" s="17"/>
      <c r="G276" s="338"/>
    </row>
    <row r="277" spans="1:7">
      <c r="A277" s="72"/>
      <c r="B277" s="17"/>
      <c r="C277" s="17"/>
      <c r="D277" s="17"/>
      <c r="E277" s="17"/>
      <c r="F277" s="17"/>
      <c r="G277" s="338"/>
    </row>
    <row r="278" spans="1:7">
      <c r="A278" s="72"/>
      <c r="B278" s="17"/>
      <c r="C278" s="17"/>
      <c r="D278" s="17"/>
      <c r="E278" s="17"/>
      <c r="F278" s="17"/>
      <c r="G278" s="338"/>
    </row>
    <row r="279" spans="1:7">
      <c r="A279" s="72"/>
      <c r="B279" s="17"/>
      <c r="C279" s="17"/>
      <c r="D279" s="17"/>
      <c r="E279" s="17"/>
      <c r="F279" s="17"/>
      <c r="G279" s="338"/>
    </row>
    <row r="280" spans="1:7">
      <c r="A280" s="72"/>
      <c r="B280" s="17"/>
      <c r="C280" s="17"/>
      <c r="D280" s="17"/>
      <c r="E280" s="17"/>
      <c r="F280" s="17"/>
      <c r="G280" s="338"/>
    </row>
    <row r="281" spans="1:7">
      <c r="A281" s="72"/>
      <c r="B281" s="17"/>
      <c r="C281" s="17"/>
      <c r="D281" s="17"/>
      <c r="E281" s="17"/>
      <c r="F281" s="17"/>
      <c r="G281" s="338"/>
    </row>
    <row r="282" spans="1:7">
      <c r="A282" s="72"/>
      <c r="B282" s="17"/>
      <c r="C282" s="17"/>
      <c r="D282" s="17"/>
      <c r="E282" s="17"/>
      <c r="F282" s="17"/>
      <c r="G282" s="338"/>
    </row>
    <row r="283" spans="1:7">
      <c r="A283" s="72"/>
      <c r="B283" s="17"/>
      <c r="C283" s="17"/>
      <c r="D283" s="17"/>
      <c r="E283" s="17"/>
      <c r="F283" s="17"/>
      <c r="G283" s="338"/>
    </row>
    <row r="284" spans="1:7">
      <c r="A284" s="72"/>
      <c r="B284" s="17"/>
      <c r="C284" s="17"/>
      <c r="D284" s="17"/>
      <c r="E284" s="17"/>
      <c r="F284" s="17"/>
      <c r="G284" s="338"/>
    </row>
    <row r="285" spans="1:7">
      <c r="A285" s="72"/>
      <c r="B285" s="17"/>
      <c r="C285" s="17"/>
      <c r="D285" s="17"/>
      <c r="E285" s="17"/>
      <c r="F285" s="17"/>
      <c r="G285" s="338"/>
    </row>
    <row r="286" spans="1:7">
      <c r="A286" s="72"/>
      <c r="B286" s="17"/>
      <c r="C286" s="17"/>
      <c r="D286" s="17"/>
      <c r="E286" s="17"/>
      <c r="F286" s="17"/>
      <c r="G286" s="338"/>
    </row>
    <row r="287" spans="1:7">
      <c r="A287" s="72"/>
      <c r="B287" s="17"/>
      <c r="C287" s="17"/>
      <c r="D287" s="17"/>
      <c r="E287" s="17"/>
      <c r="F287" s="17"/>
      <c r="G287" s="338"/>
    </row>
    <row r="288" spans="1:7">
      <c r="A288" s="72"/>
      <c r="B288" s="17"/>
      <c r="C288" s="17"/>
      <c r="D288" s="17"/>
      <c r="E288" s="17"/>
      <c r="F288" s="17"/>
      <c r="G288" s="338"/>
    </row>
    <row r="289" spans="1:7">
      <c r="A289" s="72"/>
      <c r="B289" s="17"/>
      <c r="C289" s="17"/>
      <c r="D289" s="17"/>
      <c r="E289" s="17"/>
      <c r="F289" s="17"/>
      <c r="G289" s="338"/>
    </row>
    <row r="290" spans="1:7">
      <c r="A290" s="72"/>
      <c r="B290" s="17"/>
      <c r="C290" s="17"/>
      <c r="D290" s="17"/>
      <c r="E290" s="17"/>
      <c r="F290" s="17"/>
      <c r="G290" s="338"/>
    </row>
    <row r="291" spans="1:7">
      <c r="A291" s="72"/>
      <c r="B291" s="17"/>
      <c r="C291" s="17"/>
      <c r="D291" s="17"/>
      <c r="E291" s="17"/>
      <c r="F291" s="17"/>
      <c r="G291" s="338"/>
    </row>
    <row r="292" spans="1:7">
      <c r="A292" s="72"/>
      <c r="B292" s="17"/>
      <c r="C292" s="17"/>
      <c r="D292" s="17"/>
      <c r="E292" s="17"/>
      <c r="F292" s="17"/>
      <c r="G292" s="338"/>
    </row>
    <row r="293" spans="1:7">
      <c r="A293" s="72"/>
      <c r="B293" s="17"/>
      <c r="C293" s="17"/>
      <c r="D293" s="17"/>
      <c r="E293" s="17"/>
      <c r="F293" s="17"/>
      <c r="G293" s="338"/>
    </row>
    <row r="294" spans="1:7">
      <c r="A294" s="72"/>
      <c r="B294" s="17"/>
      <c r="C294" s="17"/>
      <c r="D294" s="17"/>
      <c r="E294" s="17"/>
      <c r="F294" s="17"/>
      <c r="G294" s="338"/>
    </row>
    <row r="295" spans="1:7">
      <c r="A295" s="72"/>
      <c r="B295" s="17"/>
      <c r="C295" s="17"/>
      <c r="D295" s="17"/>
      <c r="E295" s="17"/>
      <c r="F295" s="17"/>
      <c r="G295" s="338"/>
    </row>
    <row r="296" spans="1:7">
      <c r="A296" s="72"/>
      <c r="B296" s="17"/>
      <c r="C296" s="17"/>
      <c r="D296" s="17"/>
      <c r="E296" s="17"/>
      <c r="F296" s="17"/>
      <c r="G296" s="338"/>
    </row>
    <row r="297" spans="1:7">
      <c r="A297" s="72"/>
      <c r="B297" s="17"/>
      <c r="C297" s="17"/>
      <c r="D297" s="17"/>
      <c r="E297" s="17"/>
      <c r="F297" s="17"/>
      <c r="G297" s="338"/>
    </row>
    <row r="298" spans="1:7">
      <c r="A298" s="72"/>
      <c r="B298" s="17"/>
      <c r="C298" s="17"/>
      <c r="D298" s="17"/>
      <c r="E298" s="17"/>
      <c r="F298" s="17"/>
      <c r="G298" s="338"/>
    </row>
    <row r="299" spans="1:7">
      <c r="A299" s="72"/>
      <c r="B299" s="17"/>
      <c r="C299" s="17"/>
      <c r="D299" s="17"/>
      <c r="E299" s="17"/>
      <c r="F299" s="17"/>
      <c r="G299" s="338"/>
    </row>
    <row r="300" spans="1:7">
      <c r="A300" s="72"/>
      <c r="B300" s="17"/>
      <c r="C300" s="17"/>
      <c r="D300" s="17"/>
      <c r="E300" s="17"/>
      <c r="F300" s="17"/>
      <c r="G300" s="338"/>
    </row>
    <row r="301" spans="1:7">
      <c r="A301" s="72"/>
      <c r="B301" s="17"/>
      <c r="C301" s="17"/>
      <c r="D301" s="17"/>
      <c r="E301" s="17"/>
      <c r="F301" s="17"/>
      <c r="G301" s="338"/>
    </row>
    <row r="302" spans="1:7" ht="15.75" thickBot="1">
      <c r="A302" s="111"/>
      <c r="B302" s="112"/>
      <c r="C302" s="350"/>
      <c r="D302" s="350"/>
      <c r="E302" s="350"/>
      <c r="F302" s="112"/>
      <c r="G302" s="354"/>
    </row>
    <row r="304" spans="1:7" ht="15.75">
      <c r="A304" s="114" t="s">
        <v>1371</v>
      </c>
      <c r="B304" s="17"/>
      <c r="C304" s="17"/>
      <c r="D304" s="17"/>
      <c r="E304" s="351"/>
      <c r="F304" s="17"/>
      <c r="G304" s="17"/>
    </row>
    <row r="305" spans="1:7">
      <c r="A305" s="69" t="s">
        <v>1377</v>
      </c>
      <c r="B305" s="69"/>
      <c r="C305" s="69"/>
      <c r="D305" s="69"/>
      <c r="E305" s="69"/>
      <c r="F305" s="69"/>
      <c r="G305" s="69"/>
    </row>
  </sheetData>
  <customSheetViews>
    <customSheetView guid="{15E51391-F6F3-48E9-B40F-0D0FA5B2E445}"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
      <headerFooter alignWithMargins="0"/>
    </customSheetView>
    <customSheetView guid="{3A144620-83F7-4F5B-821B-3720DAB5A017}"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2"/>
      <headerFooter alignWithMargins="0"/>
    </customSheetView>
    <customSheetView guid="{4AE1E835-A004-41CE-8576-E42DEB829644}"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3"/>
      <headerFooter alignWithMargins="0"/>
    </customSheetView>
    <customSheetView guid="{F164CA47-D0CA-4087-947A-F5047D94B8B7}"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4"/>
      <headerFooter alignWithMargins="0"/>
    </customSheetView>
    <customSheetView guid="{BD2EE8C8-7F57-4FE0-A338-C6EB2215B0F1}" scale="85" colorId="22" showPageBreaks="1" printArea="1" topLeftCell="A3">
      <selection activeCell="D18" sqref="D18"/>
      <rowBreaks count="14" manualBreakCount="14">
        <brk id="50" max="6" man="1"/>
        <brk id="51" max="6" man="1"/>
        <brk id="52" max="6" man="1"/>
        <brk id="53" max="6" man="1"/>
        <brk id="54" max="6" man="1"/>
        <brk id="55" max="6" man="1"/>
        <brk id="56" max="6" man="1"/>
        <brk id="57" max="6" man="1"/>
        <brk id="58" max="6" man="1"/>
        <brk id="59" max="6" man="1"/>
        <brk id="61"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5"/>
      <headerFooter alignWithMargins="0"/>
    </customSheetView>
    <customSheetView guid="{C7E3EE00-B00F-419E-8611-266863084489}" scale="85" colorId="22" showPageBreaks="1" printArea="1" topLeftCell="A3">
      <selection activeCell="D18" sqref="D18"/>
      <rowBreaks count="4" manualBreakCount="4">
        <brk id="61"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6"/>
      <headerFooter alignWithMargins="0"/>
    </customSheetView>
    <customSheetView guid="{3477AA39-47F3-4DEE-B5AC-34FD34A7C506}" scale="85" colorId="22" showPageBreaks="1" printArea="1" topLeftCell="A3">
      <selection activeCell="D18" sqref="D18"/>
      <rowBreaks count="4" manualBreakCount="4">
        <brk id="61"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7"/>
      <headerFooter alignWithMargins="0"/>
    </customSheetView>
    <customSheetView guid="{49B64248-30F9-46D2-A9F4-36D89630158D}" scale="85" colorId="22" showPageBreaks="1" printArea="1" topLeftCell="A3">
      <selection activeCell="D18" sqref="D18"/>
      <rowBreaks count="15" manualBreakCount="15">
        <brk id="49" max="6" man="1"/>
        <brk id="50" max="6" man="1"/>
        <brk id="51" max="6" man="1"/>
        <brk id="52" max="6" man="1"/>
        <brk id="53" max="6" man="1"/>
        <brk id="54" max="6" man="1"/>
        <brk id="55" max="6" man="1"/>
        <brk id="56" max="6" man="1"/>
        <brk id="57" max="6" man="1"/>
        <brk id="58" max="6" man="1"/>
        <brk id="59" max="6" man="1"/>
        <brk id="61"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8"/>
      <headerFooter alignWithMargins="0"/>
    </customSheetView>
    <customSheetView guid="{9460FF40-1E23-4EAD-9F2E-3CC0E3823200}" scale="85" colorId="22" showPageBreaks="1" printArea="1" topLeftCell="A3">
      <selection activeCell="D18" sqref="D18"/>
      <rowBreaks count="28" manualBreakCount="28">
        <brk id="16" max="6" man="1"/>
        <brk id="17" max="6" man="1"/>
        <brk id="18" max="6" man="1"/>
        <brk id="19" max="6" man="1"/>
        <brk id="20" max="6" man="1"/>
        <brk id="21" max="6" man="1"/>
        <brk id="22" max="6" man="1"/>
        <brk id="23" max="6" man="1"/>
        <brk id="24" max="6" man="1"/>
        <brk id="25" max="6" man="1"/>
        <brk id="26" max="6" man="1"/>
        <brk id="27" max="6" man="1"/>
        <brk id="28" max="6" man="1"/>
        <brk id="29" max="6" man="1"/>
        <brk id="50" max="6" man="1"/>
        <brk id="51" max="6" man="1"/>
        <brk id="52" max="6" man="1"/>
        <brk id="53" max="6" man="1"/>
        <brk id="54" max="6" man="1"/>
        <brk id="55" max="6" man="1"/>
        <brk id="56" max="6" man="1"/>
        <brk id="57" max="6" man="1"/>
        <brk id="58" max="6" man="1"/>
        <brk id="59" max="6" man="1"/>
        <brk id="61"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9"/>
      <headerFooter alignWithMargins="0"/>
    </customSheetView>
    <customSheetView guid="{33F19BEF-14FD-48AD-9437-DC9391C2FB5D}" scale="85" colorId="22">
      <selection activeCell="G55" sqref="G55"/>
      <rowBreaks count="51" manualBreakCount="5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0"/>
      <headerFooter alignWithMargins="0"/>
    </customSheetView>
    <customSheetView guid="{3572A64A-10E1-48A8-88DB-C6FDE35A45D9}"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1"/>
      <headerFooter alignWithMargins="0"/>
    </customSheetView>
    <customSheetView guid="{9A3FFF2B-6404-4DF1-A691-3B3D111BF416}"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2"/>
      <headerFooter alignWithMargins="0"/>
    </customSheetView>
    <customSheetView guid="{6972FD2D-1C11-49E2-936D-D053FB86EE49}"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3"/>
      <headerFooter alignWithMargins="0"/>
    </customSheetView>
    <customSheetView guid="{909B62D3-37B4-48E7-A28D-FCCB057513A6}"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4"/>
      <headerFooter alignWithMargins="0"/>
    </customSheetView>
    <customSheetView guid="{AF5B460E-BE98-4D6A-BC4D-FB7F586FE8C3}" scale="85" colorId="22" showPageBreaks="1">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5"/>
      <headerFooter alignWithMargins="0"/>
    </customSheetView>
    <customSheetView guid="{AD2DEECA-73A1-433A-8496-725ED72ABD3B}" scale="85" colorId="22">
      <selection activeCell="G55" sqref="G55"/>
      <rowBreaks count="53" manualBreakCount="53">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4" max="16383" man="1"/>
        <brk id="245" max="16383" man="1"/>
      </rowBreaks>
      <pageMargins left="0.5" right="0.5" top="0.5" bottom="0.5" header="0.5" footer="0.5"/>
      <printOptions horizontalCentered="1" verticalCentered="1"/>
      <pageSetup scale="70" fitToHeight="5" orientation="portrait" horizontalDpi="300" verticalDpi="300" r:id="rId16"/>
      <headerFooter alignWithMargins="0"/>
    </customSheetView>
    <customSheetView guid="{613A73D1-ED13-41BC-B183-6F740B4BAFC9}" scale="60" colorId="22" showPageBreaks="1" printArea="1" view="pageBreakPreview" topLeftCell="A275">
      <selection activeCell="I39" sqref="I38:I39"/>
      <rowBreaks count="3" manualBreakCount="3">
        <brk id="61" max="16383" man="1"/>
        <brk id="122" max="16383" man="1"/>
        <brk id="245" max="16383" man="1"/>
      </rowBreaks>
      <pageMargins left="0.5" right="0.5" top="0.5" bottom="0.5" header="0.5" footer="0.5"/>
      <printOptions horizontalCentered="1" verticalCentered="1"/>
      <pageSetup scale="75" fitToHeight="5" orientation="portrait" r:id="rId17"/>
      <headerFooter alignWithMargins="0"/>
    </customSheetView>
  </customSheetViews>
  <printOptions horizontalCentered="1" verticalCentered="1"/>
  <pageMargins left="0.5" right="0.5" top="0.25" bottom="0.25" header="0" footer="0"/>
  <pageSetup scale="70" fitToHeight="5" orientation="portrait" horizontalDpi="300" verticalDpi="300" r:id="rId18"/>
  <headerFooter alignWithMargins="0"/>
  <rowBreaks count="3" manualBreakCount="3">
    <brk id="61" max="16383" man="1"/>
    <brk id="122" max="16383" man="1"/>
    <brk id="2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498</v>
      </c>
      <c r="B1" s="66"/>
      <c r="C1" s="66"/>
      <c r="D1" s="261" t="s">
        <v>3759</v>
      </c>
      <c r="E1" s="262" t="s">
        <v>2058</v>
      </c>
      <c r="F1" s="313" t="s">
        <v>2059</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Central Hudson Gas &amp; Electric</v>
      </c>
      <c r="B2" s="17"/>
      <c r="C2" s="17"/>
      <c r="D2" s="78" t="s">
        <v>2078</v>
      </c>
      <c r="E2" s="97" t="s">
        <v>3784</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78" t="s">
        <v>499</v>
      </c>
      <c r="E3" s="871" t="str">
        <f>'Data Sheet'!$C$40</f>
        <v>4/14/14</v>
      </c>
      <c r="F3" s="110" t="str">
        <f>'Data Sheet'!$C$38</f>
        <v>12/31/13</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63" t="s">
        <v>2062</v>
      </c>
      <c r="B4" s="264"/>
      <c r="C4" s="264"/>
      <c r="D4" s="264"/>
      <c r="E4" s="264"/>
      <c r="F4" s="265"/>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66" t="s">
        <v>2063</v>
      </c>
      <c r="B6" s="267"/>
      <c r="C6" s="267"/>
      <c r="D6" s="267"/>
      <c r="E6" s="267"/>
      <c r="F6" s="268"/>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66" t="s">
        <v>2064</v>
      </c>
      <c r="B7" s="267"/>
      <c r="C7" s="267"/>
      <c r="D7" s="267"/>
      <c r="E7" s="267"/>
      <c r="F7" s="268"/>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66"/>
      <c r="B8" s="267"/>
      <c r="C8" s="267"/>
      <c r="D8" s="267"/>
      <c r="E8" s="267"/>
      <c r="F8" s="268"/>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66" t="s">
        <v>101</v>
      </c>
      <c r="B9" s="267"/>
      <c r="C9" s="267"/>
      <c r="D9" s="267"/>
      <c r="E9" s="267"/>
      <c r="F9" s="268"/>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66"/>
      <c r="B10" s="267"/>
      <c r="C10" s="267"/>
      <c r="D10" s="267"/>
      <c r="E10" s="267"/>
      <c r="F10" s="268"/>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66" t="s">
        <v>102</v>
      </c>
      <c r="B11" s="267"/>
      <c r="C11" s="267"/>
      <c r="D11" s="267"/>
      <c r="E11" s="267"/>
      <c r="F11" s="268"/>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66" t="s">
        <v>103</v>
      </c>
      <c r="B12" s="267"/>
      <c r="C12" s="267"/>
      <c r="D12" s="267"/>
      <c r="E12" s="267"/>
      <c r="F12" s="268"/>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66" t="s">
        <v>104</v>
      </c>
      <c r="B13" s="267"/>
      <c r="C13" s="267"/>
      <c r="D13" s="267"/>
      <c r="E13" s="267"/>
      <c r="F13" s="268"/>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66"/>
      <c r="B14" s="267"/>
      <c r="C14" s="267"/>
      <c r="D14" s="267"/>
      <c r="E14" s="267"/>
      <c r="F14" s="268"/>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66" t="s">
        <v>105</v>
      </c>
      <c r="B15" s="267"/>
      <c r="C15" s="267"/>
      <c r="D15" s="267"/>
      <c r="E15" s="267"/>
      <c r="F15" s="268"/>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66" t="s">
        <v>106</v>
      </c>
      <c r="B16" s="267"/>
      <c r="C16" s="267"/>
      <c r="D16" s="267"/>
      <c r="E16" s="267"/>
      <c r="F16" s="268"/>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7"/>
      <c r="C18" s="17"/>
      <c r="D18" s="17"/>
      <c r="E18" s="17"/>
      <c r="F18" s="270" t="s">
        <v>107</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71" t="s">
        <v>1984</v>
      </c>
      <c r="B19" s="97"/>
      <c r="C19" s="17" t="s">
        <v>108</v>
      </c>
      <c r="D19" s="17"/>
      <c r="E19" s="17"/>
      <c r="F19" s="709" t="s">
        <v>109</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72" t="s">
        <v>1987</v>
      </c>
      <c r="B20" s="104"/>
      <c r="C20" s="77" t="s">
        <v>110</v>
      </c>
      <c r="D20" s="77"/>
      <c r="E20" s="77"/>
      <c r="F20" s="827" t="s">
        <v>3448</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7"/>
      <c r="C21" s="17"/>
      <c r="D21" s="17"/>
      <c r="E21" s="17"/>
      <c r="F21" s="33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356" t="s">
        <v>3424</v>
      </c>
      <c r="C22" s="17"/>
      <c r="D22" s="17"/>
      <c r="E22" s="17"/>
      <c r="F22" s="8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7"/>
      <c r="C23" s="17" t="s">
        <v>4602</v>
      </c>
      <c r="D23" s="17"/>
      <c r="E23" s="17"/>
      <c r="F23" s="33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7"/>
      <c r="C24" s="17" t="s">
        <v>4615</v>
      </c>
      <c r="D24" s="17"/>
      <c r="E24" s="17"/>
      <c r="F24" s="338"/>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7"/>
      <c r="C25" s="17" t="s">
        <v>4621</v>
      </c>
      <c r="D25" s="17"/>
      <c r="E25" s="17"/>
      <c r="F25" s="338"/>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7"/>
      <c r="C26" s="17" t="s">
        <v>4629</v>
      </c>
      <c r="D26" s="17"/>
      <c r="E26" s="17"/>
      <c r="F26" s="338"/>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7"/>
      <c r="C27" s="17" t="s">
        <v>4657</v>
      </c>
      <c r="D27" s="17"/>
      <c r="E27" s="17"/>
      <c r="F27" s="338">
        <f>[1]Summary!B6</f>
        <v>4957651</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7"/>
      <c r="C28" s="17" t="s">
        <v>4658</v>
      </c>
      <c r="D28" s="17"/>
      <c r="E28" s="17"/>
      <c r="F28" s="338">
        <f>[1]Summary!B12</f>
        <v>4677345</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7"/>
      <c r="C29" s="17" t="s">
        <v>3706</v>
      </c>
      <c r="D29" s="17"/>
      <c r="E29" s="17"/>
      <c r="F29" s="338">
        <f>[1]Summary!B18</f>
        <v>636302</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7"/>
      <c r="C30" s="17"/>
      <c r="D30" s="17"/>
      <c r="E30" s="17"/>
      <c r="F30" s="338"/>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7"/>
      <c r="C31" s="17"/>
      <c r="D31" s="17"/>
      <c r="E31" s="17"/>
      <c r="F31" s="338"/>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7"/>
      <c r="C32" s="17"/>
      <c r="D32" s="17"/>
      <c r="E32" s="17"/>
      <c r="F32" s="338"/>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7"/>
      <c r="C33" s="17"/>
      <c r="D33" s="17"/>
      <c r="E33" s="17"/>
      <c r="F33" s="338"/>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7"/>
      <c r="C34" s="17"/>
      <c r="D34" s="17"/>
      <c r="E34" s="17"/>
      <c r="F34" s="338"/>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7"/>
      <c r="C35" s="17"/>
      <c r="D35" s="17"/>
      <c r="E35" s="17"/>
      <c r="F35" s="338"/>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7"/>
      <c r="C36" s="17"/>
      <c r="D36" s="17"/>
      <c r="E36" s="17"/>
      <c r="F36" s="338"/>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7"/>
      <c r="C37" s="17"/>
      <c r="D37" s="17"/>
      <c r="E37" s="17"/>
      <c r="F37" s="338"/>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7"/>
      <c r="C38" s="17"/>
      <c r="D38" s="17"/>
      <c r="E38" s="17"/>
      <c r="F38" s="33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7"/>
      <c r="C39" s="17" t="s">
        <v>111</v>
      </c>
      <c r="D39" s="17"/>
      <c r="E39" s="17"/>
      <c r="F39" s="338"/>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7"/>
      <c r="C40" s="17"/>
      <c r="D40" s="17" t="s">
        <v>1370</v>
      </c>
      <c r="E40" s="17"/>
      <c r="F40" s="317">
        <f>SUM(F21:F39)</f>
        <v>10271298</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356" t="s">
        <v>3425</v>
      </c>
      <c r="C41" s="17"/>
      <c r="D41" s="17"/>
      <c r="E41" s="17"/>
      <c r="F41" s="33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7"/>
      <c r="C42" s="17" t="s">
        <v>4602</v>
      </c>
      <c r="D42" s="17"/>
      <c r="E42" s="17"/>
      <c r="F42" s="33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7"/>
      <c r="C43" s="17" t="s">
        <v>4615</v>
      </c>
      <c r="D43" s="17"/>
      <c r="E43" s="17"/>
      <c r="F43" s="338"/>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7"/>
      <c r="C44" s="17" t="s">
        <v>4621</v>
      </c>
      <c r="D44" s="17"/>
      <c r="E44" s="17"/>
      <c r="F44" s="338"/>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7"/>
      <c r="C45" s="17" t="s">
        <v>4629</v>
      </c>
      <c r="D45" s="17"/>
      <c r="E45" s="17"/>
      <c r="F45" s="338"/>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7"/>
      <c r="C46" s="17" t="s">
        <v>4657</v>
      </c>
      <c r="D46" s="17"/>
      <c r="E46" s="17"/>
      <c r="F46" s="338">
        <f>[1]Summary!B7</f>
        <v>2606437</v>
      </c>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7"/>
      <c r="C47" s="17" t="s">
        <v>4658</v>
      </c>
      <c r="D47" s="17"/>
      <c r="E47" s="17"/>
      <c r="F47" s="338">
        <f>[1]Summary!B13</f>
        <v>1094672</v>
      </c>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7"/>
      <c r="C48" s="17" t="s">
        <v>3706</v>
      </c>
      <c r="D48" s="17"/>
      <c r="E48" s="17"/>
      <c r="F48" s="338">
        <f>[1]Summary!B19</f>
        <v>223658</v>
      </c>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7"/>
      <c r="C49" s="17"/>
      <c r="D49" s="17"/>
      <c r="E49" s="17"/>
      <c r="F49" s="338"/>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7"/>
      <c r="C50" s="17"/>
      <c r="D50" s="17"/>
      <c r="E50" s="17"/>
      <c r="F50" s="338"/>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7"/>
      <c r="C51" s="17"/>
      <c r="D51" s="17"/>
      <c r="E51" s="17"/>
      <c r="F51" s="338"/>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7"/>
      <c r="C52" s="17" t="s">
        <v>111</v>
      </c>
      <c r="D52" s="17"/>
      <c r="E52" s="17"/>
      <c r="F52" s="33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7"/>
      <c r="C53" s="17"/>
      <c r="D53" s="17" t="s">
        <v>1370</v>
      </c>
      <c r="E53" s="17"/>
      <c r="F53" s="317">
        <f>SUM(F41:F52)</f>
        <v>3924767</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356" t="s">
        <v>4039</v>
      </c>
      <c r="C54" s="17"/>
      <c r="D54" s="17"/>
      <c r="E54" s="17"/>
      <c r="F54" s="33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7"/>
      <c r="C55" s="17" t="s">
        <v>4602</v>
      </c>
      <c r="D55" s="17"/>
      <c r="E55" s="17"/>
      <c r="F55" s="33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7"/>
      <c r="C56" s="17" t="s">
        <v>4615</v>
      </c>
      <c r="D56" s="17"/>
      <c r="E56" s="17"/>
      <c r="F56" s="338"/>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7"/>
      <c r="C57" s="17" t="s">
        <v>4621</v>
      </c>
      <c r="D57" s="17"/>
      <c r="E57" s="17"/>
      <c r="F57" s="338"/>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7"/>
      <c r="C58" s="17" t="s">
        <v>4629</v>
      </c>
      <c r="D58" s="17"/>
      <c r="E58" s="17"/>
      <c r="F58" s="338"/>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7"/>
      <c r="C59" s="17" t="s">
        <v>4657</v>
      </c>
      <c r="D59" s="17"/>
      <c r="E59" s="17"/>
      <c r="F59" s="338">
        <f>[1]Summary!B8</f>
        <v>50238</v>
      </c>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7"/>
      <c r="C60" s="17" t="s">
        <v>4658</v>
      </c>
      <c r="D60" s="17"/>
      <c r="E60" s="17"/>
      <c r="F60" s="338">
        <f>[1]Summary!B14</f>
        <v>510306</v>
      </c>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7"/>
      <c r="C61" s="17" t="s">
        <v>3706</v>
      </c>
      <c r="D61" s="17"/>
      <c r="E61" s="17"/>
      <c r="F61" s="338">
        <f>[1]Summary!B20</f>
        <v>157174</v>
      </c>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7"/>
      <c r="C62" s="17"/>
      <c r="D62" s="17"/>
      <c r="E62" s="17"/>
      <c r="F62" s="338"/>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7"/>
      <c r="C63" s="17"/>
      <c r="D63" s="17"/>
      <c r="E63" s="17"/>
      <c r="F63" s="338"/>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7"/>
      <c r="C64" s="17"/>
      <c r="D64" s="17"/>
      <c r="E64" s="17"/>
      <c r="F64" s="33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7"/>
      <c r="C65" s="17" t="s">
        <v>111</v>
      </c>
      <c r="D65" s="17"/>
      <c r="E65" s="17"/>
      <c r="F65" s="338"/>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7"/>
      <c r="C66" s="17"/>
      <c r="D66" s="17" t="s">
        <v>1370</v>
      </c>
      <c r="E66" s="17"/>
      <c r="F66" s="317">
        <f>SUM(F54:F65)</f>
        <v>717718</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357">
        <v>46</v>
      </c>
      <c r="B67" s="306"/>
      <c r="C67" s="329" t="s">
        <v>210</v>
      </c>
      <c r="D67" s="329" t="s">
        <v>3345</v>
      </c>
      <c r="E67" s="329"/>
      <c r="F67" s="326">
        <f>SUM(F40+F53+F66)</f>
        <v>14913783</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4" t="s">
        <v>112</v>
      </c>
      <c r="B68" s="17"/>
      <c r="C68" s="17"/>
      <c r="D68" s="114"/>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113</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customSheetViews>
    <customSheetView guid="{15E51391-F6F3-48E9-B40F-0D0FA5B2E445}" scale="85" colorId="22">
      <selection activeCell="D33" sqref="D33"/>
      <pageMargins left="0.5" right="0.5" top="0.5" bottom="0.5" header="0.5" footer="0.5"/>
      <printOptions horizontalCentered="1" verticalCentered="1"/>
      <pageSetup scale="67" orientation="portrait" r:id="rId1"/>
      <headerFooter alignWithMargins="0"/>
    </customSheetView>
    <customSheetView guid="{3A144620-83F7-4F5B-821B-3720DAB5A017}" scale="85" colorId="22">
      <selection activeCell="D33" sqref="D33"/>
      <pageMargins left="0.5" right="0.5" top="0.5" bottom="0.5" header="0.5" footer="0.5"/>
      <printOptions horizontalCentered="1" verticalCentered="1"/>
      <pageSetup scale="67" orientation="portrait" r:id="rId2"/>
      <headerFooter alignWithMargins="0"/>
    </customSheetView>
    <customSheetView guid="{4AE1E835-A004-41CE-8576-E42DEB829644}" scale="85" colorId="22">
      <selection activeCell="D33" sqref="D33"/>
      <pageMargins left="0.5" right="0.5" top="0.5" bottom="0.5" header="0.5" footer="0.5"/>
      <printOptions horizontalCentered="1" verticalCentered="1"/>
      <pageSetup scale="67" orientation="portrait" r:id="rId3"/>
      <headerFooter alignWithMargins="0"/>
    </customSheetView>
    <customSheetView guid="{F164CA47-D0CA-4087-947A-F5047D94B8B7}" scale="85" colorId="22">
      <selection activeCell="D33" sqref="D33"/>
      <pageMargins left="0.5" right="0.5" top="0.5" bottom="0.5" header="0.5" footer="0.5"/>
      <printOptions horizontalCentered="1" verticalCentered="1"/>
      <pageSetup scale="67" orientation="portrait" r:id="rId4"/>
      <headerFooter alignWithMargins="0"/>
    </customSheetView>
    <customSheetView guid="{BD2EE8C8-7F57-4FE0-A338-C6EB2215B0F1}" scale="85" colorId="22" showPageBreaks="1" printArea="1" topLeftCell="A19">
      <selection activeCell="F27" sqref="F27:F29"/>
      <pageMargins left="0.5" right="0.5" top="0.5" bottom="0.5" header="0.5" footer="0.5"/>
      <printOptions horizontalCentered="1" verticalCentered="1"/>
      <pageSetup scale="67" orientation="portrait" horizontalDpi="300" verticalDpi="300" r:id="rId5"/>
      <headerFooter alignWithMargins="0"/>
    </customSheetView>
    <customSheetView guid="{C7E3EE00-B00F-419E-8611-266863084489}" scale="85" colorId="22" showPageBreaks="1" printArea="1">
      <selection activeCell="D23" sqref="D23"/>
      <pageMargins left="0.5" right="0.5" top="0.5" bottom="0.5" header="0.5" footer="0.5"/>
      <printOptions horizontalCentered="1" verticalCentered="1"/>
      <pageSetup scale="67" orientation="portrait" horizontalDpi="300" verticalDpi="300" r:id="rId6"/>
      <headerFooter alignWithMargins="0"/>
    </customSheetView>
    <customSheetView guid="{3477AA39-47F3-4DEE-B5AC-34FD34A7C506}" scale="85" colorId="22" showPageBreaks="1" printArea="1">
      <selection activeCell="D23" sqref="D23"/>
      <pageMargins left="0.5" right="0.5" top="0.5" bottom="0.5" header="0.5" footer="0.5"/>
      <printOptions horizontalCentered="1" verticalCentered="1"/>
      <pageSetup scale="67" orientation="portrait" horizontalDpi="300" verticalDpi="300" r:id="rId7"/>
      <headerFooter alignWithMargins="0"/>
    </customSheetView>
    <customSheetView guid="{49B64248-30F9-46D2-A9F4-36D89630158D}" scale="85" colorId="22" showPageBreaks="1" printArea="1">
      <selection activeCell="D23" sqref="D23"/>
      <pageMargins left="0.5" right="0.5" top="0.5" bottom="0.5" header="0.5" footer="0.5"/>
      <printOptions horizontalCentered="1" verticalCentered="1"/>
      <pageSetup scale="67" orientation="portrait" horizontalDpi="300" verticalDpi="300" r:id="rId8"/>
      <headerFooter alignWithMargins="0"/>
    </customSheetView>
    <customSheetView guid="{9460FF40-1E23-4EAD-9F2E-3CC0E3823200}" scale="85" colorId="22" showPageBreaks="1" printArea="1">
      <selection activeCell="D23" sqref="D23"/>
      <pageMargins left="0.5" right="0.5" top="0.5" bottom="0.5" header="0.5" footer="0.5"/>
      <printOptions horizontalCentered="1" verticalCentered="1"/>
      <pageSetup scale="67" orientation="portrait" horizontalDpi="300" verticalDpi="300" r:id="rId9"/>
      <headerFooter alignWithMargins="0"/>
    </customSheetView>
    <customSheetView guid="{33F19BEF-14FD-48AD-9437-DC9391C2FB5D}" scale="85" colorId="22">
      <selection activeCell="D33" sqref="D33"/>
      <pageMargins left="0.5" right="0.5" top="0.5" bottom="0.5" header="0.5" footer="0.5"/>
      <printOptions horizontalCentered="1" verticalCentered="1"/>
      <pageSetup scale="67" orientation="portrait" horizontalDpi="300" verticalDpi="300" r:id="rId10"/>
      <headerFooter alignWithMargins="0"/>
    </customSheetView>
    <customSheetView guid="{3572A64A-10E1-48A8-88DB-C6FDE35A45D9}" scale="85" colorId="22">
      <selection activeCell="D33" sqref="D33"/>
      <pageMargins left="0.5" right="0.5" top="0.5" bottom="0.5" header="0.5" footer="0.5"/>
      <printOptions horizontalCentered="1" verticalCentered="1"/>
      <pageSetup scale="67" orientation="portrait" r:id="rId11"/>
      <headerFooter alignWithMargins="0"/>
    </customSheetView>
    <customSheetView guid="{9A3FFF2B-6404-4DF1-A691-3B3D111BF416}" scale="85" colorId="22">
      <selection activeCell="D33" sqref="D33"/>
      <pageMargins left="0.5" right="0.5" top="0.5" bottom="0.5" header="0.5" footer="0.5"/>
      <printOptions horizontalCentered="1" verticalCentered="1"/>
      <pageSetup scale="67" orientation="portrait" r:id="rId12"/>
      <headerFooter alignWithMargins="0"/>
    </customSheetView>
    <customSheetView guid="{6972FD2D-1C11-49E2-936D-D053FB86EE49}" scale="85" colorId="22">
      <selection activeCell="D33" sqref="D33"/>
      <pageMargins left="0.5" right="0.5" top="0.5" bottom="0.5" header="0.5" footer="0.5"/>
      <printOptions horizontalCentered="1" verticalCentered="1"/>
      <pageSetup scale="67" orientation="portrait" r:id="rId13"/>
      <headerFooter alignWithMargins="0"/>
    </customSheetView>
    <customSheetView guid="{909B62D3-37B4-48E7-A28D-FCCB057513A6}" scale="85" colorId="22">
      <selection activeCell="D33" sqref="D33"/>
      <pageMargins left="0.5" right="0.5" top="0.5" bottom="0.5" header="0.5" footer="0.5"/>
      <printOptions horizontalCentered="1" verticalCentered="1"/>
      <pageSetup scale="67" orientation="portrait" r:id="rId14"/>
      <headerFooter alignWithMargins="0"/>
    </customSheetView>
    <customSheetView guid="{AF5B460E-BE98-4D6A-BC4D-FB7F586FE8C3}" scale="85" colorId="22" showPageBreaks="1">
      <selection activeCell="D33" sqref="D33"/>
      <pageMargins left="0.5" right="0.5" top="0.5" bottom="0.5" header="0.5" footer="0.5"/>
      <printOptions horizontalCentered="1" verticalCentered="1"/>
      <pageSetup scale="67" orientation="portrait" r:id="rId15"/>
      <headerFooter alignWithMargins="0"/>
    </customSheetView>
    <customSheetView guid="{AD2DEECA-73A1-433A-8496-725ED72ABD3B}" scale="85" colorId="22">
      <selection activeCell="D33" sqref="D33"/>
      <pageMargins left="0.5" right="0.5" top="0.5" bottom="0.5" header="0.5" footer="0.5"/>
      <printOptions horizontalCentered="1" verticalCentered="1"/>
      <pageSetup scale="67" orientation="portrait" r:id="rId16"/>
      <headerFooter alignWithMargins="0"/>
    </customSheetView>
    <customSheetView guid="{613A73D1-ED13-41BC-B183-6F740B4BAFC9}" scale="60" colorId="22" showPageBreaks="1" view="pageBreakPreview">
      <selection activeCell="D33" sqref="D33"/>
      <pageMargins left="0.5" right="0.5" top="0.5" bottom="0.5" header="0.5" footer="0.5"/>
      <printOptions horizontalCentered="1" verticalCentered="1"/>
      <pageSetup scale="67" orientation="portrait" horizontalDpi="300" verticalDpi="300" r:id="rId17"/>
      <headerFooter alignWithMargins="0"/>
    </customSheetView>
  </customSheetViews>
  <printOptions horizontalCentered="1" verticalCentered="1"/>
  <pageMargins left="0.5" right="0.5" top="0.25" bottom="0.25" header="0" footer="0"/>
  <pageSetup scale="70" orientation="portrait" horizontalDpi="300" verticalDpi="300" r:id="rId18"/>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3"/>
  <sheetViews>
    <sheetView defaultGridColor="0" view="pageBreakPreview" topLeftCell="A61" colorId="22" zoomScale="60" zoomScaleNormal="85" workbookViewId="0">
      <selection activeCell="H17" sqref="H17"/>
    </sheetView>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8.109375" style="9" customWidth="1"/>
    <col min="8" max="16384" width="9.6640625" style="9"/>
  </cols>
  <sheetData>
    <row r="1" spans="1:7">
      <c r="A1" s="29" t="s">
        <v>2056</v>
      </c>
      <c r="B1" s="66"/>
      <c r="C1" s="260"/>
      <c r="D1" s="262" t="s">
        <v>3759</v>
      </c>
      <c r="E1" s="66"/>
      <c r="F1" s="262" t="s">
        <v>2058</v>
      </c>
      <c r="G1" s="489" t="s">
        <v>2059</v>
      </c>
    </row>
    <row r="2" spans="1:7">
      <c r="A2" s="72" t="str">
        <f>'Data Sheet'!$C$25</f>
        <v>Central Hudson Gas &amp; Electric</v>
      </c>
      <c r="B2" s="17"/>
      <c r="C2" s="81"/>
      <c r="D2" s="97" t="s">
        <v>2078</v>
      </c>
      <c r="E2" s="17"/>
      <c r="F2" s="97" t="s">
        <v>3784</v>
      </c>
      <c r="G2" s="83"/>
    </row>
    <row r="3" spans="1:7" ht="15" customHeight="1">
      <c r="A3" s="74"/>
      <c r="B3" s="77"/>
      <c r="C3" s="117"/>
      <c r="D3" s="104" t="s">
        <v>499</v>
      </c>
      <c r="E3" s="77"/>
      <c r="F3" s="870" t="str">
        <f>'Data Sheet'!$C$40</f>
        <v>4/14/14</v>
      </c>
      <c r="G3" s="273" t="str">
        <f>'Data Sheet'!$C$38</f>
        <v>12/31/13</v>
      </c>
    </row>
    <row r="4" spans="1:7" ht="15" customHeight="1">
      <c r="A4" s="148" t="s">
        <v>114</v>
      </c>
      <c r="B4" s="75"/>
      <c r="C4" s="75"/>
      <c r="D4" s="75"/>
      <c r="E4" s="75"/>
      <c r="F4" s="75"/>
      <c r="G4" s="538"/>
    </row>
    <row r="5" spans="1:7">
      <c r="A5" s="2163" t="s">
        <v>1679</v>
      </c>
      <c r="B5" s="2159"/>
      <c r="C5" s="2159"/>
      <c r="D5" s="2159"/>
      <c r="E5" s="2159"/>
      <c r="F5" s="2159" t="s">
        <v>1680</v>
      </c>
      <c r="G5" s="2160"/>
    </row>
    <row r="6" spans="1:7">
      <c r="A6" s="2164" t="s">
        <v>115</v>
      </c>
      <c r="B6" s="2165"/>
      <c r="C6" s="2165"/>
      <c r="D6" s="2165"/>
      <c r="E6" s="2165"/>
      <c r="F6" s="2161" t="s">
        <v>116</v>
      </c>
      <c r="G6" s="2162"/>
    </row>
    <row r="7" spans="1:7">
      <c r="A7" s="2164" t="s">
        <v>3458</v>
      </c>
      <c r="B7" s="2165"/>
      <c r="C7" s="2165"/>
      <c r="D7" s="2165"/>
      <c r="E7" s="2165"/>
      <c r="F7" s="2161" t="s">
        <v>3459</v>
      </c>
      <c r="G7" s="2162"/>
    </row>
    <row r="8" spans="1:7">
      <c r="A8" s="2164" t="s">
        <v>3514</v>
      </c>
      <c r="B8" s="2165"/>
      <c r="C8" s="2165"/>
      <c r="D8" s="2165"/>
      <c r="E8" s="2165"/>
      <c r="F8" s="2161" t="s">
        <v>3515</v>
      </c>
      <c r="G8" s="2162"/>
    </row>
    <row r="9" spans="1:7">
      <c r="A9" s="2164" t="s">
        <v>3516</v>
      </c>
      <c r="B9" s="2165"/>
      <c r="C9" s="2165"/>
      <c r="D9" s="2165"/>
      <c r="E9" s="2165"/>
      <c r="F9" s="2161" t="s">
        <v>1681</v>
      </c>
      <c r="G9" s="2162"/>
    </row>
    <row r="10" spans="1:7">
      <c r="A10" s="2164" t="s">
        <v>3517</v>
      </c>
      <c r="B10" s="2165"/>
      <c r="C10" s="2165"/>
      <c r="D10" s="2165"/>
      <c r="E10" s="2165"/>
      <c r="F10" s="2161" t="s">
        <v>3518</v>
      </c>
      <c r="G10" s="2162"/>
    </row>
    <row r="11" spans="1:7">
      <c r="A11" s="2164" t="s">
        <v>3519</v>
      </c>
      <c r="B11" s="2165"/>
      <c r="C11" s="2165"/>
      <c r="D11" s="2165"/>
      <c r="E11" s="2165"/>
      <c r="F11" s="2161" t="s">
        <v>3520</v>
      </c>
      <c r="G11" s="2162"/>
    </row>
    <row r="12" spans="1:7" ht="15.6" customHeight="1">
      <c r="A12" s="2171" t="s">
        <v>3521</v>
      </c>
      <c r="B12" s="2169"/>
      <c r="C12" s="2169"/>
      <c r="D12" s="2169"/>
      <c r="E12" s="1010"/>
      <c r="F12" s="2169" t="s">
        <v>3522</v>
      </c>
      <c r="G12" s="2170"/>
    </row>
    <row r="13" spans="1:7" ht="17.45" customHeight="1">
      <c r="A13" s="2166" t="s">
        <v>3523</v>
      </c>
      <c r="B13" s="2167"/>
      <c r="C13" s="2167"/>
      <c r="D13" s="2167"/>
      <c r="E13" s="2167"/>
      <c r="F13" s="2167"/>
      <c r="G13" s="2168"/>
    </row>
    <row r="14" spans="1:7">
      <c r="A14" s="72"/>
      <c r="B14" s="1766" t="s">
        <v>4596</v>
      </c>
      <c r="C14" s="17"/>
      <c r="D14" s="17"/>
      <c r="E14" s="17"/>
      <c r="F14" s="17"/>
      <c r="G14" s="73"/>
    </row>
    <row r="15" spans="1:7">
      <c r="A15" s="360"/>
      <c r="B15" s="1767" t="s">
        <v>4597</v>
      </c>
      <c r="C15" s="17"/>
      <c r="D15" s="17"/>
      <c r="E15" s="17"/>
      <c r="F15" s="17"/>
      <c r="G15" s="73"/>
    </row>
    <row r="16" spans="1:7">
      <c r="A16" s="360"/>
      <c r="B16" s="1767" t="s">
        <v>4598</v>
      </c>
      <c r="C16" s="17"/>
      <c r="D16" s="17"/>
      <c r="E16" s="17"/>
      <c r="F16" s="17"/>
      <c r="G16" s="73"/>
    </row>
    <row r="17" spans="1:7">
      <c r="A17" s="360"/>
      <c r="B17" s="1767" t="s">
        <v>4599</v>
      </c>
      <c r="C17" s="17"/>
      <c r="D17" s="17"/>
      <c r="E17" s="17"/>
      <c r="F17" s="17"/>
      <c r="G17" s="73"/>
    </row>
    <row r="18" spans="1:7">
      <c r="A18" s="360"/>
      <c r="B18" s="1767" t="s">
        <v>4600</v>
      </c>
      <c r="C18" s="17"/>
      <c r="D18" s="17"/>
      <c r="E18" s="17"/>
      <c r="F18" s="17"/>
      <c r="G18" s="73"/>
    </row>
    <row r="19" spans="1:7">
      <c r="A19" s="360"/>
      <c r="B19" s="1768"/>
      <c r="C19" s="17"/>
      <c r="D19" s="17"/>
      <c r="E19" s="17"/>
      <c r="F19" s="17"/>
      <c r="G19" s="73"/>
    </row>
    <row r="20" spans="1:7">
      <c r="A20" s="360"/>
      <c r="B20" s="1767" t="s">
        <v>4601</v>
      </c>
      <c r="C20" s="17"/>
      <c r="D20" s="17"/>
      <c r="E20" s="17"/>
      <c r="F20" s="17"/>
      <c r="G20" s="73"/>
    </row>
    <row r="21" spans="1:7">
      <c r="A21" s="360"/>
      <c r="B21" s="1768"/>
      <c r="C21" s="17"/>
      <c r="D21" s="17"/>
      <c r="E21" s="17"/>
      <c r="F21" s="17"/>
      <c r="G21" s="73"/>
    </row>
    <row r="22" spans="1:7">
      <c r="A22" s="360"/>
      <c r="B22" s="1769" t="s">
        <v>4602</v>
      </c>
      <c r="C22" s="17"/>
      <c r="D22" s="17"/>
      <c r="E22" s="17"/>
      <c r="F22" s="17"/>
      <c r="G22" s="73"/>
    </row>
    <row r="23" spans="1:7">
      <c r="A23" s="360"/>
      <c r="B23" s="1767" t="s">
        <v>4603</v>
      </c>
      <c r="C23" s="17"/>
      <c r="D23" s="17"/>
      <c r="E23" s="17"/>
      <c r="F23" s="17"/>
      <c r="G23" s="73"/>
    </row>
    <row r="24" spans="1:7">
      <c r="A24" s="360"/>
      <c r="B24" s="1767" t="s">
        <v>4604</v>
      </c>
      <c r="C24" s="17"/>
      <c r="D24" s="17"/>
      <c r="E24" s="17"/>
      <c r="F24" s="17"/>
      <c r="G24" s="73"/>
    </row>
    <row r="25" spans="1:7">
      <c r="A25" s="360"/>
      <c r="B25" s="1767" t="s">
        <v>4605</v>
      </c>
      <c r="C25" s="17"/>
      <c r="D25" s="17"/>
      <c r="E25" s="17"/>
      <c r="F25" s="17"/>
      <c r="G25" s="73"/>
    </row>
    <row r="26" spans="1:7">
      <c r="A26" s="360"/>
      <c r="B26" s="1767" t="s">
        <v>4606</v>
      </c>
      <c r="C26" s="17"/>
      <c r="D26" s="17"/>
      <c r="E26" s="17"/>
      <c r="F26" s="17"/>
      <c r="G26" s="73"/>
    </row>
    <row r="27" spans="1:7">
      <c r="A27" s="360"/>
      <c r="B27" s="1767" t="s">
        <v>4607</v>
      </c>
      <c r="C27" s="17"/>
      <c r="D27" s="17"/>
      <c r="E27" s="17"/>
      <c r="F27" s="17"/>
      <c r="G27" s="73"/>
    </row>
    <row r="28" spans="1:7">
      <c r="A28" s="360"/>
      <c r="B28" s="1768"/>
      <c r="C28" s="17"/>
      <c r="D28" s="17"/>
      <c r="E28" s="17"/>
      <c r="F28" s="17"/>
      <c r="G28" s="73"/>
    </row>
    <row r="29" spans="1:7">
      <c r="A29" s="360"/>
      <c r="B29" s="1769" t="s">
        <v>4608</v>
      </c>
      <c r="C29" s="17"/>
      <c r="D29" s="17"/>
      <c r="E29" s="17"/>
      <c r="F29" s="17"/>
      <c r="G29" s="73"/>
    </row>
    <row r="30" spans="1:7">
      <c r="A30" s="360"/>
      <c r="B30" s="1767" t="s">
        <v>4609</v>
      </c>
      <c r="C30" s="17"/>
      <c r="D30" s="17"/>
      <c r="E30" s="17"/>
      <c r="F30" s="17"/>
      <c r="G30" s="73"/>
    </row>
    <row r="31" spans="1:7">
      <c r="A31" s="360"/>
      <c r="B31" s="1767" t="s">
        <v>4610</v>
      </c>
      <c r="C31" s="17"/>
      <c r="D31" s="17"/>
      <c r="E31" s="17"/>
      <c r="F31" s="17"/>
      <c r="G31" s="73"/>
    </row>
    <row r="32" spans="1:7">
      <c r="A32" s="360"/>
      <c r="B32" s="1767" t="s">
        <v>4611</v>
      </c>
      <c r="C32" s="17"/>
      <c r="D32" s="17"/>
      <c r="E32" s="17"/>
      <c r="F32" s="17"/>
      <c r="G32" s="73"/>
    </row>
    <row r="33" spans="1:7">
      <c r="A33" s="360"/>
      <c r="B33" s="1767" t="s">
        <v>4612</v>
      </c>
      <c r="C33" s="17"/>
      <c r="D33" s="17"/>
      <c r="E33" s="17"/>
      <c r="F33" s="17"/>
      <c r="G33" s="73"/>
    </row>
    <row r="34" spans="1:7">
      <c r="A34" s="360"/>
      <c r="B34" s="1767" t="s">
        <v>4613</v>
      </c>
      <c r="C34" s="17"/>
      <c r="D34" s="17"/>
      <c r="E34" s="17"/>
      <c r="F34" s="17"/>
      <c r="G34" s="73"/>
    </row>
    <row r="35" spans="1:7">
      <c r="A35" s="360"/>
      <c r="B35" s="1767" t="s">
        <v>4614</v>
      </c>
      <c r="C35" s="17"/>
      <c r="D35" s="17"/>
      <c r="E35" s="17"/>
      <c r="F35" s="17"/>
      <c r="G35" s="73"/>
    </row>
    <row r="36" spans="1:7">
      <c r="A36" s="360"/>
      <c r="B36" s="17"/>
      <c r="C36" s="17"/>
      <c r="D36" s="17"/>
      <c r="E36" s="17"/>
      <c r="F36" s="17"/>
      <c r="G36" s="73"/>
    </row>
    <row r="37" spans="1:7">
      <c r="A37" s="360"/>
      <c r="B37" s="17"/>
      <c r="C37" s="17"/>
      <c r="D37" s="17"/>
      <c r="E37" s="17"/>
      <c r="F37" s="17"/>
      <c r="G37" s="73"/>
    </row>
    <row r="38" spans="1:7">
      <c r="A38" s="360"/>
      <c r="B38" s="17"/>
      <c r="C38" s="17"/>
      <c r="D38" s="17"/>
      <c r="E38" s="17"/>
      <c r="F38" s="17"/>
      <c r="G38" s="73"/>
    </row>
    <row r="39" spans="1:7">
      <c r="A39" s="360"/>
      <c r="B39" s="17"/>
      <c r="C39" s="17"/>
      <c r="D39" s="17"/>
      <c r="E39" s="17"/>
      <c r="F39" s="17"/>
      <c r="G39" s="73"/>
    </row>
    <row r="40" spans="1:7">
      <c r="A40" s="360"/>
      <c r="B40" s="17"/>
      <c r="C40" s="17"/>
      <c r="D40" s="17"/>
      <c r="E40" s="17"/>
      <c r="F40" s="17"/>
      <c r="G40" s="73"/>
    </row>
    <row r="41" spans="1:7">
      <c r="A41" s="360"/>
      <c r="B41" s="17"/>
      <c r="C41" s="17"/>
      <c r="D41" s="17"/>
      <c r="E41" s="17"/>
      <c r="F41" s="17"/>
      <c r="G41" s="73"/>
    </row>
    <row r="42" spans="1:7">
      <c r="A42" s="360"/>
      <c r="B42" s="17"/>
      <c r="C42" s="17"/>
      <c r="D42" s="17"/>
      <c r="E42" s="17"/>
      <c r="F42" s="17"/>
      <c r="G42" s="73"/>
    </row>
    <row r="43" spans="1:7">
      <c r="A43" s="72"/>
      <c r="B43" s="77"/>
      <c r="C43" s="77"/>
      <c r="D43" s="77"/>
      <c r="E43" s="77"/>
      <c r="F43" s="77"/>
      <c r="G43" s="76"/>
    </row>
    <row r="44" spans="1:7">
      <c r="A44" s="263" t="s">
        <v>3524</v>
      </c>
      <c r="B44" s="75"/>
      <c r="C44" s="75"/>
      <c r="D44" s="75"/>
      <c r="E44" s="75"/>
      <c r="F44" s="75"/>
      <c r="G44" s="538"/>
    </row>
    <row r="45" spans="1:7">
      <c r="A45" s="72" t="s">
        <v>3525</v>
      </c>
      <c r="B45" s="17"/>
      <c r="C45" s="17"/>
      <c r="D45" s="17"/>
      <c r="E45" s="17"/>
      <c r="F45" s="17"/>
      <c r="G45" s="73"/>
    </row>
    <row r="46" spans="1:7">
      <c r="A46" s="72" t="s">
        <v>3526</v>
      </c>
      <c r="B46" s="17"/>
      <c r="C46" s="17"/>
      <c r="D46" s="17"/>
      <c r="E46" s="17"/>
      <c r="F46" s="17"/>
      <c r="G46" s="73"/>
    </row>
    <row r="47" spans="1:7">
      <c r="A47" s="87" t="s">
        <v>2013</v>
      </c>
      <c r="B47" s="89"/>
      <c r="C47" s="89"/>
      <c r="D47" s="89"/>
      <c r="E47" s="89"/>
      <c r="F47" s="89"/>
      <c r="G47" s="85"/>
    </row>
    <row r="48" spans="1:7">
      <c r="A48" s="72"/>
      <c r="B48" s="323"/>
      <c r="C48" s="323"/>
      <c r="D48" s="323"/>
      <c r="E48" s="323"/>
      <c r="F48" s="878" t="s">
        <v>2014</v>
      </c>
      <c r="G48" s="319" t="s">
        <v>2015</v>
      </c>
    </row>
    <row r="49" spans="1:7">
      <c r="A49" s="72"/>
      <c r="B49" s="878" t="s">
        <v>1984</v>
      </c>
      <c r="C49" s="878" t="s">
        <v>2016</v>
      </c>
      <c r="D49" s="323"/>
      <c r="E49" s="878" t="s">
        <v>2099</v>
      </c>
      <c r="F49" s="878" t="s">
        <v>2017</v>
      </c>
      <c r="G49" s="319" t="s">
        <v>2018</v>
      </c>
    </row>
    <row r="50" spans="1:7">
      <c r="A50" s="72"/>
      <c r="B50" s="878" t="s">
        <v>1987</v>
      </c>
      <c r="C50" s="878" t="s">
        <v>2019</v>
      </c>
      <c r="D50" s="323"/>
      <c r="E50" s="878" t="s">
        <v>3448</v>
      </c>
      <c r="F50" s="878" t="s">
        <v>3449</v>
      </c>
      <c r="G50" s="319" t="s">
        <v>3450</v>
      </c>
    </row>
    <row r="51" spans="1:7">
      <c r="A51" s="72"/>
      <c r="B51" s="323">
        <v>1</v>
      </c>
      <c r="C51" s="323" t="s">
        <v>2020</v>
      </c>
      <c r="D51" s="323"/>
      <c r="E51" s="874">
        <v>7742</v>
      </c>
      <c r="F51" s="404"/>
      <c r="G51" s="371"/>
    </row>
    <row r="52" spans="1:7">
      <c r="A52" s="72"/>
      <c r="B52" s="323">
        <v>2</v>
      </c>
      <c r="C52" s="323" t="s">
        <v>2021</v>
      </c>
      <c r="D52" s="323"/>
      <c r="E52" s="879"/>
      <c r="F52" s="404"/>
      <c r="G52" s="880">
        <v>1.01E-2</v>
      </c>
    </row>
    <row r="53" spans="1:7">
      <c r="A53" s="72"/>
      <c r="B53" s="323">
        <v>3</v>
      </c>
      <c r="C53" s="323" t="s">
        <v>1909</v>
      </c>
      <c r="D53" s="323"/>
      <c r="E53" s="875">
        <v>489950</v>
      </c>
      <c r="F53" s="881">
        <f>IF(ISERR(+E53/+E$56)," ",(E53/E$56))</f>
        <v>0.50581331725577561</v>
      </c>
      <c r="G53" s="880">
        <v>4.9299999999999997E-2</v>
      </c>
    </row>
    <row r="54" spans="1:7">
      <c r="A54" s="72"/>
      <c r="B54" s="323">
        <v>4</v>
      </c>
      <c r="C54" s="323" t="s">
        <v>2022</v>
      </c>
      <c r="D54" s="323"/>
      <c r="E54" s="875">
        <v>9027</v>
      </c>
      <c r="F54" s="881">
        <f>IF(ISERR(+E54/+E$56)," ",(E54/E$56))</f>
        <v>9.3192709763606218E-3</v>
      </c>
      <c r="G54" s="880">
        <v>4.7199999999999999E-2</v>
      </c>
    </row>
    <row r="55" spans="1:7">
      <c r="A55" s="72"/>
      <c r="B55" s="323">
        <v>5</v>
      </c>
      <c r="C55" s="323" t="s">
        <v>2023</v>
      </c>
      <c r="D55" s="323"/>
      <c r="E55" s="875">
        <v>469661</v>
      </c>
      <c r="F55" s="881">
        <f>IF(ISERR(+E55/+E$56)," ",(E55/E$56))</f>
        <v>0.48486741176786374</v>
      </c>
      <c r="G55" s="880">
        <v>0.1</v>
      </c>
    </row>
    <row r="56" spans="1:7">
      <c r="A56" s="72"/>
      <c r="B56" s="323">
        <v>6</v>
      </c>
      <c r="C56" s="323" t="s">
        <v>2024</v>
      </c>
      <c r="D56" s="323"/>
      <c r="E56" s="289">
        <f>E53+E54+E55</f>
        <v>968638</v>
      </c>
      <c r="F56" s="881">
        <f>F53+F54+F55</f>
        <v>1</v>
      </c>
      <c r="G56" s="371"/>
    </row>
    <row r="57" spans="1:7">
      <c r="A57" s="72"/>
      <c r="B57" s="84">
        <v>7</v>
      </c>
      <c r="C57" s="84" t="s">
        <v>2025</v>
      </c>
      <c r="D57" s="84"/>
      <c r="E57" s="872"/>
      <c r="F57" s="882"/>
      <c r="G57" s="366"/>
    </row>
    <row r="58" spans="1:7">
      <c r="A58" s="72"/>
      <c r="B58" s="86"/>
      <c r="C58" s="86" t="s">
        <v>2026</v>
      </c>
      <c r="D58" s="86"/>
      <c r="E58" s="554">
        <v>20808</v>
      </c>
      <c r="F58" s="391"/>
      <c r="G58" s="369"/>
    </row>
    <row r="59" spans="1:7">
      <c r="A59" s="72"/>
      <c r="B59" s="17"/>
      <c r="C59" s="17"/>
      <c r="D59" s="17"/>
      <c r="E59" s="17"/>
      <c r="F59" s="17"/>
      <c r="G59" s="73"/>
    </row>
    <row r="60" spans="1:7">
      <c r="A60" s="87" t="s">
        <v>2027</v>
      </c>
      <c r="B60" s="89"/>
      <c r="C60" s="89"/>
      <c r="D60" s="89"/>
      <c r="E60" s="89"/>
      <c r="F60" s="89"/>
      <c r="G60" s="85"/>
    </row>
    <row r="61" spans="1:7">
      <c r="A61" s="72"/>
      <c r="B61" s="17"/>
      <c r="C61" s="17"/>
      <c r="D61" s="17" t="s">
        <v>2028</v>
      </c>
      <c r="E61" s="858"/>
      <c r="F61" s="858"/>
      <c r="G61" s="1834">
        <v>1.9400000000000001E-2</v>
      </c>
    </row>
    <row r="62" spans="1:7">
      <c r="A62" s="72"/>
      <c r="B62" s="17"/>
      <c r="C62" s="17"/>
      <c r="D62" s="17"/>
      <c r="E62" s="17"/>
      <c r="F62" s="17"/>
      <c r="G62" s="1836"/>
    </row>
    <row r="63" spans="1:7">
      <c r="A63" s="87" t="s">
        <v>567</v>
      </c>
      <c r="B63" s="89"/>
      <c r="C63" s="89"/>
      <c r="D63" s="89"/>
      <c r="E63" s="89"/>
      <c r="F63" s="89"/>
      <c r="G63" s="1834">
        <v>3.0700000000000002E-2</v>
      </c>
    </row>
    <row r="64" spans="1:7">
      <c r="A64" s="72"/>
      <c r="B64" s="17"/>
      <c r="C64" s="17"/>
      <c r="D64" s="17"/>
      <c r="E64" s="858"/>
      <c r="F64" s="858"/>
      <c r="G64" s="73"/>
    </row>
    <row r="65" spans="1:7">
      <c r="A65" s="72"/>
      <c r="B65" s="17"/>
      <c r="C65" s="17"/>
      <c r="D65" s="17"/>
      <c r="E65" s="17"/>
      <c r="F65" s="17"/>
      <c r="G65" s="73"/>
    </row>
    <row r="66" spans="1:7">
      <c r="A66" s="87" t="s">
        <v>568</v>
      </c>
      <c r="B66" s="89"/>
      <c r="C66" s="89"/>
      <c r="D66" s="89"/>
      <c r="E66" s="89"/>
      <c r="F66" s="89"/>
      <c r="G66" s="85"/>
    </row>
    <row r="67" spans="1:7">
      <c r="A67" s="72" t="s">
        <v>569</v>
      </c>
      <c r="B67" s="17"/>
      <c r="C67" s="17"/>
      <c r="D67" s="858" t="s">
        <v>2028</v>
      </c>
      <c r="E67" s="17"/>
      <c r="F67" s="17"/>
      <c r="G67" s="1834">
        <v>1.9400000000000001E-2</v>
      </c>
    </row>
    <row r="68" spans="1:7" ht="15.75" thickBot="1">
      <c r="A68" s="111" t="s">
        <v>570</v>
      </c>
      <c r="B68" s="112"/>
      <c r="C68" s="112"/>
      <c r="D68" s="883" t="s">
        <v>2028</v>
      </c>
      <c r="E68" s="112"/>
      <c r="F68" s="112"/>
      <c r="G68" s="1835">
        <v>3.0599999999999999E-2</v>
      </c>
    </row>
    <row r="69" spans="1:7" ht="15.75">
      <c r="A69" s="114" t="s">
        <v>571</v>
      </c>
      <c r="B69" s="17"/>
      <c r="C69" s="114"/>
      <c r="D69" s="114" t="s">
        <v>572</v>
      </c>
    </row>
    <row r="70" spans="1:7" ht="15.75">
      <c r="A70" s="114"/>
      <c r="B70" s="17"/>
      <c r="C70" s="114"/>
      <c r="D70" s="114"/>
    </row>
    <row r="71" spans="1:7">
      <c r="A71" s="69" t="s">
        <v>573</v>
      </c>
      <c r="B71" s="69"/>
      <c r="C71" s="69"/>
      <c r="D71" s="69"/>
      <c r="E71" s="69"/>
      <c r="F71" s="69"/>
      <c r="G71" s="69"/>
    </row>
    <row r="72" spans="1:7" ht="15.75">
      <c r="A72" s="71" t="s">
        <v>1373</v>
      </c>
      <c r="B72" s="69"/>
      <c r="C72" s="69"/>
      <c r="D72" s="69"/>
      <c r="E72" s="69"/>
      <c r="F72" s="69"/>
      <c r="G72" s="69"/>
    </row>
    <row r="73" spans="1:7" ht="15.75" thickBot="1">
      <c r="A73" s="17" t="str">
        <f>'Data Sheet'!$C$25</f>
        <v>Central Hudson Gas &amp; Electric</v>
      </c>
      <c r="B73" s="17"/>
      <c r="C73" s="17"/>
      <c r="D73" s="17"/>
      <c r="E73" s="17"/>
      <c r="F73" s="859" t="str">
        <f>'Data Sheet'!$C$40</f>
        <v>4/14/14</v>
      </c>
      <c r="G73" s="9" t="str">
        <f>'Data Sheet'!$C$38</f>
        <v>12/31/13</v>
      </c>
    </row>
    <row r="74" spans="1:7">
      <c r="A74" s="29"/>
      <c r="B74" s="66"/>
      <c r="C74" s="66"/>
      <c r="D74" s="66"/>
      <c r="E74" s="66"/>
      <c r="F74" s="66"/>
      <c r="G74" s="67"/>
    </row>
    <row r="75" spans="1:7">
      <c r="A75" s="379" t="s">
        <v>114</v>
      </c>
      <c r="B75" s="69"/>
      <c r="C75" s="69"/>
      <c r="D75" s="69"/>
      <c r="E75" s="69"/>
      <c r="F75" s="69"/>
      <c r="G75" s="70"/>
    </row>
    <row r="76" spans="1:7">
      <c r="A76" s="74"/>
      <c r="B76" s="77"/>
      <c r="C76" s="77"/>
      <c r="D76" s="77"/>
      <c r="E76" s="77"/>
      <c r="F76" s="77"/>
      <c r="G76" s="76"/>
    </row>
    <row r="77" spans="1:7">
      <c r="A77" s="87"/>
      <c r="B77" s="89"/>
      <c r="C77" s="89"/>
      <c r="D77" s="89"/>
      <c r="E77" s="89"/>
      <c r="F77" s="89"/>
      <c r="G77" s="73"/>
    </row>
    <row r="78" spans="1:7">
      <c r="A78" s="72"/>
      <c r="B78" s="1770" t="s">
        <v>4615</v>
      </c>
      <c r="C78" s="17"/>
      <c r="D78" s="17"/>
      <c r="E78" s="17"/>
      <c r="F78" s="17"/>
      <c r="G78" s="73"/>
    </row>
    <row r="79" spans="1:7">
      <c r="A79" s="72"/>
      <c r="B79" s="1771" t="s">
        <v>4616</v>
      </c>
      <c r="C79" s="17"/>
      <c r="D79" s="17"/>
      <c r="E79" s="17"/>
      <c r="F79" s="17"/>
      <c r="G79" s="73"/>
    </row>
    <row r="80" spans="1:7">
      <c r="A80" s="72"/>
      <c r="B80" s="1771" t="s">
        <v>4617</v>
      </c>
      <c r="C80" s="17"/>
      <c r="D80" s="17"/>
      <c r="E80" s="17"/>
      <c r="F80" s="17"/>
      <c r="G80" s="73"/>
    </row>
    <row r="81" spans="1:7">
      <c r="A81" s="72"/>
      <c r="B81" s="1771" t="s">
        <v>4618</v>
      </c>
      <c r="C81" s="17"/>
      <c r="D81" s="17"/>
      <c r="E81" s="17"/>
      <c r="F81" s="17"/>
      <c r="G81" s="73"/>
    </row>
    <row r="82" spans="1:7">
      <c r="A82" s="72"/>
      <c r="B82" s="1771" t="s">
        <v>4619</v>
      </c>
      <c r="C82" s="17"/>
      <c r="D82" s="17"/>
      <c r="E82" s="17"/>
      <c r="F82" s="17"/>
      <c r="G82" s="73"/>
    </row>
    <row r="83" spans="1:7">
      <c r="A83" s="72"/>
      <c r="B83" s="1771" t="s">
        <v>4620</v>
      </c>
      <c r="C83" s="17"/>
      <c r="D83" s="17"/>
      <c r="E83" s="17"/>
      <c r="F83" s="17"/>
      <c r="G83" s="73"/>
    </row>
    <row r="84" spans="1:7">
      <c r="A84" s="72"/>
      <c r="B84" s="1768"/>
      <c r="C84" s="17"/>
      <c r="D84" s="17"/>
      <c r="E84" s="17"/>
      <c r="F84" s="17"/>
      <c r="G84" s="73"/>
    </row>
    <row r="85" spans="1:7">
      <c r="A85" s="72"/>
      <c r="B85" s="1772" t="s">
        <v>4621</v>
      </c>
      <c r="C85" s="17"/>
      <c r="D85" s="17"/>
      <c r="E85" s="17"/>
      <c r="F85" s="17"/>
      <c r="G85" s="73"/>
    </row>
    <row r="86" spans="1:7">
      <c r="A86" s="72"/>
      <c r="B86" s="1771" t="s">
        <v>4622</v>
      </c>
      <c r="C86" s="346"/>
      <c r="D86" s="17"/>
      <c r="E86" s="346"/>
      <c r="F86" s="346"/>
      <c r="G86" s="73"/>
    </row>
    <row r="87" spans="1:7">
      <c r="A87" s="72"/>
      <c r="B87" s="1773" t="s">
        <v>4623</v>
      </c>
      <c r="C87" s="17"/>
      <c r="D87" s="17"/>
      <c r="E87" s="17"/>
      <c r="F87" s="17"/>
      <c r="G87" s="73"/>
    </row>
    <row r="88" spans="1:7">
      <c r="A88" s="72"/>
      <c r="B88" s="1771" t="s">
        <v>4624</v>
      </c>
      <c r="C88" s="17"/>
      <c r="D88" s="17"/>
      <c r="E88" s="17"/>
      <c r="F88" s="17"/>
      <c r="G88" s="73"/>
    </row>
    <row r="89" spans="1:7">
      <c r="A89" s="72"/>
      <c r="B89" s="1771" t="s">
        <v>4625</v>
      </c>
      <c r="C89" s="17"/>
      <c r="D89" s="17"/>
      <c r="E89" s="17"/>
      <c r="F89" s="17"/>
      <c r="G89" s="73"/>
    </row>
    <row r="90" spans="1:7">
      <c r="A90" s="72"/>
      <c r="B90" s="1771" t="s">
        <v>4626</v>
      </c>
      <c r="C90" s="17"/>
      <c r="D90" s="17"/>
      <c r="E90" s="17"/>
      <c r="F90" s="17"/>
      <c r="G90" s="73"/>
    </row>
    <row r="91" spans="1:7">
      <c r="A91" s="72"/>
      <c r="B91" s="1771" t="s">
        <v>4627</v>
      </c>
      <c r="C91" s="17"/>
      <c r="D91" s="17"/>
      <c r="E91" s="17"/>
      <c r="F91" s="17"/>
      <c r="G91" s="73"/>
    </row>
    <row r="92" spans="1:7">
      <c r="A92" s="72"/>
      <c r="B92" s="1771" t="s">
        <v>4628</v>
      </c>
      <c r="C92" s="17"/>
      <c r="D92" s="17"/>
      <c r="E92" s="17"/>
      <c r="F92" s="17"/>
      <c r="G92" s="73"/>
    </row>
    <row r="93" spans="1:7">
      <c r="A93" s="72"/>
      <c r="B93" s="1768"/>
      <c r="C93" s="17"/>
      <c r="D93" s="17"/>
      <c r="E93" s="17"/>
      <c r="F93" s="17"/>
      <c r="G93" s="73"/>
    </row>
    <row r="94" spans="1:7">
      <c r="A94" s="72"/>
      <c r="B94" s="1772" t="s">
        <v>4629</v>
      </c>
      <c r="C94" s="17"/>
      <c r="D94" s="17"/>
      <c r="E94" s="17"/>
      <c r="F94" s="17"/>
      <c r="G94" s="73"/>
    </row>
    <row r="95" spans="1:7">
      <c r="A95" s="72"/>
      <c r="B95" s="1771" t="s">
        <v>4630</v>
      </c>
      <c r="C95" s="17"/>
      <c r="D95" s="17"/>
      <c r="E95" s="17"/>
      <c r="F95" s="17"/>
      <c r="G95" s="73"/>
    </row>
    <row r="96" spans="1:7">
      <c r="A96" s="72"/>
      <c r="B96" s="1771" t="s">
        <v>4631</v>
      </c>
      <c r="C96" s="17"/>
      <c r="D96" s="17"/>
      <c r="E96" s="17"/>
      <c r="F96" s="17"/>
      <c r="G96" s="73"/>
    </row>
    <row r="97" spans="1:7">
      <c r="A97" s="72"/>
      <c r="B97" s="1771" t="s">
        <v>4632</v>
      </c>
      <c r="C97" s="17"/>
      <c r="D97" s="17"/>
      <c r="E97" s="17"/>
      <c r="F97" s="17"/>
      <c r="G97" s="73"/>
    </row>
    <row r="98" spans="1:7">
      <c r="A98" s="72"/>
      <c r="B98" s="1771" t="s">
        <v>4633</v>
      </c>
      <c r="C98" s="17"/>
      <c r="D98" s="17"/>
      <c r="E98" s="17"/>
      <c r="F98" s="17"/>
      <c r="G98" s="73"/>
    </row>
    <row r="99" spans="1:7">
      <c r="A99" s="72"/>
      <c r="B99" s="1771" t="s">
        <v>4634</v>
      </c>
      <c r="C99" s="17"/>
      <c r="D99" s="17"/>
      <c r="E99" s="17"/>
      <c r="F99" s="17"/>
      <c r="G99" s="73"/>
    </row>
    <row r="100" spans="1:7">
      <c r="A100" s="72"/>
      <c r="B100" s="1771" t="s">
        <v>4635</v>
      </c>
      <c r="C100" s="17"/>
      <c r="D100" s="17"/>
      <c r="E100" s="17"/>
      <c r="F100" s="17"/>
      <c r="G100" s="73"/>
    </row>
    <row r="101" spans="1:7">
      <c r="A101" s="72"/>
      <c r="B101" s="1768"/>
      <c r="C101" s="17"/>
      <c r="D101" s="17"/>
      <c r="E101" s="17"/>
      <c r="F101" s="17"/>
      <c r="G101" s="73"/>
    </row>
    <row r="102" spans="1:7">
      <c r="A102" s="72"/>
      <c r="B102" s="1772" t="s">
        <v>4636</v>
      </c>
      <c r="C102" s="17"/>
      <c r="D102" s="17"/>
      <c r="E102" s="17"/>
      <c r="F102" s="17"/>
      <c r="G102" s="73"/>
    </row>
    <row r="103" spans="1:7">
      <c r="A103" s="72"/>
      <c r="B103" s="1771" t="s">
        <v>4637</v>
      </c>
      <c r="C103" s="17"/>
      <c r="D103" s="17"/>
      <c r="E103" s="17"/>
      <c r="F103" s="17"/>
      <c r="G103" s="73"/>
    </row>
    <row r="104" spans="1:7">
      <c r="A104" s="72"/>
      <c r="B104" s="1771" t="s">
        <v>4638</v>
      </c>
      <c r="C104" s="17"/>
      <c r="D104" s="17"/>
      <c r="E104" s="17"/>
      <c r="F104" s="17"/>
      <c r="G104" s="73"/>
    </row>
    <row r="105" spans="1:7">
      <c r="A105" s="72"/>
      <c r="B105" s="1771" t="s">
        <v>4639</v>
      </c>
      <c r="C105" s="17"/>
      <c r="D105" s="17"/>
      <c r="E105" s="17"/>
      <c r="F105" s="17"/>
      <c r="G105" s="73"/>
    </row>
    <row r="106" spans="1:7">
      <c r="A106" s="72"/>
      <c r="B106" s="1771" t="s">
        <v>4640</v>
      </c>
      <c r="C106" s="17"/>
      <c r="D106" s="17"/>
      <c r="E106" s="17"/>
      <c r="F106" s="17"/>
      <c r="G106" s="73"/>
    </row>
    <row r="107" spans="1:7">
      <c r="A107" s="72"/>
      <c r="B107" s="1771" t="s">
        <v>4641</v>
      </c>
      <c r="C107" s="17"/>
      <c r="D107" s="17"/>
      <c r="E107" s="17"/>
      <c r="F107" s="17"/>
      <c r="G107" s="73"/>
    </row>
    <row r="108" spans="1:7">
      <c r="A108" s="72"/>
      <c r="B108" s="1771" t="s">
        <v>4642</v>
      </c>
      <c r="C108" s="17"/>
      <c r="D108" s="17"/>
      <c r="E108" s="17"/>
      <c r="F108" s="17"/>
      <c r="G108" s="73"/>
    </row>
    <row r="109" spans="1:7">
      <c r="A109" s="72"/>
      <c r="B109" s="1771" t="s">
        <v>4643</v>
      </c>
      <c r="C109" s="17"/>
      <c r="D109" s="17"/>
      <c r="E109" s="17"/>
      <c r="F109" s="17"/>
      <c r="G109" s="73"/>
    </row>
    <row r="110" spans="1:7">
      <c r="A110" s="72"/>
      <c r="B110" s="1768"/>
      <c r="C110" s="17"/>
      <c r="D110" s="17"/>
      <c r="E110" s="17"/>
      <c r="F110" s="17"/>
      <c r="G110" s="73"/>
    </row>
    <row r="111" spans="1:7">
      <c r="A111" s="72"/>
      <c r="B111" s="1772" t="s">
        <v>3706</v>
      </c>
      <c r="C111" s="17"/>
      <c r="D111" s="17"/>
      <c r="E111" s="17"/>
      <c r="F111" s="17"/>
      <c r="G111" s="73"/>
    </row>
    <row r="112" spans="1:7">
      <c r="A112" s="72"/>
      <c r="B112" s="1771" t="s">
        <v>4644</v>
      </c>
      <c r="C112" s="17"/>
      <c r="D112" s="17"/>
      <c r="E112" s="17"/>
      <c r="F112" s="17"/>
      <c r="G112" s="73"/>
    </row>
    <row r="113" spans="1:7">
      <c r="A113" s="72"/>
      <c r="B113" s="1771" t="s">
        <v>4645</v>
      </c>
      <c r="C113" s="17"/>
      <c r="D113" s="17"/>
      <c r="E113" s="17"/>
      <c r="F113" s="17"/>
      <c r="G113" s="73"/>
    </row>
    <row r="114" spans="1:7">
      <c r="A114" s="72"/>
      <c r="B114" s="1771" t="s">
        <v>4646</v>
      </c>
      <c r="C114" s="17"/>
      <c r="D114" s="17"/>
      <c r="E114" s="17"/>
      <c r="F114" s="17"/>
      <c r="G114" s="73"/>
    </row>
    <row r="115" spans="1:7">
      <c r="A115" s="72"/>
      <c r="B115" s="1771" t="s">
        <v>4647</v>
      </c>
      <c r="C115" s="17"/>
      <c r="D115" s="17"/>
      <c r="E115" s="17"/>
      <c r="F115" s="17"/>
      <c r="G115" s="73"/>
    </row>
    <row r="116" spans="1:7">
      <c r="A116" s="72"/>
      <c r="B116" s="1771" t="s">
        <v>4648</v>
      </c>
      <c r="C116" s="17"/>
      <c r="D116" s="17"/>
      <c r="E116" s="17"/>
      <c r="F116" s="17"/>
      <c r="G116" s="73"/>
    </row>
    <row r="117" spans="1:7">
      <c r="A117" s="72"/>
      <c r="B117" s="1771" t="s">
        <v>4649</v>
      </c>
      <c r="C117" s="17"/>
      <c r="D117" s="17"/>
      <c r="E117" s="17"/>
      <c r="F117" s="17"/>
      <c r="G117" s="73"/>
    </row>
    <row r="118" spans="1:7">
      <c r="A118" s="72"/>
      <c r="B118" s="1771" t="s">
        <v>4650</v>
      </c>
      <c r="C118" s="17"/>
      <c r="D118" s="17"/>
      <c r="E118" s="17"/>
      <c r="F118" s="17"/>
      <c r="G118" s="73"/>
    </row>
    <row r="119" spans="1:7">
      <c r="A119" s="72"/>
      <c r="B119" s="1771" t="s">
        <v>4651</v>
      </c>
      <c r="C119" s="17"/>
      <c r="D119" s="17"/>
      <c r="E119" s="17"/>
      <c r="F119" s="17"/>
      <c r="G119" s="73"/>
    </row>
    <row r="120" spans="1:7">
      <c r="A120" s="72"/>
      <c r="B120" s="1771" t="s">
        <v>4652</v>
      </c>
      <c r="C120" s="17"/>
      <c r="D120" s="17"/>
      <c r="E120" s="17"/>
      <c r="F120" s="17"/>
      <c r="G120" s="73"/>
    </row>
    <row r="121" spans="1:7">
      <c r="A121" s="72"/>
      <c r="B121" s="1771" t="s">
        <v>4653</v>
      </c>
      <c r="C121" s="17"/>
      <c r="D121" s="17"/>
      <c r="E121" s="17"/>
      <c r="F121" s="17"/>
      <c r="G121" s="73"/>
    </row>
    <row r="122" spans="1:7">
      <c r="A122" s="72"/>
      <c r="B122" s="1771" t="s">
        <v>4654</v>
      </c>
      <c r="C122" s="17"/>
      <c r="D122" s="17"/>
      <c r="E122" s="17"/>
      <c r="F122" s="17"/>
      <c r="G122" s="73"/>
    </row>
    <row r="123" spans="1:7">
      <c r="A123" s="72"/>
      <c r="B123" s="1771" t="s">
        <v>4655</v>
      </c>
      <c r="C123" s="17"/>
      <c r="D123" s="17"/>
      <c r="E123" s="17"/>
      <c r="F123" s="17"/>
      <c r="G123" s="73"/>
    </row>
    <row r="124" spans="1:7">
      <c r="A124" s="72"/>
      <c r="B124" s="1771" t="s">
        <v>4656</v>
      </c>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1"/>
      <c r="B130" s="112"/>
      <c r="C130" s="350"/>
      <c r="D130" s="350"/>
      <c r="E130" s="350"/>
      <c r="F130" s="112"/>
      <c r="G130" s="113"/>
    </row>
    <row r="131" spans="1:7" ht="15.75">
      <c r="A131" s="114" t="s">
        <v>574</v>
      </c>
      <c r="B131" s="17"/>
      <c r="C131" s="17"/>
      <c r="D131" s="114" t="s">
        <v>572</v>
      </c>
    </row>
    <row r="132" spans="1:7">
      <c r="A132" s="17"/>
      <c r="B132" s="17"/>
      <c r="C132" s="17"/>
      <c r="D132" s="17"/>
      <c r="E132" s="17"/>
      <c r="F132" s="17"/>
    </row>
    <row r="133" spans="1:7" ht="15.75">
      <c r="A133" s="69" t="s">
        <v>575</v>
      </c>
      <c r="B133" s="69"/>
      <c r="C133" s="69"/>
      <c r="D133" s="71"/>
      <c r="E133" s="69"/>
      <c r="F133" s="69"/>
      <c r="G133" s="69"/>
    </row>
  </sheetData>
  <customSheetViews>
    <customSheetView guid="{15E51391-F6F3-48E9-B40F-0D0FA5B2E445}" scale="85" colorId="22" showPageBreaks="1" printArea="1"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1"/>
      <headerFooter alignWithMargins="0"/>
    </customSheetView>
    <customSheetView guid="{3A144620-83F7-4F5B-821B-3720DAB5A017}" scale="85" colorId="22" showPageBreaks="1" printArea="1" topLeftCell="A23">
      <selection activeCell="G69" sqref="G69"/>
      <rowBreaks count="44" manualBreakCount="44">
        <brk id="70" max="6" man="1"/>
        <brk id="71" max="6" man="1"/>
        <brk id="72" max="6" man="1"/>
        <brk id="73" max="6" man="1"/>
        <brk id="74" max="6" man="1"/>
        <brk id="75" max="6" man="1"/>
        <brk id="76" max="6" man="1"/>
        <brk id="77" max="6" man="1"/>
        <brk id="78" max="6" man="1"/>
        <brk id="79" max="6" man="1"/>
        <brk id="80" max="6" man="1"/>
        <brk id="81" max="6" man="1"/>
        <brk id="82" max="6" man="1"/>
        <brk id="83" max="6" man="1"/>
        <brk id="84" max="6" man="1"/>
        <brk id="85" max="6" man="1"/>
        <brk id="86" max="6" man="1"/>
        <brk id="87" max="6" man="1"/>
        <brk id="88" max="6" man="1"/>
        <brk id="89" max="6" man="1"/>
        <brk id="90" max="6" man="1"/>
        <brk id="91" max="6" man="1"/>
        <brk id="92" max="6" man="1"/>
        <brk id="93" max="6" man="1"/>
        <brk id="94" max="6" man="1"/>
        <brk id="95" max="6" man="1"/>
        <brk id="96" max="6" man="1"/>
        <brk id="97" max="6" man="1"/>
        <brk id="98" max="6" man="1"/>
        <brk id="99" max="6" man="1"/>
        <brk id="100" max="6" man="1"/>
        <brk id="101" max="6" man="1"/>
        <brk id="102" max="6" man="1"/>
        <brk id="103" max="6" man="1"/>
        <brk id="104" max="6" man="1"/>
        <brk id="105" max="6" man="1"/>
        <brk id="106" max="6" man="1"/>
        <brk id="107" max="6" man="1"/>
        <brk id="108" max="6" man="1"/>
        <brk id="109" max="6" man="1"/>
        <brk id="110" max="6" man="1"/>
        <brk id="111" max="6" man="1"/>
        <brk id="112" max="6" man="1"/>
        <brk id="113" max="6" man="1"/>
      </rowBreaks>
      <colBreaks count="1" manualBreakCount="1">
        <brk id="7" max="1048575" man="1"/>
      </colBreaks>
      <pageMargins left="0.5" right="0.5" top="0.5" bottom="0.5" header="0" footer="0"/>
      <printOptions horizontalCentered="1" verticalCentered="1"/>
      <pageSetup scale="67" fitToHeight="2" orientation="portrait" r:id="rId2"/>
      <headerFooter alignWithMargins="0"/>
    </customSheetView>
    <customSheetView guid="{4AE1E835-A004-41CE-8576-E42DEB829644}" scale="85" colorId="22" showPageBreaks="1" printArea="1"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3"/>
      <headerFooter alignWithMargins="0"/>
    </customSheetView>
    <customSheetView guid="{F164CA47-D0CA-4087-947A-F5047D94B8B7}" scale="85" colorId="22" topLeftCell="A23">
      <selection activeCell="G69" sqref="G69"/>
      <rowBreaks count="44" manualBreakCount="44">
        <brk id="70" max="6" man="1"/>
        <brk id="71" max="6" man="1"/>
        <brk id="72" max="6" man="1"/>
        <brk id="73" max="6" man="1"/>
        <brk id="74" max="6" man="1"/>
        <brk id="75" max="6" man="1"/>
        <brk id="76" max="6" man="1"/>
        <brk id="77" max="6" man="1"/>
        <brk id="78" max="6" man="1"/>
        <brk id="79" max="6" man="1"/>
        <brk id="80" max="6" man="1"/>
        <brk id="81" max="6" man="1"/>
        <brk id="82" max="6" man="1"/>
        <brk id="83" max="6" man="1"/>
        <brk id="84" max="6" man="1"/>
        <brk id="85" max="6" man="1"/>
        <brk id="86" max="6" man="1"/>
        <brk id="87" max="6" man="1"/>
        <brk id="88" max="6" man="1"/>
        <brk id="89" max="6" man="1"/>
        <brk id="90" max="6" man="1"/>
        <brk id="91" max="6" man="1"/>
        <brk id="92" max="6" man="1"/>
        <brk id="93" max="6" man="1"/>
        <brk id="94" max="6" man="1"/>
        <brk id="95" max="6" man="1"/>
        <brk id="96" max="6" man="1"/>
        <brk id="97" max="6" man="1"/>
        <brk id="98" max="6" man="1"/>
        <brk id="99" max="6" man="1"/>
        <brk id="100" max="6" man="1"/>
        <brk id="101" max="6" man="1"/>
        <brk id="102" max="6" man="1"/>
        <brk id="103" max="6" man="1"/>
        <brk id="104" max="6" man="1"/>
        <brk id="105" max="6" man="1"/>
        <brk id="106" max="6" man="1"/>
        <brk id="107" max="6" man="1"/>
        <brk id="108" max="6" man="1"/>
        <brk id="109" max="6" man="1"/>
        <brk id="110" max="6" man="1"/>
        <brk id="111" max="6" man="1"/>
        <brk id="112" max="6" man="1"/>
        <brk id="113" max="6" man="1"/>
      </rowBreaks>
      <colBreaks count="1" manualBreakCount="1">
        <brk id="7" max="1048575" man="1"/>
      </colBreaks>
      <pageMargins left="0.5" right="0.5" top="0.5" bottom="0.5" header="0" footer="0"/>
      <printOptions horizontalCentered="1" verticalCentered="1"/>
      <pageSetup scale="67" fitToHeight="2" orientation="portrait" r:id="rId4"/>
      <headerFooter alignWithMargins="0"/>
    </customSheetView>
    <customSheetView guid="{BD2EE8C8-7F57-4FE0-A338-C6EB2215B0F1}" scale="85" colorId="22" showPageBreaks="1" printArea="1">
      <selection activeCell="C18" sqref="C18"/>
      <rowBreaks count="44" manualBreakCount="44">
        <brk id="50" max="7" man="1"/>
        <brk id="51" max="7" man="1"/>
        <brk id="52" max="7" man="1"/>
        <brk id="53" max="7" man="1"/>
        <brk id="54" max="7" man="1"/>
        <brk id="55" max="7" man="1"/>
        <brk id="56" max="7" man="1"/>
        <brk id="57" max="7" man="1"/>
        <brk id="58" max="7" man="1"/>
        <brk id="59" max="7" man="1"/>
        <brk id="60" max="7" man="1"/>
        <brk id="61" max="7" man="1"/>
        <brk id="62" max="7" man="1"/>
        <brk id="63" max="7" man="1"/>
        <brk id="64" max="7" man="1"/>
        <brk id="65" max="7" man="1"/>
        <brk id="66" max="7" man="1"/>
        <brk id="67" max="7" man="1"/>
        <brk id="70" max="7" man="1"/>
        <brk id="71" max="7" man="1"/>
        <brk id="72" max="7" man="1"/>
        <brk id="73" max="7" man="1"/>
        <brk id="74" max="7" man="1"/>
        <brk id="75" max="7" man="1"/>
        <brk id="76" max="7" man="1"/>
        <brk id="77" max="7" man="1"/>
        <brk id="78" max="7" man="1"/>
        <brk id="79" max="7" man="1"/>
        <brk id="80" max="7" man="1"/>
        <brk id="81" max="7" man="1"/>
        <brk id="82" max="7" man="1"/>
        <brk id="83" max="7" man="1"/>
        <brk id="84" max="7" man="1"/>
        <brk id="85" max="7" man="1"/>
        <brk id="86" max="7" man="1"/>
        <brk id="87" max="7" man="1"/>
        <brk id="88" max="7" man="1"/>
        <brk id="89" max="7" man="1"/>
        <brk id="90" max="7" man="1"/>
        <brk id="91" max="7" man="1"/>
        <brk id="92" max="7" man="1"/>
        <brk id="93" max="7" man="1"/>
        <brk id="94" max="7" man="1"/>
        <brk id="95" max="7" man="1"/>
      </rowBreaks>
      <pageMargins left="0.5" right="0.5" top="0.5" bottom="0.5" header="0" footer="0"/>
      <printOptions horizontalCentered="1" verticalCentered="1"/>
      <pageSetup scale="65" fitToHeight="2" orientation="portrait" horizontalDpi="300" verticalDpi="300" r:id="rId5"/>
      <headerFooter alignWithMargins="0"/>
    </customSheetView>
    <customSheetView guid="{C7E3EE00-B00F-419E-8611-266863084489}" scale="85" colorId="22" showPageBreaks="1" printArea="1">
      <pageMargins left="0.5" right="0.5" top="0.5" bottom="0.5" header="0" footer="0"/>
      <printOptions horizontalCentered="1" verticalCentered="1"/>
      <pageSetup scale="65" fitToHeight="2" orientation="portrait" horizontalDpi="300" verticalDpi="300" r:id="rId6"/>
      <headerFooter alignWithMargins="0"/>
    </customSheetView>
    <customSheetView guid="{3477AA39-47F3-4DEE-B5AC-34FD34A7C506}" scale="85" colorId="22" showPageBreaks="1" printArea="1">
      <pageMargins left="0.5" right="0.5" top="0.5" bottom="0.5" header="0" footer="0"/>
      <printOptions horizontalCentered="1" verticalCentered="1"/>
      <pageSetup scale="65" fitToHeight="2" orientation="portrait" horizontalDpi="300" verticalDpi="300" r:id="rId7"/>
      <headerFooter alignWithMargins="0"/>
    </customSheetView>
    <customSheetView guid="{49B64248-30F9-46D2-A9F4-36D89630158D}" scale="85" colorId="22" showPageBreaks="1" printArea="1">
      <pageMargins left="0.5" right="0.5" top="0.5" bottom="0.5" header="0" footer="0"/>
      <printOptions horizontalCentered="1" verticalCentered="1"/>
      <pageSetup scale="65" fitToHeight="2" orientation="portrait" horizontalDpi="300" verticalDpi="300" r:id="rId8"/>
      <headerFooter alignWithMargins="0"/>
    </customSheetView>
    <customSheetView guid="{9460FF40-1E23-4EAD-9F2E-3CC0E3823200}" scale="85" colorId="22" showPageBreaks="1" printArea="1">
      <selection activeCell="C18" sqref="C18"/>
      <rowBreaks count="15" manualBreakCount="15">
        <brk id="14" max="7" man="1"/>
        <brk id="15" max="7" man="1"/>
        <brk id="16" max="7" man="1"/>
        <brk id="17" max="7" man="1"/>
        <brk id="18" max="7" man="1"/>
        <brk id="19" max="7" man="1"/>
        <brk id="20" max="7" man="1"/>
        <brk id="21" max="7" man="1"/>
        <brk id="22" max="7" man="1"/>
        <brk id="23" max="7" man="1"/>
        <brk id="24" max="7" man="1"/>
        <brk id="25" max="7" man="1"/>
        <brk id="26" max="7" man="1"/>
        <brk id="27" max="7" man="1"/>
        <brk id="72" max="7" man="1"/>
      </rowBreaks>
      <pageMargins left="0.5" right="0.5" top="0.5" bottom="0.5" header="0" footer="0"/>
      <printOptions horizontalCentered="1" verticalCentered="1"/>
      <pageSetup scale="65" fitToHeight="2" orientation="portrait" horizontalDpi="300" verticalDpi="300" r:id="rId9"/>
      <headerFooter alignWithMargins="0"/>
    </customSheetView>
    <customSheetView guid="{33F19BEF-14FD-48AD-9437-DC9391C2FB5D}" scale="85" colorId="22">
      <selection activeCell="G69" sqref="G69"/>
      <rowBreaks count="48" manualBreakCount="48">
        <brk id="46" max="16383" man="1"/>
        <brk id="47" max="16383"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6" man="1"/>
        <brk id="67" max="6" man="1"/>
        <brk id="70" max="6" man="1"/>
        <brk id="71" max="6" man="1"/>
        <brk id="72" max="16383" man="1"/>
        <brk id="73" max="6" man="1"/>
        <brk id="74" max="6" man="1"/>
        <brk id="75" max="6" man="1"/>
        <brk id="76" max="6" man="1"/>
        <brk id="77" max="6" man="1"/>
        <brk id="78" max="6" man="1"/>
        <brk id="79" max="6" man="1"/>
        <brk id="80" max="6" man="1"/>
        <brk id="81" max="6" man="1"/>
        <brk id="82" max="6" man="1"/>
        <brk id="83" max="6" man="1"/>
        <brk id="84" max="6" man="1"/>
        <brk id="85" max="6" man="1"/>
        <brk id="86" max="6" man="1"/>
        <brk id="87" max="6" man="1"/>
        <brk id="88" max="6" man="1"/>
        <brk id="89" max="6" man="1"/>
        <brk id="90" max="6" man="1"/>
        <brk id="91" max="6" man="1"/>
        <brk id="92" max="6" man="1"/>
        <brk id="93" max="6" man="1"/>
        <brk id="94" max="6" man="1"/>
        <brk id="95" max="6" man="1"/>
      </rowBreaks>
      <pageMargins left="0.5" right="0.5" top="0.5" bottom="0.5" header="0" footer="0"/>
      <printOptions horizontalCentered="1" verticalCentered="1"/>
      <pageSetup scale="65" fitToHeight="2" orientation="portrait" horizontalDpi="300" verticalDpi="300" r:id="rId10"/>
      <headerFooter alignWithMargins="0"/>
    </customSheetView>
    <customSheetView guid="{3572A64A-10E1-48A8-88DB-C6FDE35A45D9}" scale="85" colorId="22"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11"/>
      <headerFooter alignWithMargins="0"/>
    </customSheetView>
    <customSheetView guid="{9A3FFF2B-6404-4DF1-A691-3B3D111BF416}" scale="85" colorId="22" showPageBreaks="1" printArea="1" topLeftCell="A23">
      <selection activeCell="G69" sqref="G69"/>
      <rowBreaks count="44" manualBreakCount="44">
        <brk id="70" max="6" man="1"/>
        <brk id="71" max="6" man="1"/>
        <brk id="72" max="6" man="1"/>
        <brk id="73" max="6" man="1"/>
        <brk id="74" max="6" man="1"/>
        <brk id="75" max="6" man="1"/>
        <brk id="76" max="6" man="1"/>
        <brk id="77" max="6" man="1"/>
        <brk id="78" max="6" man="1"/>
        <brk id="79" max="6" man="1"/>
        <brk id="80" max="6" man="1"/>
        <brk id="81" max="6" man="1"/>
        <brk id="82" max="6" man="1"/>
        <brk id="83" max="6" man="1"/>
        <brk id="84" max="6" man="1"/>
        <brk id="85" max="6" man="1"/>
        <brk id="86" max="6" man="1"/>
        <brk id="87" max="6" man="1"/>
        <brk id="88" max="6" man="1"/>
        <brk id="89" max="6" man="1"/>
        <brk id="90" max="6" man="1"/>
        <brk id="91" max="6" man="1"/>
        <brk id="92" max="6" man="1"/>
        <brk id="93" max="6" man="1"/>
        <brk id="94" max="6" man="1"/>
        <brk id="95" max="6" man="1"/>
        <brk id="96" max="6" man="1"/>
        <brk id="97" max="6" man="1"/>
        <brk id="98" max="6" man="1"/>
        <brk id="99" max="6" man="1"/>
        <brk id="100" max="6" man="1"/>
        <brk id="101" max="6" man="1"/>
        <brk id="102" max="6" man="1"/>
        <brk id="103" max="6" man="1"/>
        <brk id="104" max="6" man="1"/>
        <brk id="105" max="6" man="1"/>
        <brk id="106" max="6" man="1"/>
        <brk id="107" max="6" man="1"/>
        <brk id="108" max="6" man="1"/>
        <brk id="109" max="6" man="1"/>
        <brk id="110" max="6" man="1"/>
        <brk id="111" max="6" man="1"/>
        <brk id="112" max="6" man="1"/>
        <brk id="113" max="6" man="1"/>
      </rowBreaks>
      <colBreaks count="1" manualBreakCount="1">
        <brk id="7" max="1048575" man="1"/>
      </colBreaks>
      <pageMargins left="0.5" right="0.5" top="0.5" bottom="0.5" header="0" footer="0"/>
      <printOptions horizontalCentered="1" verticalCentered="1"/>
      <pageSetup scale="67" fitToHeight="2" orientation="portrait" r:id="rId12"/>
      <headerFooter alignWithMargins="0"/>
    </customSheetView>
    <customSheetView guid="{6972FD2D-1C11-49E2-936D-D053FB86EE49}" scale="85" colorId="22" showPageBreaks="1" printArea="1"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13"/>
      <headerFooter alignWithMargins="0"/>
    </customSheetView>
    <customSheetView guid="{909B62D3-37B4-48E7-A28D-FCCB057513A6}" scale="85" colorId="22"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14"/>
      <headerFooter alignWithMargins="0"/>
    </customSheetView>
    <customSheetView guid="{AF5B460E-BE98-4D6A-BC4D-FB7F586FE8C3}" scale="85" colorId="22" showPageBreaks="1" printArea="1" topLeftCell="A23">
      <selection activeCell="G69" sqref="G69"/>
      <rowBreaks count="48" manualBreakCount="48">
        <brk id="70" max="6" man="1"/>
        <brk id="71" max="6" man="1"/>
        <brk id="72" max="6" man="1"/>
        <brk id="73" max="6" man="1"/>
        <brk id="74" max="6" man="1"/>
        <brk id="75" max="6" man="1"/>
        <brk id="76" max="6" man="1"/>
        <brk id="77" max="6" man="1"/>
        <brk id="78" max="6" man="1"/>
        <brk id="79" max="6" man="1"/>
        <brk id="80" max="6" man="1"/>
        <brk id="81" max="6" man="1"/>
        <brk id="82" max="6" man="1"/>
        <brk id="83" max="6" man="1"/>
        <brk id="84" max="6" man="1"/>
        <brk id="85" max="6" man="1"/>
        <brk id="86" max="6" man="1"/>
        <brk id="87" max="6" man="1"/>
        <brk id="88" max="6" man="1"/>
        <brk id="89" max="6" man="1"/>
        <brk id="90" max="6" man="1"/>
        <brk id="91" max="6" man="1"/>
        <brk id="92" max="6" man="1"/>
        <brk id="93" max="6" man="1"/>
        <brk id="94" max="6" man="1"/>
        <brk id="95" max="6" man="1"/>
        <brk id="96" max="6" man="1"/>
        <brk id="97" max="6" man="1"/>
        <brk id="98" max="6" man="1"/>
        <brk id="99" max="6" man="1"/>
        <brk id="100" max="6" man="1"/>
        <brk id="101" max="6" man="1"/>
        <brk id="102" max="6" man="1"/>
        <brk id="103" max="6" man="1"/>
        <brk id="104" max="6" man="1"/>
        <brk id="105" max="6" man="1"/>
        <brk id="106" max="6" man="1"/>
        <brk id="107" max="6" man="1"/>
        <brk id="108" max="6" man="1"/>
        <brk id="109" max="6" man="1"/>
        <brk id="110" max="6" man="1"/>
        <brk id="111" max="6" man="1"/>
        <brk id="112" max="6" man="1"/>
        <brk id="113" max="6" man="1"/>
        <brk id="114" max="6" man="1"/>
        <brk id="115" max="6" man="1"/>
        <brk id="116" max="6" man="1"/>
        <brk id="117" max="6" man="1"/>
      </rowBreaks>
      <colBreaks count="1" manualBreakCount="1">
        <brk id="7" max="1048575" man="1"/>
      </colBreaks>
      <pageMargins left="0.5" right="0.5" top="0.5" bottom="0.5" header="0" footer="0"/>
      <printOptions horizontalCentered="1" verticalCentered="1"/>
      <pageSetup scale="67" fitToHeight="2" orientation="portrait" r:id="rId15"/>
      <headerFooter alignWithMargins="0"/>
    </customSheetView>
    <customSheetView guid="{AD2DEECA-73A1-433A-8496-725ED72ABD3B}" scale="85" colorId="22" showPageBreaks="1" printArea="1" topLeftCell="A23">
      <selection activeCell="G69" sqref="G69"/>
      <rowBreaks count="1" manualBreakCount="1">
        <brk id="72" max="6" man="1"/>
      </rowBreaks>
      <colBreaks count="1" manualBreakCount="1">
        <brk id="7" max="1048575" man="1"/>
      </colBreaks>
      <pageMargins left="0.5" right="0.5" top="0.5" bottom="0.5" header="0" footer="0"/>
      <printOptions horizontalCentered="1" verticalCentered="1"/>
      <pageSetup scale="67" fitToHeight="2" orientation="portrait" r:id="rId16"/>
      <headerFooter alignWithMargins="0"/>
    </customSheetView>
    <customSheetView guid="{613A73D1-ED13-41BC-B183-6F740B4BAFC9}" scale="60" colorId="22" showPageBreaks="1" printArea="1" view="pageBreakPreview" topLeftCell="A61">
      <selection activeCell="G69" sqref="G69"/>
      <rowBreaks count="1" manualBreakCount="1">
        <brk id="72" max="6" man="1"/>
      </rowBreaks>
      <pageMargins left="0.5" right="0.5" top="0.5" bottom="0.5" header="0" footer="0"/>
      <printOptions horizontalCentered="1" verticalCentered="1"/>
      <pageSetup scale="64" fitToHeight="2" orientation="portrait" horizontalDpi="300" verticalDpi="300" r:id="rId17"/>
      <headerFooter alignWithMargins="0"/>
    </customSheetView>
  </customSheetViews>
  <mergeCells count="17">
    <mergeCell ref="A13:G13"/>
    <mergeCell ref="F9:G9"/>
    <mergeCell ref="F10:G10"/>
    <mergeCell ref="F11:G11"/>
    <mergeCell ref="F12:G12"/>
    <mergeCell ref="A9:E9"/>
    <mergeCell ref="A10:E10"/>
    <mergeCell ref="A11:E11"/>
    <mergeCell ref="A12:D12"/>
    <mergeCell ref="F5:G5"/>
    <mergeCell ref="F6:G6"/>
    <mergeCell ref="F7:G7"/>
    <mergeCell ref="F8:G8"/>
    <mergeCell ref="A5:E5"/>
    <mergeCell ref="A6:E6"/>
    <mergeCell ref="A7:E7"/>
    <mergeCell ref="A8:E8"/>
  </mergeCells>
  <printOptions horizontalCentered="1" verticalCentered="1"/>
  <pageMargins left="0.5" right="0.5" top="0.25" bottom="0.25" header="0" footer="0"/>
  <pageSetup scale="70" fitToHeight="2" orientation="portrait" horizontalDpi="300" verticalDpi="300" r:id="rId18"/>
  <headerFooter alignWithMargins="0"/>
  <rowBreaks count="1" manualBreakCount="1">
    <brk id="72"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G186"/>
  <sheetViews>
    <sheetView defaultGridColor="0" view="pageBreakPreview" topLeftCell="A77" colorId="22" zoomScale="60" zoomScaleNormal="85" workbookViewId="0">
      <selection activeCell="H17" sqref="H17"/>
    </sheetView>
  </sheetViews>
  <sheetFormatPr defaultColWidth="9.6640625" defaultRowHeight="15"/>
  <cols>
    <col min="1" max="1" width="2.6640625" style="9" customWidth="1"/>
    <col min="2" max="2" width="3.6640625" style="9" customWidth="1"/>
    <col min="3" max="3" width="1.6640625" style="9" customWidth="1"/>
    <col min="4" max="4" width="30.6640625" style="9" customWidth="1"/>
    <col min="5" max="5" width="21.44140625" style="9" customWidth="1"/>
    <col min="6" max="8" width="15.6640625" style="9" customWidth="1"/>
    <col min="9" max="16384" width="9.6640625" style="9"/>
  </cols>
  <sheetData>
    <row r="1" spans="1:59" ht="17.45" customHeight="1">
      <c r="A1" s="29"/>
      <c r="B1" s="66" t="s">
        <v>2056</v>
      </c>
      <c r="C1" s="66"/>
      <c r="D1" s="260"/>
      <c r="E1" s="66" t="s">
        <v>3759</v>
      </c>
      <c r="F1" s="262" t="s">
        <v>2058</v>
      </c>
      <c r="G1" s="262" t="s">
        <v>2059</v>
      </c>
      <c r="H1" s="6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row>
    <row r="2" spans="1:59" ht="13.5" customHeight="1">
      <c r="A2" s="72"/>
      <c r="B2" s="17" t="str">
        <f>'Data Sheet'!$C$25</f>
        <v>Central Hudson Gas &amp; Electric</v>
      </c>
      <c r="C2" s="17"/>
      <c r="D2" s="361"/>
      <c r="E2" s="624" t="s">
        <v>2078</v>
      </c>
      <c r="F2" s="97" t="s">
        <v>3784</v>
      </c>
      <c r="G2" s="362"/>
      <c r="H2" s="73"/>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row>
    <row r="3" spans="1:59" ht="15" customHeight="1">
      <c r="A3" s="72"/>
      <c r="B3" s="77"/>
      <c r="C3" s="77"/>
      <c r="D3" s="363"/>
      <c r="E3" s="628" t="s">
        <v>499</v>
      </c>
      <c r="F3" s="864" t="str">
        <f>'Data Sheet'!$C$40</f>
        <v>4/14/14</v>
      </c>
      <c r="G3" s="104" t="str">
        <f>'Data Sheet'!$C$38</f>
        <v>12/31/13</v>
      </c>
      <c r="H3" s="7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row>
    <row r="4" spans="1:59" ht="15" customHeight="1">
      <c r="A4" s="263" t="s">
        <v>576</v>
      </c>
      <c r="B4" s="264"/>
      <c r="C4" s="264"/>
      <c r="D4" s="75"/>
      <c r="E4" s="264"/>
      <c r="F4" s="264"/>
      <c r="G4" s="264"/>
      <c r="H4" s="265"/>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row>
    <row r="5" spans="1:59" ht="13.5" customHeight="1">
      <c r="A5" s="72"/>
      <c r="B5" s="17"/>
      <c r="C5" s="17"/>
      <c r="D5" s="17"/>
      <c r="E5" s="17"/>
      <c r="F5" s="17"/>
      <c r="G5" s="17"/>
      <c r="H5" s="73"/>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row>
    <row r="6" spans="1:59" ht="13.5" customHeight="1">
      <c r="A6" s="72"/>
      <c r="B6" s="267" t="s">
        <v>577</v>
      </c>
      <c r="C6" s="267"/>
      <c r="D6" s="267"/>
      <c r="E6" s="267"/>
      <c r="F6" s="267"/>
      <c r="G6" s="267"/>
      <c r="H6" s="268"/>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59" ht="13.5" customHeight="1">
      <c r="A7" s="72"/>
      <c r="B7" s="267"/>
      <c r="C7" s="267"/>
      <c r="D7" s="267"/>
      <c r="E7" s="267"/>
      <c r="F7" s="267"/>
      <c r="G7" s="267"/>
      <c r="H7" s="268"/>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ht="13.5" customHeight="1">
      <c r="A8" s="72"/>
      <c r="B8" s="267" t="s">
        <v>578</v>
      </c>
      <c r="C8" s="267"/>
      <c r="D8" s="267"/>
      <c r="E8" s="267"/>
      <c r="F8" s="267"/>
      <c r="G8" s="267"/>
      <c r="H8" s="26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ht="13.5" customHeight="1">
      <c r="A9" s="72"/>
      <c r="B9" s="267" t="s">
        <v>579</v>
      </c>
      <c r="C9" s="267"/>
      <c r="D9" s="267"/>
      <c r="E9" s="267"/>
      <c r="F9" s="267"/>
      <c r="G9" s="267"/>
      <c r="H9" s="268"/>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ht="13.5" customHeight="1">
      <c r="A10" s="72"/>
      <c r="B10" s="267"/>
      <c r="C10" s="267"/>
      <c r="D10" s="267"/>
      <c r="E10" s="267"/>
      <c r="F10" s="267"/>
      <c r="G10" s="267"/>
      <c r="H10" s="268"/>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59" ht="13.5" customHeight="1">
      <c r="A11" s="72"/>
      <c r="B11" s="267" t="s">
        <v>580</v>
      </c>
      <c r="C11" s="267"/>
      <c r="D11" s="267"/>
      <c r="E11" s="267"/>
      <c r="F11" s="267"/>
      <c r="G11" s="267"/>
      <c r="H11" s="268"/>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59" ht="13.5" customHeight="1">
      <c r="A12" s="72"/>
      <c r="B12" s="267" t="s">
        <v>741</v>
      </c>
      <c r="C12" s="267"/>
      <c r="D12" s="267"/>
      <c r="E12" s="267"/>
      <c r="F12" s="267"/>
      <c r="G12" s="267"/>
      <c r="H12" s="268"/>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ht="13.5" customHeight="1">
      <c r="A13" s="72"/>
      <c r="B13" s="267" t="s">
        <v>894</v>
      </c>
      <c r="C13" s="267"/>
      <c r="D13" s="267"/>
      <c r="E13" s="267"/>
      <c r="F13" s="267"/>
      <c r="G13" s="267"/>
      <c r="H13" s="268"/>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ht="13.5" customHeight="1">
      <c r="A14" s="72"/>
      <c r="B14" s="267" t="s">
        <v>895</v>
      </c>
      <c r="C14" s="267"/>
      <c r="D14" s="267"/>
      <c r="E14" s="267"/>
      <c r="F14" s="267"/>
      <c r="G14" s="267"/>
      <c r="H14" s="268"/>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ht="13.5" customHeight="1">
      <c r="A15" s="72"/>
      <c r="B15" s="267"/>
      <c r="C15" s="267"/>
      <c r="D15" s="267"/>
      <c r="E15" s="267"/>
      <c r="F15" s="267"/>
      <c r="G15" s="267"/>
      <c r="H15" s="268"/>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ht="13.5" customHeight="1">
      <c r="A16" s="72"/>
      <c r="B16" s="267" t="s">
        <v>896</v>
      </c>
      <c r="C16" s="267"/>
      <c r="D16" s="267"/>
      <c r="E16" s="267"/>
      <c r="F16" s="267"/>
      <c r="G16" s="267"/>
      <c r="H16" s="268"/>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1:59" ht="13.5" customHeight="1">
      <c r="A17" s="74"/>
      <c r="B17" s="77"/>
      <c r="C17" s="77"/>
      <c r="D17" s="77"/>
      <c r="E17" s="77"/>
      <c r="F17" s="77"/>
      <c r="G17" s="77"/>
      <c r="H17" s="76"/>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1:59" ht="13.5" customHeight="1">
      <c r="A18" s="314"/>
      <c r="B18" s="315"/>
      <c r="C18" s="315"/>
      <c r="D18" s="264" t="s">
        <v>0</v>
      </c>
      <c r="E18" s="264"/>
      <c r="F18" s="264"/>
      <c r="G18" s="264"/>
      <c r="H18" s="265"/>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1:59" ht="13.5" customHeight="1">
      <c r="A19" s="72"/>
      <c r="B19" s="17"/>
      <c r="C19" s="97"/>
      <c r="D19" s="17"/>
      <c r="E19" s="345" t="s">
        <v>2677</v>
      </c>
      <c r="F19" s="345" t="s">
        <v>1</v>
      </c>
      <c r="G19" s="345" t="s">
        <v>2</v>
      </c>
      <c r="H19" s="270" t="s">
        <v>1</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1:59" ht="13.5" customHeight="1">
      <c r="A20" s="72"/>
      <c r="B20" s="346" t="s">
        <v>1984</v>
      </c>
      <c r="C20" s="97"/>
      <c r="D20" s="346" t="s">
        <v>2039</v>
      </c>
      <c r="E20" s="345" t="s">
        <v>3</v>
      </c>
      <c r="F20" s="345" t="s">
        <v>4</v>
      </c>
      <c r="G20" s="345" t="s">
        <v>5</v>
      </c>
      <c r="H20" s="270" t="s">
        <v>3434</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row>
    <row r="21" spans="1:59" ht="13.5" customHeight="1">
      <c r="A21" s="74"/>
      <c r="B21" s="346" t="s">
        <v>1987</v>
      </c>
      <c r="C21" s="104"/>
      <c r="D21" s="823" t="s">
        <v>3447</v>
      </c>
      <c r="E21" s="397" t="s">
        <v>3448</v>
      </c>
      <c r="F21" s="397" t="s">
        <v>3449</v>
      </c>
      <c r="G21" s="397" t="s">
        <v>3450</v>
      </c>
      <c r="H21" s="273" t="s">
        <v>2692</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ht="19.899999999999999" customHeight="1">
      <c r="A22" s="74"/>
      <c r="B22" s="315">
        <v>1</v>
      </c>
      <c r="C22" s="275"/>
      <c r="D22" s="315" t="s">
        <v>6</v>
      </c>
      <c r="E22" s="318">
        <f>F22+G22+H22</f>
        <v>292352895</v>
      </c>
      <c r="F22" s="364">
        <v>292352895</v>
      </c>
      <c r="G22" s="364"/>
      <c r="H22" s="365"/>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row>
    <row r="23" spans="1:59" ht="19.899999999999999" customHeight="1">
      <c r="A23" s="72"/>
      <c r="B23" s="89">
        <v>2</v>
      </c>
      <c r="C23" s="90"/>
      <c r="D23" s="89" t="s">
        <v>7</v>
      </c>
      <c r="E23" s="290"/>
      <c r="F23" s="293"/>
      <c r="G23" s="290"/>
      <c r="H23" s="366"/>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ht="19.899999999999999" customHeight="1">
      <c r="A24" s="74"/>
      <c r="B24" s="77"/>
      <c r="C24" s="104"/>
      <c r="D24" s="77" t="s">
        <v>8</v>
      </c>
      <c r="E24" s="334"/>
      <c r="F24" s="335"/>
      <c r="G24" s="295"/>
      <c r="H24" s="36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row>
    <row r="25" spans="1:59" ht="19.899999999999999" customHeight="1">
      <c r="A25" s="74"/>
      <c r="B25" s="315">
        <v>3</v>
      </c>
      <c r="C25" s="275"/>
      <c r="D25" s="315" t="s">
        <v>9</v>
      </c>
      <c r="E25" s="321">
        <f>F25+G25+H25</f>
        <v>25169694</v>
      </c>
      <c r="F25" s="368">
        <v>25169694</v>
      </c>
      <c r="G25" s="368"/>
      <c r="H25" s="369"/>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1:59" ht="19.899999999999999" customHeight="1">
      <c r="A26" s="74"/>
      <c r="B26" s="315">
        <v>4</v>
      </c>
      <c r="C26" s="275"/>
      <c r="D26" s="315" t="s">
        <v>10</v>
      </c>
      <c r="E26" s="321">
        <f>H26</f>
        <v>0</v>
      </c>
      <c r="F26" s="300"/>
      <c r="G26" s="290"/>
      <c r="H26" s="37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row>
    <row r="27" spans="1:59" ht="19.899999999999999" customHeight="1">
      <c r="A27" s="74"/>
      <c r="B27" s="315">
        <v>5</v>
      </c>
      <c r="C27" s="275"/>
      <c r="D27" s="315" t="s">
        <v>11</v>
      </c>
      <c r="E27" s="321">
        <f>F27</f>
        <v>0</v>
      </c>
      <c r="F27" s="321"/>
      <c r="G27" s="295"/>
      <c r="H27" s="371"/>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row>
    <row r="28" spans="1:59" ht="19.899999999999999" customHeight="1">
      <c r="A28" s="74"/>
      <c r="B28" s="315">
        <v>6</v>
      </c>
      <c r="C28" s="275"/>
      <c r="D28" s="315" t="s">
        <v>12</v>
      </c>
      <c r="E28" s="321">
        <f>F28+G28+H28</f>
        <v>0</v>
      </c>
      <c r="F28" s="368"/>
      <c r="G28" s="368"/>
      <c r="H28" s="37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1:59" ht="19.899999999999999" customHeight="1">
      <c r="A29" s="74"/>
      <c r="B29" s="315">
        <v>7</v>
      </c>
      <c r="C29" s="275"/>
      <c r="D29" s="315" t="s">
        <v>13</v>
      </c>
      <c r="E29" s="321">
        <f>F29+G29+H29</f>
        <v>0</v>
      </c>
      <c r="F29" s="368"/>
      <c r="G29" s="368"/>
      <c r="H29" s="37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1:59" ht="19.899999999999999" customHeight="1">
      <c r="A30" s="74"/>
      <c r="B30" s="315">
        <v>8</v>
      </c>
      <c r="C30" s="275"/>
      <c r="D30" s="315"/>
      <c r="E30" s="321">
        <f>F30+G30+H30</f>
        <v>0</v>
      </c>
      <c r="F30" s="368"/>
      <c r="G30" s="368"/>
      <c r="H30" s="37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1:59" ht="19.899999999999999" customHeight="1">
      <c r="A31" s="72"/>
      <c r="B31" s="89">
        <v>9</v>
      </c>
      <c r="C31" s="90"/>
      <c r="D31" s="89" t="s">
        <v>14</v>
      </c>
      <c r="E31" s="372">
        <f>F31+G31+H31</f>
        <v>25169694</v>
      </c>
      <c r="F31" s="372">
        <f>F25+F27+F28+F29+F30</f>
        <v>25169694</v>
      </c>
      <c r="G31" s="372">
        <f>G25+G28+G29+G30</f>
        <v>0</v>
      </c>
      <c r="H31" s="353">
        <f>H26+H28+H29+H30</f>
        <v>0</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row>
    <row r="32" spans="1:59" ht="19.899999999999999" customHeight="1">
      <c r="A32" s="74"/>
      <c r="B32" s="77"/>
      <c r="C32" s="104"/>
      <c r="D32" s="77" t="s">
        <v>15</v>
      </c>
      <c r="E32" s="373"/>
      <c r="F32" s="373"/>
      <c r="G32" s="373"/>
      <c r="H32" s="11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1:59" ht="19.899999999999999" customHeight="1">
      <c r="A33" s="74"/>
      <c r="B33" s="315">
        <v>10</v>
      </c>
      <c r="C33" s="275"/>
      <c r="D33" s="315" t="s">
        <v>16</v>
      </c>
      <c r="E33" s="300" t="s">
        <v>2045</v>
      </c>
      <c r="F33" s="303"/>
      <c r="G33" s="300"/>
      <c r="H33" s="371"/>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row>
    <row r="34" spans="1:59" ht="19.899999999999999" customHeight="1">
      <c r="A34" s="74"/>
      <c r="B34" s="315">
        <v>11</v>
      </c>
      <c r="C34" s="275"/>
      <c r="D34" s="315" t="s">
        <v>17</v>
      </c>
      <c r="E34" s="321">
        <f>F34+G34+H34</f>
        <v>9548581</v>
      </c>
      <c r="F34" s="368">
        <v>9548581</v>
      </c>
      <c r="G34" s="368"/>
      <c r="H34" s="37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row>
    <row r="35" spans="1:59" ht="19.899999999999999" customHeight="1">
      <c r="A35" s="74"/>
      <c r="B35" s="315">
        <v>12</v>
      </c>
      <c r="C35" s="275"/>
      <c r="D35" s="315" t="s">
        <v>18</v>
      </c>
      <c r="E35" s="321">
        <f>F35+G35+H35</f>
        <v>6750736</v>
      </c>
      <c r="F35" s="368">
        <v>6750736</v>
      </c>
      <c r="G35" s="368"/>
      <c r="H35" s="37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row>
    <row r="36" spans="1:59" ht="19.899999999999999" customHeight="1">
      <c r="A36" s="74"/>
      <c r="B36" s="315">
        <v>13</v>
      </c>
      <c r="C36" s="275"/>
      <c r="D36" s="315" t="s">
        <v>19</v>
      </c>
      <c r="E36" s="321">
        <f>F36+G36+H36</f>
        <v>1606571</v>
      </c>
      <c r="F36" s="368">
        <v>1606571</v>
      </c>
      <c r="G36" s="368"/>
      <c r="H36" s="37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row>
    <row r="37" spans="1:59" ht="19.899999999999999" customHeight="1">
      <c r="A37" s="72"/>
      <c r="B37" s="89">
        <v>14</v>
      </c>
      <c r="C37" s="90"/>
      <c r="D37" s="89" t="s">
        <v>20</v>
      </c>
      <c r="E37" s="372">
        <f>F37+G37+H37</f>
        <v>14692746</v>
      </c>
      <c r="F37" s="372">
        <f>F34+F35-F36</f>
        <v>14692746</v>
      </c>
      <c r="G37" s="372">
        <f>G34+G35+G36</f>
        <v>0</v>
      </c>
      <c r="H37" s="353">
        <f>H34+H35+H36</f>
        <v>0</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row>
    <row r="38" spans="1:59" ht="19.899999999999999" customHeight="1">
      <c r="A38" s="74"/>
      <c r="B38" s="77"/>
      <c r="C38" s="104"/>
      <c r="D38" s="77" t="s">
        <v>1580</v>
      </c>
      <c r="E38" s="373"/>
      <c r="F38" s="373"/>
      <c r="G38" s="373"/>
      <c r="H38" s="11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row>
    <row r="39" spans="1:59" ht="19.899999999999999" customHeight="1">
      <c r="A39" s="74"/>
      <c r="B39" s="315">
        <v>15</v>
      </c>
      <c r="C39" s="275"/>
      <c r="D39" s="315" t="s">
        <v>1581</v>
      </c>
      <c r="E39" s="321">
        <f>F39+G39+H39</f>
        <v>2566111</v>
      </c>
      <c r="F39" s="368">
        <v>2566111</v>
      </c>
      <c r="G39" s="368"/>
      <c r="H39" s="37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row>
    <row r="40" spans="1:59" ht="19.899999999999999" customHeight="1">
      <c r="A40" s="74"/>
      <c r="B40" s="315">
        <v>16</v>
      </c>
      <c r="C40" s="275"/>
      <c r="D40" s="315"/>
      <c r="E40" s="321">
        <f>F40+G40+H40</f>
        <v>0</v>
      </c>
      <c r="F40" s="368"/>
      <c r="G40" s="368"/>
      <c r="H40" s="37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row>
    <row r="41" spans="1:59" ht="19.899999999999999" customHeight="1">
      <c r="A41" s="72"/>
      <c r="B41" s="89">
        <v>17</v>
      </c>
      <c r="C41" s="90"/>
      <c r="D41" s="89" t="s">
        <v>1582</v>
      </c>
      <c r="E41" s="374">
        <f>F41+G41+H41</f>
        <v>305395954</v>
      </c>
      <c r="F41" s="374">
        <f>F22+F31-F37+F39+F40</f>
        <v>305395954</v>
      </c>
      <c r="G41" s="374">
        <f>G22+G31+G37+G39+G40</f>
        <v>0</v>
      </c>
      <c r="H41" s="375">
        <f>H22+H31+H37+H39+H40</f>
        <v>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row>
    <row r="42" spans="1:59" ht="19.899999999999999" customHeight="1">
      <c r="A42" s="74"/>
      <c r="B42" s="77"/>
      <c r="C42" s="104"/>
      <c r="D42" s="77" t="s">
        <v>1583</v>
      </c>
      <c r="E42" s="373"/>
      <c r="F42" s="373"/>
      <c r="G42" s="373"/>
      <c r="H42" s="110"/>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row>
    <row r="43" spans="1:59" ht="19.899999999999999" customHeight="1">
      <c r="A43" s="74"/>
      <c r="B43" s="315"/>
      <c r="C43" s="17"/>
      <c r="D43" s="17" t="s">
        <v>1584</v>
      </c>
      <c r="E43" s="376"/>
      <c r="F43" s="376"/>
      <c r="G43" s="377"/>
      <c r="H43" s="83"/>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row>
    <row r="44" spans="1:59" ht="19.899999999999999" customHeight="1">
      <c r="A44" s="74"/>
      <c r="B44" s="315">
        <v>18</v>
      </c>
      <c r="C44" s="275"/>
      <c r="D44" s="315" t="s">
        <v>1585</v>
      </c>
      <c r="E44" s="318">
        <f>F44+G44+H44</f>
        <v>0</v>
      </c>
      <c r="F44" s="364"/>
      <c r="G44" s="364" t="s">
        <v>2045</v>
      </c>
      <c r="H44" s="365"/>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row>
    <row r="45" spans="1:59" ht="19.899999999999999" customHeight="1">
      <c r="A45" s="74"/>
      <c r="B45" s="315">
        <v>19</v>
      </c>
      <c r="C45" s="275"/>
      <c r="D45" s="315" t="s">
        <v>1586</v>
      </c>
      <c r="E45" s="321">
        <f>F45+G45+H45</f>
        <v>0</v>
      </c>
      <c r="F45" s="368"/>
      <c r="G45" s="368"/>
      <c r="H45" s="370"/>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row>
    <row r="46" spans="1:59" ht="19.899999999999999" customHeight="1">
      <c r="A46" s="74"/>
      <c r="B46" s="315">
        <v>20</v>
      </c>
      <c r="C46" s="275"/>
      <c r="D46" s="315" t="s">
        <v>1587</v>
      </c>
      <c r="E46" s="321">
        <f t="shared" ref="E46:E51" si="0">F46+G46+H46</f>
        <v>13513742</v>
      </c>
      <c r="F46" s="368">
        <v>13513742</v>
      </c>
      <c r="G46" s="368"/>
      <c r="H46" s="370"/>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row>
    <row r="47" spans="1:59" ht="19.899999999999999" customHeight="1">
      <c r="A47" s="74"/>
      <c r="B47" s="315">
        <v>21</v>
      </c>
      <c r="C47" s="275"/>
      <c r="D47" s="315" t="s">
        <v>1588</v>
      </c>
      <c r="E47" s="321">
        <f t="shared" si="0"/>
        <v>0</v>
      </c>
      <c r="F47" s="368"/>
      <c r="G47" s="368"/>
      <c r="H47" s="370"/>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row>
    <row r="48" spans="1:59" ht="19.899999999999999" customHeight="1">
      <c r="A48" s="74"/>
      <c r="B48" s="315">
        <v>22</v>
      </c>
      <c r="C48" s="275"/>
      <c r="D48" s="315" t="s">
        <v>1589</v>
      </c>
      <c r="E48" s="321">
        <f t="shared" si="0"/>
        <v>2298680</v>
      </c>
      <c r="F48" s="368">
        <v>2298680</v>
      </c>
      <c r="G48" s="368"/>
      <c r="H48" s="370"/>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row>
    <row r="49" spans="1:59" ht="19.899999999999999" customHeight="1">
      <c r="A49" s="74"/>
      <c r="B49" s="315">
        <v>23</v>
      </c>
      <c r="C49" s="275"/>
      <c r="D49" s="315" t="s">
        <v>1590</v>
      </c>
      <c r="E49" s="321">
        <f t="shared" si="0"/>
        <v>80115477</v>
      </c>
      <c r="F49" s="368">
        <v>80115477</v>
      </c>
      <c r="G49" s="368"/>
      <c r="H49" s="370"/>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row>
    <row r="50" spans="1:59" ht="19.899999999999999" customHeight="1">
      <c r="A50" s="74"/>
      <c r="B50" s="315">
        <v>24</v>
      </c>
      <c r="C50" s="275"/>
      <c r="D50" s="315" t="s">
        <v>1591</v>
      </c>
      <c r="E50" s="321">
        <f t="shared" si="0"/>
        <v>209093639</v>
      </c>
      <c r="F50" s="368">
        <v>209093639</v>
      </c>
      <c r="G50" s="368"/>
      <c r="H50" s="370"/>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row>
    <row r="51" spans="1:59" ht="19.899999999999999" customHeight="1">
      <c r="A51" s="74"/>
      <c r="B51" s="315">
        <v>25</v>
      </c>
      <c r="C51" s="275"/>
      <c r="D51" s="315" t="s">
        <v>1592</v>
      </c>
      <c r="E51" s="321">
        <f t="shared" si="0"/>
        <v>374416</v>
      </c>
      <c r="F51" s="368">
        <v>374416</v>
      </c>
      <c r="G51" s="368"/>
      <c r="H51" s="370"/>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ht="19.899999999999999" customHeight="1" thickBot="1">
      <c r="A52" s="111"/>
      <c r="B52" s="329">
        <v>26</v>
      </c>
      <c r="C52" s="306"/>
      <c r="D52" s="329" t="s">
        <v>1593</v>
      </c>
      <c r="E52" s="328">
        <f>SUM(E44:E51)</f>
        <v>305395954</v>
      </c>
      <c r="F52" s="378">
        <f>SUM(F44:F51)</f>
        <v>305395954</v>
      </c>
      <c r="G52" s="378">
        <f>SUM(G44:G51)</f>
        <v>0</v>
      </c>
      <c r="H52" s="344">
        <f>SUM(H44:H51)</f>
        <v>0</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c r="A53" s="17"/>
      <c r="B53" s="17"/>
      <c r="C53" s="17"/>
      <c r="D53" s="17"/>
      <c r="E53" s="17"/>
      <c r="F53" s="376"/>
      <c r="G53" s="376"/>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c r="A54" s="17"/>
      <c r="B54" s="17" t="s">
        <v>1594</v>
      </c>
      <c r="C54" s="17"/>
      <c r="D54" s="17"/>
      <c r="E54" s="17"/>
      <c r="F54" s="17"/>
      <c r="G54" s="17"/>
      <c r="H54" s="331" t="s">
        <v>1595</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c r="A55" s="17"/>
      <c r="B55" s="69" t="s">
        <v>1596</v>
      </c>
      <c r="C55" s="69"/>
      <c r="D55" s="69"/>
      <c r="E55" s="69"/>
      <c r="F55" s="69"/>
      <c r="G55" s="69"/>
      <c r="H55" s="69"/>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row>
    <row r="56" spans="1:59" ht="1.1499999999999999"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row>
    <row r="57" spans="1:59" ht="15.75">
      <c r="A57" s="71" t="s">
        <v>1373</v>
      </c>
      <c r="B57" s="69"/>
      <c r="C57" s="69"/>
      <c r="D57" s="69"/>
      <c r="E57" s="69"/>
      <c r="F57" s="69"/>
      <c r="G57" s="69"/>
      <c r="H57" s="69"/>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row>
    <row r="58" spans="1:59">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row>
    <row r="59" spans="1:59" ht="15.75" thickBot="1">
      <c r="A59" s="17" t="str">
        <f>'Data Sheet'!$C$25</f>
        <v>Central Hudson Gas &amp; Electric</v>
      </c>
      <c r="B59" s="17"/>
      <c r="C59" s="17"/>
      <c r="D59" s="17"/>
      <c r="E59" s="17"/>
      <c r="F59" s="859" t="str">
        <f>'Data Sheet'!$C$40</f>
        <v>4/14/14</v>
      </c>
      <c r="G59" s="17" t="str">
        <f>'Data Sheet'!$C$38</f>
        <v>12/31/13</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row>
    <row r="60" spans="1:59">
      <c r="A60" s="29"/>
      <c r="B60" s="66"/>
      <c r="C60" s="66"/>
      <c r="D60" s="66"/>
      <c r="E60" s="66"/>
      <c r="F60" s="66"/>
      <c r="G60" s="66"/>
      <c r="H60" s="6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row>
    <row r="61" spans="1:59">
      <c r="A61" s="379" t="s">
        <v>576</v>
      </c>
      <c r="B61" s="69"/>
      <c r="C61" s="69"/>
      <c r="D61" s="69"/>
      <c r="E61" s="69"/>
      <c r="F61" s="69"/>
      <c r="G61" s="69"/>
      <c r="H61" s="70"/>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row>
    <row r="62" spans="1:59">
      <c r="A62" s="74"/>
      <c r="B62" s="77"/>
      <c r="C62" s="77"/>
      <c r="D62" s="77"/>
      <c r="E62" s="77"/>
      <c r="F62" s="77"/>
      <c r="G62" s="77"/>
      <c r="H62" s="76"/>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row>
    <row r="63" spans="1:59">
      <c r="A63" s="72"/>
      <c r="B63" s="17"/>
      <c r="C63" s="17"/>
      <c r="D63" s="17"/>
      <c r="E63" s="17"/>
      <c r="F63" s="17"/>
      <c r="G63" s="17"/>
      <c r="H63" s="73"/>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row>
    <row r="64" spans="1:59" ht="15.75">
      <c r="A64" s="68" t="s">
        <v>1597</v>
      </c>
      <c r="B64" s="71"/>
      <c r="C64" s="71"/>
      <c r="D64" s="71"/>
      <c r="E64" s="71"/>
      <c r="F64" s="71"/>
      <c r="G64" s="71"/>
      <c r="H64" s="380"/>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c r="A65" s="72"/>
      <c r="B65" s="17"/>
      <c r="C65" s="17"/>
      <c r="D65" s="17"/>
      <c r="E65" s="17"/>
      <c r="F65" s="17"/>
      <c r="G65" s="17"/>
      <c r="H65" s="73"/>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row>
    <row r="66" spans="1:59">
      <c r="A66" s="72"/>
      <c r="B66" s="17"/>
      <c r="C66" s="17"/>
      <c r="D66" s="17" t="s">
        <v>4849</v>
      </c>
      <c r="E66" s="17"/>
      <c r="F66" s="17"/>
      <c r="G66" s="17"/>
      <c r="H66" s="73"/>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row>
    <row r="67" spans="1:59">
      <c r="A67" s="72"/>
      <c r="B67" s="17"/>
      <c r="C67" s="17"/>
      <c r="D67" s="17"/>
      <c r="E67" s="17"/>
      <c r="F67" s="17"/>
      <c r="G67" s="17"/>
      <c r="H67" s="73"/>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row>
    <row r="68" spans="1:59">
      <c r="A68" s="72"/>
      <c r="B68" s="17"/>
      <c r="C68" s="17"/>
      <c r="D68" s="17" t="s">
        <v>4850</v>
      </c>
      <c r="E68" s="17"/>
      <c r="F68" s="17"/>
      <c r="G68" s="1840">
        <v>41639</v>
      </c>
      <c r="H68" s="73"/>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row>
    <row r="69" spans="1:59">
      <c r="A69" s="72"/>
      <c r="B69" s="17"/>
      <c r="C69" s="17"/>
      <c r="D69" s="17"/>
      <c r="E69" s="17"/>
      <c r="F69" s="17"/>
      <c r="G69" s="17"/>
      <c r="H69" s="73"/>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c r="A70" s="72"/>
      <c r="B70" s="17"/>
      <c r="C70" s="17"/>
      <c r="D70" s="17" t="s">
        <v>4851</v>
      </c>
      <c r="E70" s="17"/>
      <c r="F70" s="17"/>
      <c r="G70" s="1841">
        <v>2566111</v>
      </c>
      <c r="H70" s="73"/>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row>
    <row r="71" spans="1:59">
      <c r="A71" s="72"/>
      <c r="B71" s="17"/>
      <c r="C71" s="346"/>
      <c r="D71" s="17" t="s">
        <v>4852</v>
      </c>
      <c r="E71" s="17"/>
      <c r="F71" s="17"/>
      <c r="G71" s="376">
        <v>0</v>
      </c>
      <c r="H71" s="73"/>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row>
    <row r="72" spans="1:59">
      <c r="A72" s="72"/>
      <c r="B72" s="17"/>
      <c r="C72" s="17"/>
      <c r="D72" s="17" t="s">
        <v>4853</v>
      </c>
      <c r="E72" s="1842"/>
      <c r="F72" s="1842"/>
      <c r="G72" s="1843">
        <v>0</v>
      </c>
      <c r="H72" s="73"/>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row>
    <row r="73" spans="1:59" ht="15.75" thickBot="1">
      <c r="A73" s="72"/>
      <c r="B73" s="17"/>
      <c r="C73" s="17"/>
      <c r="D73" s="17" t="s">
        <v>4854</v>
      </c>
      <c r="E73" s="17"/>
      <c r="F73" s="17"/>
      <c r="G73" s="1844">
        <f>SUM(G69:G72)</f>
        <v>2566111</v>
      </c>
      <c r="H73" s="73"/>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row>
    <row r="74" spans="1:59" ht="15.75" thickTop="1">
      <c r="A74" s="72"/>
      <c r="B74" s="17"/>
      <c r="C74" s="17"/>
      <c r="D74" s="17"/>
      <c r="E74" s="17"/>
      <c r="F74" s="17"/>
      <c r="G74" s="1845"/>
      <c r="H74" s="73"/>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row>
    <row r="75" spans="1:59">
      <c r="A75" s="72"/>
      <c r="B75" s="17"/>
      <c r="C75" s="17"/>
      <c r="D75" s="17"/>
      <c r="E75" s="17"/>
      <c r="F75" s="17"/>
      <c r="G75" s="17"/>
      <c r="H75" s="73"/>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row>
    <row r="76" spans="1:59">
      <c r="A76" s="72"/>
      <c r="B76" s="17"/>
      <c r="C76" s="17"/>
      <c r="D76" s="17"/>
      <c r="E76" s="17"/>
      <c r="F76" s="17"/>
      <c r="G76" s="17"/>
      <c r="H76" s="73"/>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row>
    <row r="77" spans="1:59">
      <c r="A77" s="72"/>
      <c r="B77" s="17"/>
      <c r="C77" s="17"/>
      <c r="D77" s="17"/>
      <c r="E77" s="17"/>
      <c r="F77" s="17"/>
      <c r="G77" s="17"/>
      <c r="H77" s="73"/>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row>
    <row r="78" spans="1:59">
      <c r="A78" s="72"/>
      <c r="B78" s="17"/>
      <c r="C78" s="17"/>
      <c r="D78" s="17"/>
      <c r="E78" s="17"/>
      <c r="F78" s="17"/>
      <c r="G78" s="17"/>
      <c r="H78" s="73"/>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row>
    <row r="79" spans="1:59">
      <c r="A79" s="72"/>
      <c r="B79" s="17"/>
      <c r="C79" s="17"/>
      <c r="D79" s="17"/>
      <c r="E79" s="17"/>
      <c r="F79" s="17"/>
      <c r="G79" s="17"/>
      <c r="H79" s="73"/>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row>
    <row r="80" spans="1:59">
      <c r="A80" s="72"/>
      <c r="B80" s="17"/>
      <c r="C80" s="17"/>
      <c r="D80" s="17"/>
      <c r="E80" s="17"/>
      <c r="F80" s="17"/>
      <c r="G80" s="17"/>
      <c r="H80" s="73"/>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row>
    <row r="81" spans="1:59">
      <c r="A81" s="72"/>
      <c r="B81" s="17"/>
      <c r="C81" s="17"/>
      <c r="D81" s="17"/>
      <c r="E81" s="17"/>
      <c r="F81" s="17"/>
      <c r="G81" s="17"/>
      <c r="H81" s="73"/>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row>
    <row r="82" spans="1:59">
      <c r="A82" s="72"/>
      <c r="B82" s="17"/>
      <c r="C82" s="17"/>
      <c r="D82" s="17"/>
      <c r="E82" s="17"/>
      <c r="F82" s="17"/>
      <c r="G82" s="17"/>
      <c r="H82" s="73"/>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row>
    <row r="83" spans="1:59">
      <c r="A83" s="72"/>
      <c r="B83" s="17"/>
      <c r="C83" s="17"/>
      <c r="D83" s="17"/>
      <c r="E83" s="17"/>
      <c r="F83" s="17"/>
      <c r="G83" s="17"/>
      <c r="H83" s="73"/>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row>
    <row r="84" spans="1:59">
      <c r="A84" s="72"/>
      <c r="B84" s="17"/>
      <c r="C84" s="17"/>
      <c r="D84" s="17"/>
      <c r="E84" s="17"/>
      <c r="F84" s="17"/>
      <c r="G84" s="17"/>
      <c r="H84" s="73"/>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row>
    <row r="85" spans="1:59">
      <c r="A85" s="72"/>
      <c r="B85" s="17"/>
      <c r="C85" s="17"/>
      <c r="D85" s="17"/>
      <c r="E85" s="17"/>
      <c r="F85" s="17"/>
      <c r="G85" s="17"/>
      <c r="H85" s="7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row>
    <row r="86" spans="1:59">
      <c r="A86" s="72"/>
      <c r="B86" s="17"/>
      <c r="C86" s="17"/>
      <c r="D86" s="17"/>
      <c r="E86" s="17"/>
      <c r="F86" s="17"/>
      <c r="G86" s="17"/>
      <c r="H86" s="73"/>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row>
    <row r="87" spans="1:59">
      <c r="A87" s="72"/>
      <c r="B87" s="17"/>
      <c r="C87" s="17"/>
      <c r="D87" s="17"/>
      <c r="E87" s="17"/>
      <c r="F87" s="17"/>
      <c r="G87" s="17"/>
      <c r="H87" s="73"/>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row>
    <row r="88" spans="1:59">
      <c r="A88" s="72"/>
      <c r="B88" s="17"/>
      <c r="C88" s="17"/>
      <c r="D88" s="17"/>
      <c r="E88" s="17"/>
      <c r="F88" s="17"/>
      <c r="G88" s="17"/>
      <c r="H88" s="73"/>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row>
    <row r="89" spans="1:59">
      <c r="A89" s="72"/>
      <c r="B89" s="17"/>
      <c r="C89" s="17"/>
      <c r="D89" s="17"/>
      <c r="E89" s="17"/>
      <c r="F89" s="17"/>
      <c r="G89" s="17"/>
      <c r="H89" s="73"/>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row>
    <row r="90" spans="1:59">
      <c r="A90" s="72"/>
      <c r="B90" s="17"/>
      <c r="C90" s="17"/>
      <c r="D90" s="17"/>
      <c r="E90" s="17"/>
      <c r="F90" s="17"/>
      <c r="G90" s="17"/>
      <c r="H90" s="73"/>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row>
    <row r="91" spans="1:59">
      <c r="A91" s="72"/>
      <c r="B91" s="17"/>
      <c r="C91" s="17"/>
      <c r="D91" s="17"/>
      <c r="E91" s="17"/>
      <c r="F91" s="17"/>
      <c r="G91" s="17"/>
      <c r="H91" s="73"/>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row>
    <row r="92" spans="1:59">
      <c r="A92" s="72"/>
      <c r="B92" s="17"/>
      <c r="C92" s="17"/>
      <c r="D92" s="17"/>
      <c r="E92" s="17"/>
      <c r="F92" s="17"/>
      <c r="G92" s="17"/>
      <c r="H92" s="73"/>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row>
    <row r="93" spans="1:59">
      <c r="A93" s="72"/>
      <c r="B93" s="17"/>
      <c r="C93" s="17"/>
      <c r="D93" s="17"/>
      <c r="E93" s="17"/>
      <c r="F93" s="17"/>
      <c r="G93" s="17"/>
      <c r="H93" s="73"/>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row>
    <row r="94" spans="1:59">
      <c r="A94" s="72"/>
      <c r="B94" s="17"/>
      <c r="C94" s="17"/>
      <c r="D94" s="17"/>
      <c r="E94" s="17"/>
      <c r="F94" s="17"/>
      <c r="G94" s="17"/>
      <c r="H94" s="73"/>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row>
    <row r="95" spans="1:59">
      <c r="A95" s="72"/>
      <c r="B95" s="17"/>
      <c r="C95" s="17"/>
      <c r="D95" s="17"/>
      <c r="E95" s="17"/>
      <c r="F95" s="17"/>
      <c r="G95" s="17"/>
      <c r="H95" s="73"/>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c r="A96" s="72"/>
      <c r="B96" s="17"/>
      <c r="C96" s="17"/>
      <c r="D96" s="17"/>
      <c r="E96" s="17"/>
      <c r="F96" s="17"/>
      <c r="G96" s="17"/>
      <c r="H96" s="73"/>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c r="A97" s="72"/>
      <c r="B97" s="17"/>
      <c r="C97" s="17"/>
      <c r="D97" s="17"/>
      <c r="E97" s="17"/>
      <c r="F97" s="17"/>
      <c r="G97" s="17"/>
      <c r="H97" s="73"/>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row>
    <row r="98" spans="1:59">
      <c r="A98" s="72"/>
      <c r="B98" s="17"/>
      <c r="C98" s="17"/>
      <c r="D98" s="17"/>
      <c r="E98" s="17"/>
      <c r="F98" s="17"/>
      <c r="G98" s="17"/>
      <c r="H98" s="73"/>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row>
    <row r="99" spans="1:59">
      <c r="A99" s="72"/>
      <c r="B99" s="17"/>
      <c r="C99" s="17"/>
      <c r="D99" s="17"/>
      <c r="E99" s="17"/>
      <c r="F99" s="17"/>
      <c r="G99" s="17"/>
      <c r="H99" s="73"/>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row>
    <row r="100" spans="1:59">
      <c r="A100" s="72"/>
      <c r="B100" s="17"/>
      <c r="C100" s="17"/>
      <c r="D100" s="17"/>
      <c r="E100" s="17"/>
      <c r="F100" s="17"/>
      <c r="G100" s="17"/>
      <c r="H100" s="73"/>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row>
    <row r="101" spans="1:59">
      <c r="A101" s="72"/>
      <c r="B101" s="17"/>
      <c r="C101" s="17"/>
      <c r="D101" s="17"/>
      <c r="E101" s="17"/>
      <c r="F101" s="17"/>
      <c r="G101" s="17"/>
      <c r="H101" s="73"/>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row>
    <row r="102" spans="1:59">
      <c r="A102" s="72"/>
      <c r="B102" s="17"/>
      <c r="C102" s="17"/>
      <c r="D102" s="17"/>
      <c r="E102" s="17"/>
      <c r="F102" s="17"/>
      <c r="G102" s="17"/>
      <c r="H102" s="73"/>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row>
    <row r="103" spans="1:59">
      <c r="A103" s="72"/>
      <c r="B103" s="17"/>
      <c r="C103" s="17"/>
      <c r="D103" s="17"/>
      <c r="E103" s="17"/>
      <c r="F103" s="17"/>
      <c r="G103" s="17"/>
      <c r="H103" s="73"/>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row>
    <row r="104" spans="1:59">
      <c r="A104" s="72"/>
      <c r="B104" s="17"/>
      <c r="C104" s="17"/>
      <c r="D104" s="17"/>
      <c r="E104" s="17"/>
      <c r="F104" s="17"/>
      <c r="G104" s="17"/>
      <c r="H104" s="381"/>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row>
    <row r="105" spans="1:59">
      <c r="A105" s="72"/>
      <c r="B105" s="17"/>
      <c r="C105" s="17"/>
      <c r="D105" s="17"/>
      <c r="E105" s="17"/>
      <c r="F105" s="17"/>
      <c r="G105" s="17"/>
      <c r="H105" s="73"/>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row>
    <row r="106" spans="1:59">
      <c r="A106" s="72"/>
      <c r="B106" s="17"/>
      <c r="C106" s="17"/>
      <c r="D106" s="17"/>
      <c r="E106" s="17"/>
      <c r="F106" s="17"/>
      <c r="G106" s="17"/>
      <c r="H106" s="73"/>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row>
    <row r="107" spans="1:59">
      <c r="A107" s="72"/>
      <c r="B107" s="17"/>
      <c r="C107" s="17"/>
      <c r="D107" s="17"/>
      <c r="E107" s="17"/>
      <c r="F107" s="17"/>
      <c r="G107" s="17"/>
      <c r="H107" s="73"/>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row>
    <row r="108" spans="1:59">
      <c r="A108" s="72"/>
      <c r="B108" s="17"/>
      <c r="C108" s="17"/>
      <c r="D108" s="17"/>
      <c r="E108" s="17"/>
      <c r="F108" s="17"/>
      <c r="G108" s="17"/>
      <c r="H108" s="73"/>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row>
    <row r="109" spans="1:59">
      <c r="A109" s="72"/>
      <c r="B109" s="17"/>
      <c r="C109" s="17"/>
      <c r="D109" s="17"/>
      <c r="E109" s="17"/>
      <c r="F109" s="17"/>
      <c r="G109" s="17"/>
      <c r="H109" s="73"/>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row>
    <row r="110" spans="1:59">
      <c r="A110" s="72"/>
      <c r="B110" s="17"/>
      <c r="C110" s="17"/>
      <c r="D110" s="17"/>
      <c r="E110" s="17"/>
      <c r="F110" s="17"/>
      <c r="G110" s="17"/>
      <c r="H110" s="73"/>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row>
    <row r="111" spans="1:59">
      <c r="A111" s="72"/>
      <c r="B111" s="17"/>
      <c r="C111" s="17"/>
      <c r="D111" s="17"/>
      <c r="E111" s="17"/>
      <c r="F111" s="17"/>
      <c r="G111" s="17"/>
      <c r="H111" s="73"/>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row>
    <row r="112" spans="1:59">
      <c r="A112" s="72"/>
      <c r="B112" s="17"/>
      <c r="C112" s="17"/>
      <c r="D112" s="17"/>
      <c r="E112" s="17"/>
      <c r="F112" s="17"/>
      <c r="G112" s="17"/>
      <c r="H112" s="73"/>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row>
    <row r="113" spans="1:59">
      <c r="A113" s="72"/>
      <c r="B113" s="17"/>
      <c r="C113" s="17"/>
      <c r="D113" s="17"/>
      <c r="E113" s="17"/>
      <c r="F113" s="17"/>
      <c r="G113" s="17"/>
      <c r="H113" s="73"/>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row>
    <row r="114" spans="1:59">
      <c r="A114" s="72"/>
      <c r="B114" s="17"/>
      <c r="C114" s="17"/>
      <c r="D114" s="17"/>
      <c r="E114" s="17"/>
      <c r="F114" s="17"/>
      <c r="G114" s="17"/>
      <c r="H114" s="73"/>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row>
    <row r="115" spans="1:59" ht="15.75" thickBot="1">
      <c r="A115" s="111"/>
      <c r="B115" s="112"/>
      <c r="C115" s="350"/>
      <c r="D115" s="350"/>
      <c r="E115" s="350"/>
      <c r="F115" s="112"/>
      <c r="G115" s="112"/>
      <c r="H115" s="113"/>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row>
    <row r="116" spans="1:59" ht="15.75">
      <c r="A116" s="114" t="s">
        <v>574</v>
      </c>
      <c r="B116" s="17"/>
      <c r="C116" s="17"/>
      <c r="E116" s="351" t="s">
        <v>572</v>
      </c>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row>
    <row r="117" spans="1:59">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row>
    <row r="118" spans="1:59" ht="15.75">
      <c r="A118" s="69" t="s">
        <v>3681</v>
      </c>
      <c r="B118" s="69"/>
      <c r="C118" s="69"/>
      <c r="D118" s="71"/>
      <c r="E118" s="69"/>
      <c r="F118" s="69"/>
      <c r="G118" s="69"/>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row>
    <row r="119" spans="1:5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row>
    <row r="120" spans="1:59">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row>
    <row r="121" spans="1:59">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row>
    <row r="122" spans="1:59">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row>
    <row r="123" spans="1:59">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row>
    <row r="124" spans="1:59">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row>
    <row r="125" spans="1:59">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row>
    <row r="126" spans="1:59">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row>
    <row r="127" spans="1:59">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row>
    <row r="128" spans="1:59">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row>
    <row r="129" spans="1:5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row>
    <row r="130" spans="1:59">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row>
    <row r="131" spans="1:59">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row>
    <row r="132" spans="1:59">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row>
    <row r="133" spans="1:59">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row>
    <row r="134" spans="1:59">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row>
    <row r="135" spans="1:59">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row>
    <row r="136" spans="1:59">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row>
    <row r="137" spans="1:59">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row>
    <row r="138" spans="1:59">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row>
    <row r="139" spans="1:5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row>
    <row r="140" spans="1:59">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row>
    <row r="141" spans="1:59">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row>
    <row r="142" spans="1:59">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row>
    <row r="143" spans="1:59">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row>
    <row r="144" spans="1:59">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row>
    <row r="145" spans="1:59">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row>
    <row r="146" spans="1:59">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row>
    <row r="147" spans="1:59">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row>
    <row r="148" spans="1:59">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row>
    <row r="149" spans="1:5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row>
    <row r="150" spans="1:59">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row>
    <row r="151" spans="1:59">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row>
    <row r="152" spans="1:59">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row>
    <row r="153" spans="1:59">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row>
    <row r="154" spans="1:59">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row>
    <row r="155" spans="1:59">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row>
    <row r="156" spans="1:59">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row>
    <row r="157" spans="1:59">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row>
    <row r="158" spans="1:59">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row>
    <row r="159" spans="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row>
    <row r="160" spans="1:59">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row>
    <row r="161" spans="1:59">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row>
    <row r="162" spans="1:59">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row>
    <row r="163" spans="1:59">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row>
    <row r="164" spans="1:59">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row>
    <row r="165" spans="1:59">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row>
    <row r="166" spans="1:59">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row>
    <row r="167" spans="1:59">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row>
    <row r="168" spans="1:59">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row>
    <row r="169" spans="1:5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row>
    <row r="170" spans="1:59">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row>
    <row r="171" spans="1:59">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row>
    <row r="172" spans="1:59">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row>
    <row r="173" spans="1:59">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row>
    <row r="174" spans="1:59">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row>
    <row r="175" spans="1:59">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row>
    <row r="176" spans="1:59">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row>
    <row r="177" spans="1:59">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row>
    <row r="178" spans="1:59">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row>
    <row r="179" spans="1:5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row>
    <row r="180" spans="1:59">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row>
    <row r="181" spans="1:59">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row>
    <row r="182" spans="1:59">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row>
    <row r="183" spans="1:59">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row>
    <row r="184" spans="1:59">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row>
    <row r="185" spans="1:59">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row>
    <row r="186" spans="1:59">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row>
  </sheetData>
  <customSheetViews>
    <customSheetView guid="{15E51391-F6F3-48E9-B40F-0D0FA5B2E445}" scale="85" colorId="22" fitToPage="1">
      <selection activeCell="F52" sqref="F52"/>
      <pageMargins left="0.5" right="0.5" top="0.5" bottom="0.5" header="0.5" footer="0.5"/>
      <pageSetup scale="74" fitToHeight="2" orientation="portrait" horizontalDpi="300" verticalDpi="300" r:id="rId1"/>
      <headerFooter alignWithMargins="0"/>
    </customSheetView>
    <customSheetView guid="{3A144620-83F7-4F5B-821B-3720DAB5A017}" scale="85" colorId="22" fitToPage="1">
      <selection activeCell="F52" sqref="F52"/>
      <pageMargins left="0.5" right="0.5" top="0.5" bottom="0.5" header="0.5" footer="0.5"/>
      <pageSetup scale="74" fitToHeight="2" orientation="portrait" horizontalDpi="300" verticalDpi="300" r:id="rId2"/>
      <headerFooter alignWithMargins="0"/>
    </customSheetView>
    <customSheetView guid="{4AE1E835-A004-41CE-8576-E42DEB829644}" scale="85" colorId="22" fitToPage="1">
      <selection activeCell="F52" sqref="F52"/>
      <pageMargins left="0.5" right="0.5" top="0.5" bottom="0.5" header="0.5" footer="0.5"/>
      <pageSetup scale="74" fitToHeight="2" orientation="portrait" horizontalDpi="300" verticalDpi="300" r:id="rId3"/>
      <headerFooter alignWithMargins="0"/>
    </customSheetView>
    <customSheetView guid="{F164CA47-D0CA-4087-947A-F5047D94B8B7}" scale="85" colorId="22" fitToPage="1">
      <selection activeCell="F52" sqref="F52"/>
      <pageMargins left="0.5" right="0.5" top="0.5" bottom="0.5" header="0.5" footer="0.5"/>
      <pageSetup scale="74" fitToHeight="2" orientation="portrait" horizontalDpi="300" verticalDpi="300" r:id="rId4"/>
      <headerFooter alignWithMargins="0"/>
    </customSheetView>
    <customSheetView guid="{BD2EE8C8-7F57-4FE0-A338-C6EB2215B0F1}" scale="60" colorId="22" showPageBreaks="1" fitToPage="1" printArea="1" view="pageBreakPreview" topLeftCell="A3">
      <selection activeCell="D11" sqref="D11"/>
      <pageMargins left="0.5" right="0.5" top="0.5" bottom="0.5" header="0.5" footer="0.5"/>
      <pageSetup scale="74" fitToHeight="2" orientation="portrait" horizontalDpi="300" verticalDpi="300" r:id="rId5"/>
      <headerFooter alignWithMargins="0"/>
    </customSheetView>
    <customSheetView guid="{C7E3EE00-B00F-419E-8611-266863084489}" scale="60" colorId="22" showPageBreaks="1" fitToPage="1" printArea="1" view="pageBreakPreview" topLeftCell="A3">
      <selection activeCell="D11" sqref="D11"/>
      <pageMargins left="0.5" right="0.5" top="0.5" bottom="0.5" header="0.5" footer="0.5"/>
      <pageSetup scale="74" fitToHeight="2" orientation="portrait" horizontalDpi="300" verticalDpi="300" r:id="rId6"/>
      <headerFooter alignWithMargins="0"/>
    </customSheetView>
    <customSheetView guid="{3477AA39-47F3-4DEE-B5AC-34FD34A7C506}" scale="60" colorId="22" showPageBreaks="1" fitToPage="1" printArea="1" view="pageBreakPreview" topLeftCell="A3">
      <selection activeCell="D11" sqref="D11"/>
      <pageMargins left="0.5" right="0.5" top="0.5" bottom="0.5" header="0.5" footer="0.5"/>
      <pageSetup scale="74" fitToHeight="2" orientation="portrait" horizontalDpi="300" verticalDpi="300" r:id="rId7"/>
      <headerFooter alignWithMargins="0"/>
    </customSheetView>
    <customSheetView guid="{49B64248-30F9-46D2-A9F4-36D89630158D}" scale="60" colorId="22" showPageBreaks="1" fitToPage="1" printArea="1" view="pageBreakPreview" topLeftCell="A3">
      <selection activeCell="D11" sqref="D11"/>
      <pageMargins left="0.5" right="0.5" top="0.5" bottom="0.5" header="0.5" footer="0.5"/>
      <pageSetup scale="74" fitToHeight="2" orientation="portrait" horizontalDpi="300" verticalDpi="300" r:id="rId8"/>
      <headerFooter alignWithMargins="0"/>
    </customSheetView>
    <customSheetView guid="{9460FF40-1E23-4EAD-9F2E-3CC0E3823200}" scale="60" colorId="22" showPageBreaks="1" fitToPage="1" printArea="1" view="pageBreakPreview" topLeftCell="A3">
      <selection activeCell="D11" sqref="D11"/>
      <pageMargins left="0.5" right="0.5" top="0.5" bottom="0.5" header="0.5" footer="0.5"/>
      <pageSetup scale="74" fitToHeight="2" orientation="portrait" horizontalDpi="300" verticalDpi="300" r:id="rId9"/>
      <headerFooter alignWithMargins="0"/>
    </customSheetView>
    <customSheetView guid="{33F19BEF-14FD-48AD-9437-DC9391C2FB5D}" scale="85" colorId="22" fitToPage="1">
      <selection activeCell="F52" sqref="F52"/>
      <pageMargins left="0.5" right="0.5" top="0.5" bottom="0.5" header="0.5" footer="0.5"/>
      <pageSetup scale="74" fitToHeight="2" orientation="portrait" horizontalDpi="300" verticalDpi="300" r:id="rId10"/>
      <headerFooter alignWithMargins="0"/>
    </customSheetView>
    <customSheetView guid="{3572A64A-10E1-48A8-88DB-C6FDE35A45D9}" scale="85" colorId="22" fitToPage="1">
      <selection activeCell="F52" sqref="F52"/>
      <pageMargins left="0.5" right="0.5" top="0.5" bottom="0.5" header="0.5" footer="0.5"/>
      <pageSetup scale="74" fitToHeight="2" orientation="portrait" horizontalDpi="300" verticalDpi="300" r:id="rId11"/>
      <headerFooter alignWithMargins="0"/>
    </customSheetView>
    <customSheetView guid="{9A3FFF2B-6404-4DF1-A691-3B3D111BF416}" scale="85" colorId="22" fitToPage="1">
      <selection activeCell="F52" sqref="F52"/>
      <pageMargins left="0.5" right="0.5" top="0.5" bottom="0.5" header="0.5" footer="0.5"/>
      <pageSetup scale="74" fitToHeight="2" orientation="portrait" horizontalDpi="300" verticalDpi="300" r:id="rId12"/>
      <headerFooter alignWithMargins="0"/>
    </customSheetView>
    <customSheetView guid="{6972FD2D-1C11-49E2-936D-D053FB86EE49}" scale="85" colorId="22" fitToPage="1">
      <selection activeCell="F52" sqref="F52"/>
      <pageMargins left="0.5" right="0.5" top="0.5" bottom="0.5" header="0.5" footer="0.5"/>
      <pageSetup scale="74" fitToHeight="2" orientation="portrait" horizontalDpi="300" verticalDpi="300" r:id="rId13"/>
      <headerFooter alignWithMargins="0"/>
    </customSheetView>
    <customSheetView guid="{909B62D3-37B4-48E7-A28D-FCCB057513A6}" scale="85" colorId="22" fitToPage="1">
      <selection activeCell="F52" sqref="F52"/>
      <pageMargins left="0.5" right="0.5" top="0.5" bottom="0.5" header="0.5" footer="0.5"/>
      <pageSetup scale="74" fitToHeight="2" orientation="portrait" horizontalDpi="300" verticalDpi="300" r:id="rId14"/>
      <headerFooter alignWithMargins="0"/>
    </customSheetView>
    <customSheetView guid="{AF5B460E-BE98-4D6A-BC4D-FB7F586FE8C3}" scale="85" colorId="22" showPageBreaks="1" fitToPage="1">
      <selection activeCell="F52" sqref="F52"/>
      <pageMargins left="0.5" right="0.5" top="0.5" bottom="0.5" header="0.5" footer="0.5"/>
      <pageSetup scale="74" fitToHeight="2" orientation="portrait" horizontalDpi="300" verticalDpi="300" r:id="rId15"/>
      <headerFooter alignWithMargins="0"/>
    </customSheetView>
    <customSheetView guid="{AD2DEECA-73A1-433A-8496-725ED72ABD3B}" scale="85" colorId="22" fitToPage="1">
      <selection activeCell="F52" sqref="F52"/>
      <pageMargins left="0.5" right="0.5" top="0.5" bottom="0.5" header="0.5" footer="0.5"/>
      <pageSetup scale="74" fitToHeight="2" orientation="portrait" horizontalDpi="300" verticalDpi="300" r:id="rId16"/>
      <headerFooter alignWithMargins="0"/>
    </customSheetView>
    <customSheetView guid="{613A73D1-ED13-41BC-B183-6F740B4BAFC9}" scale="60" colorId="22" showPageBreaks="1" fitToPage="1" view="pageBreakPreview" topLeftCell="A77">
      <selection activeCell="F52" sqref="F52"/>
      <pageMargins left="0.5" right="0.5" top="0.5" bottom="0.5" header="0.5" footer="0.5"/>
      <pageSetup scale="74" fitToHeight="2" orientation="portrait" r:id="rId17"/>
      <headerFooter alignWithMargins="0"/>
    </customSheetView>
  </customSheetViews>
  <printOptions horizontalCentered="1" verticalCentered="1"/>
  <pageMargins left="0.5" right="0.5" top="0.25" bottom="0.25" header="0" footer="0"/>
  <pageSetup scale="70" fitToHeight="2" orientation="portrait" horizontalDpi="300" verticalDpi="300" r:id="rId18"/>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35"/>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4.44140625" style="9" bestFit="1" customWidth="1"/>
    <col min="8" max="16384" width="9.6640625" style="9"/>
  </cols>
  <sheetData>
    <row r="1" spans="1:10">
      <c r="A1" s="29" t="s">
        <v>2056</v>
      </c>
      <c r="B1" s="66"/>
      <c r="C1" s="66"/>
      <c r="D1" s="261" t="s">
        <v>1598</v>
      </c>
      <c r="E1" s="261" t="s">
        <v>1599</v>
      </c>
      <c r="F1" s="66" t="s">
        <v>2059</v>
      </c>
      <c r="G1" s="67"/>
      <c r="H1" s="17"/>
      <c r="I1" s="17"/>
      <c r="J1" s="17"/>
    </row>
    <row r="2" spans="1:10">
      <c r="A2" s="72" t="str">
        <f>'Data Sheet'!$C$25</f>
        <v>Central Hudson Gas &amp; Electric</v>
      </c>
      <c r="B2" s="17"/>
      <c r="C2" s="17"/>
      <c r="D2" s="78" t="s">
        <v>1600</v>
      </c>
      <c r="E2" s="78" t="s">
        <v>1682</v>
      </c>
      <c r="F2" s="17"/>
      <c r="G2" s="73"/>
      <c r="H2" s="17"/>
      <c r="I2" s="17"/>
      <c r="J2" s="17"/>
    </row>
    <row r="3" spans="1:10" ht="15" customHeight="1">
      <c r="A3" s="74"/>
      <c r="B3" s="77"/>
      <c r="C3" s="77"/>
      <c r="D3" s="86" t="s">
        <v>1601</v>
      </c>
      <c r="E3" s="871" t="str">
        <f>'Data Sheet'!$C$40</f>
        <v>4/14/14</v>
      </c>
      <c r="F3" s="104" t="str">
        <f>'Data Sheet'!$C$38</f>
        <v>12/31/13</v>
      </c>
      <c r="G3" s="76"/>
      <c r="H3" s="17"/>
      <c r="I3" s="17"/>
      <c r="J3" s="17"/>
    </row>
    <row r="4" spans="1:10" ht="15" customHeight="1">
      <c r="A4" s="263" t="s">
        <v>1602</v>
      </c>
      <c r="B4" s="264"/>
      <c r="C4" s="264"/>
      <c r="D4" s="264"/>
      <c r="E4" s="264"/>
      <c r="F4" s="264"/>
      <c r="G4" s="265"/>
      <c r="H4" s="17"/>
      <c r="I4" s="17"/>
      <c r="J4" s="17"/>
    </row>
    <row r="5" spans="1:10">
      <c r="A5" s="72"/>
      <c r="B5" s="17"/>
      <c r="C5" s="17"/>
      <c r="D5" s="17"/>
      <c r="E5" s="17"/>
      <c r="F5" s="17"/>
      <c r="G5" s="73"/>
      <c r="H5" s="17"/>
      <c r="I5" s="17"/>
      <c r="J5" s="17"/>
    </row>
    <row r="6" spans="1:10">
      <c r="A6" s="2173" t="s">
        <v>21</v>
      </c>
      <c r="B6" s="2174"/>
      <c r="C6" s="2174"/>
      <c r="D6" s="2174"/>
      <c r="E6" s="2174"/>
      <c r="F6" s="2174"/>
      <c r="G6" s="73"/>
      <c r="H6" s="17"/>
      <c r="I6" s="17"/>
      <c r="J6" s="17"/>
    </row>
    <row r="7" spans="1:10">
      <c r="A7" s="2173" t="s">
        <v>22</v>
      </c>
      <c r="B7" s="2174"/>
      <c r="C7" s="2174"/>
      <c r="D7" s="2174"/>
      <c r="E7" s="2174"/>
      <c r="F7" s="2174"/>
      <c r="G7" s="2175"/>
      <c r="H7" s="17"/>
      <c r="I7" s="17"/>
      <c r="J7" s="17"/>
    </row>
    <row r="8" spans="1:10">
      <c r="A8" s="2173" t="s">
        <v>23</v>
      </c>
      <c r="B8" s="2174"/>
      <c r="C8" s="2174"/>
      <c r="D8" s="2174"/>
      <c r="E8" s="2174"/>
      <c r="F8" s="2174"/>
      <c r="G8" s="2175"/>
      <c r="H8" s="17"/>
      <c r="I8" s="17"/>
      <c r="J8" s="17"/>
    </row>
    <row r="9" spans="1:10">
      <c r="A9" s="2173" t="s">
        <v>24</v>
      </c>
      <c r="B9" s="2174"/>
      <c r="C9" s="2174"/>
      <c r="D9" s="2174"/>
      <c r="E9" s="2174"/>
      <c r="F9" s="2174"/>
      <c r="G9" s="2175"/>
      <c r="H9" s="17"/>
      <c r="I9" s="17"/>
      <c r="J9" s="17"/>
    </row>
    <row r="10" spans="1:10">
      <c r="A10" s="72"/>
      <c r="B10" s="17"/>
      <c r="C10" s="17"/>
      <c r="D10" s="17"/>
      <c r="E10" s="17"/>
      <c r="F10" s="17"/>
      <c r="G10" s="73"/>
      <c r="H10" s="17"/>
      <c r="I10" s="17"/>
      <c r="J10" s="17"/>
    </row>
    <row r="11" spans="1:10">
      <c r="A11" s="2173" t="s">
        <v>25</v>
      </c>
      <c r="B11" s="2174"/>
      <c r="C11" s="2174"/>
      <c r="D11" s="2174"/>
      <c r="E11" s="2174"/>
      <c r="F11" s="2174"/>
      <c r="G11" s="2175"/>
      <c r="H11" s="17"/>
      <c r="I11" s="17"/>
      <c r="J11" s="17"/>
    </row>
    <row r="12" spans="1:10">
      <c r="A12" s="72"/>
      <c r="B12" s="17"/>
      <c r="C12" s="17"/>
      <c r="D12" s="17"/>
      <c r="E12" s="17"/>
      <c r="F12" s="17"/>
      <c r="G12" s="73"/>
      <c r="H12" s="17"/>
      <c r="I12" s="17"/>
      <c r="J12" s="17"/>
    </row>
    <row r="13" spans="1:10">
      <c r="A13" s="2173" t="s">
        <v>26</v>
      </c>
      <c r="B13" s="2174"/>
      <c r="C13" s="2174"/>
      <c r="D13" s="2174"/>
      <c r="E13" s="2174"/>
      <c r="F13" s="2174"/>
      <c r="G13" s="2175"/>
      <c r="H13" s="17"/>
      <c r="I13" s="17"/>
      <c r="J13" s="17"/>
    </row>
    <row r="14" spans="1:10">
      <c r="A14" s="2173" t="s">
        <v>1035</v>
      </c>
      <c r="B14" s="2174"/>
      <c r="C14" s="2174"/>
      <c r="D14" s="2174"/>
      <c r="E14" s="2174"/>
      <c r="F14" s="2174"/>
      <c r="G14" s="2175"/>
      <c r="H14" s="17"/>
      <c r="I14" s="17"/>
      <c r="J14" s="17"/>
    </row>
    <row r="15" spans="1:10">
      <c r="A15" s="74"/>
      <c r="B15" s="77"/>
      <c r="C15" s="77"/>
      <c r="D15" s="77"/>
      <c r="E15" s="77"/>
      <c r="F15" s="77"/>
      <c r="G15" s="76"/>
      <c r="H15" s="17"/>
      <c r="I15" s="17"/>
      <c r="J15" s="17"/>
    </row>
    <row r="16" spans="1:10">
      <c r="A16" s="72"/>
      <c r="B16" s="97"/>
      <c r="C16" s="17"/>
      <c r="D16" s="17"/>
      <c r="E16" s="345" t="s">
        <v>2095</v>
      </c>
      <c r="F16" s="345" t="s">
        <v>1036</v>
      </c>
      <c r="G16" s="270" t="s">
        <v>2095</v>
      </c>
      <c r="H16" s="17"/>
      <c r="I16" s="17"/>
      <c r="J16" s="17"/>
    </row>
    <row r="17" spans="1:26">
      <c r="A17" s="72" t="s">
        <v>1984</v>
      </c>
      <c r="B17" s="97"/>
      <c r="C17" s="69" t="s">
        <v>1345</v>
      </c>
      <c r="D17" s="69"/>
      <c r="E17" s="345" t="s">
        <v>3650</v>
      </c>
      <c r="F17" s="345" t="s">
        <v>1037</v>
      </c>
      <c r="G17" s="270" t="s">
        <v>2870</v>
      </c>
      <c r="H17" s="17"/>
      <c r="I17" s="17"/>
      <c r="J17" s="17"/>
    </row>
    <row r="18" spans="1:26">
      <c r="A18" s="74" t="s">
        <v>1987</v>
      </c>
      <c r="B18" s="104"/>
      <c r="C18" s="75" t="s">
        <v>3447</v>
      </c>
      <c r="D18" s="75"/>
      <c r="E18" s="397" t="s">
        <v>3448</v>
      </c>
      <c r="F18" s="397" t="s">
        <v>3449</v>
      </c>
      <c r="G18" s="273" t="s">
        <v>3450</v>
      </c>
      <c r="H18" s="17"/>
      <c r="I18" s="17"/>
      <c r="J18" s="17"/>
    </row>
    <row r="19" spans="1:26" ht="16.350000000000001" customHeight="1">
      <c r="A19" s="72">
        <v>1</v>
      </c>
      <c r="B19" s="97"/>
      <c r="C19" s="1762" t="s">
        <v>4574</v>
      </c>
      <c r="D19" s="17"/>
      <c r="E19" s="1764">
        <v>0</v>
      </c>
      <c r="F19" s="382"/>
      <c r="G19" s="337">
        <f t="shared" ref="G19:G60" si="0">E19+F19</f>
        <v>0</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7"/>
      <c r="C20" s="1762"/>
      <c r="D20" s="17"/>
      <c r="E20" s="1765">
        <v>0</v>
      </c>
      <c r="F20" s="377"/>
      <c r="G20" s="338">
        <f t="shared" si="0"/>
        <v>0</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7"/>
      <c r="C21" s="1762"/>
      <c r="D21" s="17"/>
      <c r="E21" s="1765">
        <v>0</v>
      </c>
      <c r="F21" s="377"/>
      <c r="G21" s="338">
        <f t="shared" si="0"/>
        <v>0</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7"/>
      <c r="C22" s="1762"/>
      <c r="D22" s="17"/>
      <c r="E22" s="1765">
        <v>0</v>
      </c>
      <c r="F22" s="377"/>
      <c r="G22" s="338">
        <f t="shared" si="0"/>
        <v>0</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7"/>
      <c r="C23" s="1762" t="s">
        <v>4575</v>
      </c>
      <c r="D23" s="17"/>
      <c r="E23" s="1765">
        <v>0</v>
      </c>
      <c r="F23" s="377"/>
      <c r="G23" s="338">
        <f t="shared" si="0"/>
        <v>0</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7"/>
      <c r="C24" s="1762" t="s">
        <v>4576</v>
      </c>
      <c r="D24" s="17"/>
      <c r="E24" s="1765">
        <v>0</v>
      </c>
      <c r="F24" s="377"/>
      <c r="G24" s="338">
        <f t="shared" si="0"/>
        <v>0</v>
      </c>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7"/>
      <c r="C25" s="1762" t="s">
        <v>4577</v>
      </c>
      <c r="D25" s="17"/>
      <c r="E25" s="1765">
        <v>0</v>
      </c>
      <c r="F25" s="377"/>
      <c r="G25" s="338">
        <f t="shared" si="0"/>
        <v>0</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7"/>
      <c r="C26" s="1762"/>
      <c r="D26" s="17"/>
      <c r="E26" s="1765">
        <v>0</v>
      </c>
      <c r="F26" s="377"/>
      <c r="G26" s="338">
        <f t="shared" si="0"/>
        <v>0</v>
      </c>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7"/>
      <c r="C27" s="1762" t="s">
        <v>4578</v>
      </c>
      <c r="D27" s="17"/>
      <c r="E27" s="1765">
        <v>54179</v>
      </c>
      <c r="F27" s="377"/>
      <c r="G27" s="338">
        <f t="shared" si="0"/>
        <v>54179</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7"/>
      <c r="C28" s="1762"/>
      <c r="D28" s="17"/>
      <c r="E28" s="1765">
        <v>0</v>
      </c>
      <c r="F28" s="377"/>
      <c r="G28" s="338">
        <f t="shared" si="0"/>
        <v>0</v>
      </c>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7"/>
      <c r="C29" s="1762" t="s">
        <v>4579</v>
      </c>
      <c r="D29" s="17"/>
      <c r="E29" s="1765">
        <v>0</v>
      </c>
      <c r="F29" s="377"/>
      <c r="G29" s="338">
        <f t="shared" si="0"/>
        <v>0</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7"/>
      <c r="C30" s="1762" t="s">
        <v>4580</v>
      </c>
      <c r="D30" s="17"/>
      <c r="E30" s="1765">
        <v>103517</v>
      </c>
      <c r="F30" s="377"/>
      <c r="G30" s="338">
        <f t="shared" si="0"/>
        <v>103517</v>
      </c>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7"/>
      <c r="C31" s="1762" t="s">
        <v>4581</v>
      </c>
      <c r="D31" s="17"/>
      <c r="E31" s="1765">
        <v>6922</v>
      </c>
      <c r="F31" s="377"/>
      <c r="G31" s="338">
        <f t="shared" si="0"/>
        <v>6922</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7"/>
      <c r="C32" s="1762"/>
      <c r="D32" s="17"/>
      <c r="E32" s="1765">
        <v>0</v>
      </c>
      <c r="F32" s="377"/>
      <c r="G32" s="338">
        <f t="shared" si="0"/>
        <v>0</v>
      </c>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7"/>
      <c r="C33" s="1762" t="s">
        <v>4582</v>
      </c>
      <c r="D33" s="17"/>
      <c r="E33" s="1765">
        <v>13938</v>
      </c>
      <c r="F33" s="377"/>
      <c r="G33" s="338">
        <f t="shared" si="0"/>
        <v>13938</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7"/>
      <c r="C34" s="1762"/>
      <c r="D34" s="17"/>
      <c r="E34" s="1765">
        <v>0</v>
      </c>
      <c r="F34" s="377"/>
      <c r="G34" s="338">
        <f t="shared" si="0"/>
        <v>0</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7"/>
      <c r="C35" s="1762"/>
      <c r="D35" s="17"/>
      <c r="E35" s="1765">
        <v>0</v>
      </c>
      <c r="F35" s="377"/>
      <c r="G35" s="338">
        <f t="shared" si="0"/>
        <v>0</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7"/>
      <c r="C36" s="1762"/>
      <c r="D36" s="17"/>
      <c r="E36" s="1765">
        <v>0</v>
      </c>
      <c r="F36" s="377"/>
      <c r="G36" s="338">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7"/>
      <c r="C37" s="1762" t="s">
        <v>4583</v>
      </c>
      <c r="D37" s="17"/>
      <c r="E37" s="1765">
        <v>0</v>
      </c>
      <c r="F37" s="377"/>
      <c r="G37" s="338">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7"/>
      <c r="C38" s="1762" t="s">
        <v>4584</v>
      </c>
      <c r="D38" s="17"/>
      <c r="E38" s="1765">
        <v>24065</v>
      </c>
      <c r="F38" s="377"/>
      <c r="G38" s="338">
        <f t="shared" si="0"/>
        <v>24065</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7"/>
      <c r="C39" s="1762"/>
      <c r="D39" s="17"/>
      <c r="E39" s="1765">
        <v>0</v>
      </c>
      <c r="F39" s="377"/>
      <c r="G39" s="338">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7"/>
      <c r="C40" s="1762" t="s">
        <v>4585</v>
      </c>
      <c r="D40" s="17"/>
      <c r="E40" s="1765">
        <v>0</v>
      </c>
      <c r="F40" s="377"/>
      <c r="G40" s="338">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7"/>
      <c r="C41" s="1762" t="s">
        <v>4586</v>
      </c>
      <c r="D41" s="17"/>
      <c r="E41" s="1765">
        <v>80182</v>
      </c>
      <c r="F41" s="377"/>
      <c r="G41" s="338">
        <f t="shared" si="0"/>
        <v>80182</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7"/>
      <c r="C42" s="1762"/>
      <c r="D42" s="17"/>
      <c r="E42" s="1765">
        <v>0</v>
      </c>
      <c r="F42" s="377"/>
      <c r="G42" s="338">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7"/>
      <c r="C43" s="1763" t="s">
        <v>4587</v>
      </c>
      <c r="D43" s="17"/>
      <c r="E43" s="1765">
        <v>0</v>
      </c>
      <c r="F43" s="377"/>
      <c r="G43" s="338">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7"/>
      <c r="C44" s="1762"/>
      <c r="D44" s="17"/>
      <c r="E44" s="1765">
        <v>0</v>
      </c>
      <c r="F44" s="377"/>
      <c r="G44" s="338">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7"/>
      <c r="C45" s="1762" t="s">
        <v>4588</v>
      </c>
      <c r="D45" s="17"/>
      <c r="E45" s="1765">
        <v>0</v>
      </c>
      <c r="F45" s="377"/>
      <c r="G45" s="338">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7"/>
      <c r="C46" s="1762" t="s">
        <v>4589</v>
      </c>
      <c r="D46" s="17"/>
      <c r="E46" s="1765">
        <v>0</v>
      </c>
      <c r="F46" s="377"/>
      <c r="G46" s="338">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7"/>
      <c r="C47" s="1762" t="s">
        <v>4590</v>
      </c>
      <c r="D47" s="17"/>
      <c r="E47" s="1765">
        <v>0</v>
      </c>
      <c r="F47" s="377"/>
      <c r="G47" s="338">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7"/>
      <c r="C48" s="1762" t="s">
        <v>4591</v>
      </c>
      <c r="D48" s="17"/>
      <c r="E48" s="1765">
        <v>0</v>
      </c>
      <c r="F48" s="377"/>
      <c r="G48" s="338">
        <f t="shared" si="0"/>
        <v>0</v>
      </c>
      <c r="H48" s="17"/>
      <c r="I48" s="17"/>
      <c r="J48" s="17"/>
      <c r="K48" s="17"/>
    </row>
    <row r="49" spans="1:11" ht="16.350000000000001" customHeight="1">
      <c r="A49" s="72">
        <v>31</v>
      </c>
      <c r="B49" s="97"/>
      <c r="C49" s="1762"/>
      <c r="D49" s="17"/>
      <c r="E49" s="1765">
        <v>0</v>
      </c>
      <c r="F49" s="377"/>
      <c r="G49" s="338">
        <f t="shared" si="0"/>
        <v>0</v>
      </c>
      <c r="H49" s="17"/>
      <c r="I49" s="17"/>
      <c r="J49" s="17"/>
      <c r="K49" s="17"/>
    </row>
    <row r="50" spans="1:11" ht="16.350000000000001" customHeight="1">
      <c r="A50" s="72">
        <v>32</v>
      </c>
      <c r="B50" s="97"/>
      <c r="C50" s="1762"/>
      <c r="D50" s="17"/>
      <c r="E50" s="1765">
        <v>0</v>
      </c>
      <c r="F50" s="377"/>
      <c r="G50" s="338">
        <f t="shared" si="0"/>
        <v>0</v>
      </c>
      <c r="H50" s="17"/>
      <c r="I50" s="17"/>
      <c r="J50" s="17"/>
      <c r="K50" s="17"/>
    </row>
    <row r="51" spans="1:11" ht="16.350000000000001" customHeight="1">
      <c r="A51" s="72">
        <v>33</v>
      </c>
      <c r="B51" s="97"/>
      <c r="C51" s="1762"/>
      <c r="D51" s="17"/>
      <c r="E51" s="1765">
        <v>0</v>
      </c>
      <c r="F51" s="377"/>
      <c r="G51" s="338">
        <f t="shared" si="0"/>
        <v>0</v>
      </c>
      <c r="H51" s="17"/>
      <c r="I51" s="17"/>
      <c r="J51" s="17"/>
    </row>
    <row r="52" spans="1:11" ht="16.350000000000001" customHeight="1">
      <c r="A52" s="72">
        <v>34</v>
      </c>
      <c r="B52" s="97"/>
      <c r="C52" s="1762" t="s">
        <v>4592</v>
      </c>
      <c r="D52" s="17"/>
      <c r="E52" s="1765">
        <v>0</v>
      </c>
      <c r="F52" s="377"/>
      <c r="G52" s="338">
        <f t="shared" si="0"/>
        <v>0</v>
      </c>
      <c r="H52" s="17"/>
      <c r="I52" s="17"/>
      <c r="J52" s="17"/>
    </row>
    <row r="53" spans="1:11" ht="16.350000000000001" customHeight="1">
      <c r="A53" s="72">
        <v>35</v>
      </c>
      <c r="B53" s="97"/>
      <c r="C53" s="1762" t="s">
        <v>4593</v>
      </c>
      <c r="D53" s="17"/>
      <c r="E53" s="1765">
        <v>1434</v>
      </c>
      <c r="F53" s="377"/>
      <c r="G53" s="338">
        <f t="shared" si="0"/>
        <v>1434</v>
      </c>
      <c r="H53" s="17"/>
      <c r="I53" s="17"/>
      <c r="J53" s="17"/>
    </row>
    <row r="54" spans="1:11" ht="16.350000000000001" customHeight="1">
      <c r="A54" s="72">
        <v>36</v>
      </c>
      <c r="B54" s="97"/>
      <c r="C54" s="1762"/>
      <c r="D54" s="17"/>
      <c r="E54" s="1765">
        <v>0</v>
      </c>
      <c r="F54" s="377"/>
      <c r="G54" s="338">
        <f t="shared" si="0"/>
        <v>0</v>
      </c>
      <c r="H54" s="17"/>
      <c r="I54" s="17"/>
      <c r="J54" s="17"/>
    </row>
    <row r="55" spans="1:11" ht="16.350000000000001" customHeight="1">
      <c r="A55" s="72">
        <v>37</v>
      </c>
      <c r="B55" s="97"/>
      <c r="C55" s="1762"/>
      <c r="D55" s="17"/>
      <c r="E55" s="1765">
        <v>0</v>
      </c>
      <c r="F55" s="377"/>
      <c r="G55" s="338">
        <f t="shared" si="0"/>
        <v>0</v>
      </c>
      <c r="H55" s="17"/>
      <c r="I55" s="17"/>
      <c r="J55" s="17"/>
    </row>
    <row r="56" spans="1:11" ht="16.350000000000001" customHeight="1">
      <c r="A56" s="72">
        <v>38</v>
      </c>
      <c r="B56" s="97"/>
      <c r="C56" s="1762" t="s">
        <v>4594</v>
      </c>
      <c r="D56" s="17"/>
      <c r="E56" s="1765">
        <v>0</v>
      </c>
      <c r="F56" s="377"/>
      <c r="G56" s="338">
        <f t="shared" si="0"/>
        <v>0</v>
      </c>
      <c r="H56" s="17"/>
      <c r="I56" s="17"/>
      <c r="J56" s="17"/>
    </row>
    <row r="57" spans="1:11" ht="16.350000000000001" customHeight="1">
      <c r="A57" s="72">
        <v>39</v>
      </c>
      <c r="B57" s="97"/>
      <c r="C57" s="1762" t="s">
        <v>4595</v>
      </c>
      <c r="D57" s="17"/>
      <c r="E57" s="1765">
        <v>240000</v>
      </c>
      <c r="F57" s="377"/>
      <c r="G57" s="338">
        <f t="shared" si="0"/>
        <v>240000</v>
      </c>
      <c r="H57" s="17"/>
      <c r="I57" s="17"/>
      <c r="J57" s="17"/>
    </row>
    <row r="58" spans="1:11" ht="16.350000000000001" customHeight="1">
      <c r="A58" s="72">
        <v>40</v>
      </c>
      <c r="B58" s="97"/>
      <c r="C58" s="1762"/>
      <c r="D58" s="17"/>
      <c r="E58" s="1765">
        <v>0</v>
      </c>
      <c r="F58" s="377"/>
      <c r="G58" s="338">
        <f t="shared" si="0"/>
        <v>0</v>
      </c>
      <c r="H58" s="17"/>
      <c r="I58" s="17"/>
      <c r="J58" s="17"/>
    </row>
    <row r="59" spans="1:11" ht="16.350000000000001" customHeight="1">
      <c r="A59" s="72">
        <v>41</v>
      </c>
      <c r="B59" s="97"/>
      <c r="C59" s="1762" t="s">
        <v>1038</v>
      </c>
      <c r="D59" s="17"/>
      <c r="E59" s="1765">
        <v>0</v>
      </c>
      <c r="F59" s="377"/>
      <c r="G59" s="338">
        <f t="shared" si="0"/>
        <v>0</v>
      </c>
      <c r="H59" s="17"/>
      <c r="I59" s="17"/>
      <c r="J59" s="17"/>
    </row>
    <row r="60" spans="1:11" ht="16.350000000000001" customHeight="1">
      <c r="A60" s="72">
        <v>42</v>
      </c>
      <c r="B60" s="97"/>
      <c r="C60" s="1762" t="s">
        <v>1039</v>
      </c>
      <c r="D60" s="17"/>
      <c r="E60" s="1765">
        <v>0</v>
      </c>
      <c r="F60" s="377"/>
      <c r="G60" s="338">
        <f t="shared" si="0"/>
        <v>0</v>
      </c>
      <c r="H60" s="17"/>
      <c r="I60" s="17"/>
      <c r="J60" s="17"/>
    </row>
    <row r="61" spans="1:11" ht="16.350000000000001" customHeight="1" thickBot="1">
      <c r="A61" s="357">
        <v>43</v>
      </c>
      <c r="B61" s="306"/>
      <c r="C61" s="329" t="s">
        <v>1040</v>
      </c>
      <c r="D61" s="329"/>
      <c r="E61" s="328">
        <f>SUM(E19:E60)</f>
        <v>524237</v>
      </c>
      <c r="F61" s="328">
        <f>SUM(F19:F60)</f>
        <v>0</v>
      </c>
      <c r="G61" s="326">
        <f>SUM(G19:G60)</f>
        <v>524237</v>
      </c>
      <c r="H61" s="17"/>
      <c r="I61" s="17"/>
      <c r="J61" s="17"/>
    </row>
    <row r="62" spans="1:11">
      <c r="A62" s="17"/>
      <c r="B62" s="17"/>
      <c r="C62" s="17"/>
      <c r="D62" s="17"/>
      <c r="E62" s="17"/>
      <c r="F62" s="17"/>
      <c r="G62" s="17"/>
      <c r="H62" s="17"/>
      <c r="I62" s="17"/>
      <c r="J62" s="17"/>
    </row>
    <row r="63" spans="1:11">
      <c r="A63" s="17" t="s">
        <v>1041</v>
      </c>
      <c r="B63" s="17"/>
      <c r="C63" s="17"/>
      <c r="D63" s="17"/>
      <c r="E63" s="17"/>
      <c r="F63" s="17"/>
      <c r="G63" s="331" t="s">
        <v>3235</v>
      </c>
      <c r="H63" s="17"/>
      <c r="I63" s="17"/>
      <c r="J63" s="17"/>
    </row>
    <row r="64" spans="1:11">
      <c r="A64" s="69" t="s">
        <v>1043</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Central Hudson Gas &amp; Electric</v>
      </c>
      <c r="B66" s="17"/>
      <c r="C66" s="17"/>
      <c r="D66" s="17"/>
      <c r="E66" s="17"/>
      <c r="F66" s="859" t="str">
        <f>'Data Sheet'!$C$40</f>
        <v>4/14/14</v>
      </c>
      <c r="G66" s="17" t="str">
        <f>'Data Sheet'!$C$38</f>
        <v>12/31/13</v>
      </c>
      <c r="I66" s="17"/>
      <c r="J66" s="17"/>
    </row>
    <row r="67" spans="1:10">
      <c r="A67" s="29"/>
      <c r="B67" s="66"/>
      <c r="C67" s="66"/>
      <c r="D67" s="66"/>
      <c r="E67" s="66"/>
      <c r="F67" s="66"/>
      <c r="G67" s="67"/>
      <c r="I67" s="17"/>
      <c r="J67" s="17"/>
    </row>
    <row r="68" spans="1:10">
      <c r="A68" s="1015"/>
      <c r="B68"/>
      <c r="C68"/>
      <c r="D68"/>
      <c r="E68"/>
      <c r="F68"/>
      <c r="G68" s="70"/>
      <c r="I68" s="17"/>
      <c r="J68" s="17"/>
    </row>
    <row r="69" spans="1:10">
      <c r="A69" s="72"/>
      <c r="B69" s="1012"/>
      <c r="C69" s="1012"/>
      <c r="D69" s="1012"/>
      <c r="E69" s="1012"/>
      <c r="F69" s="1012"/>
      <c r="G69" s="73"/>
      <c r="I69" s="17"/>
      <c r="J69" s="17"/>
    </row>
    <row r="70" spans="1:10">
      <c r="A70" s="72"/>
      <c r="B70" s="1012"/>
      <c r="C70" s="1012"/>
      <c r="D70" s="1012"/>
      <c r="E70" s="1012"/>
      <c r="F70" s="1012"/>
      <c r="G70" s="73"/>
      <c r="I70" s="17"/>
      <c r="J70" s="17"/>
    </row>
    <row r="71" spans="1:10" ht="15.75">
      <c r="A71" s="1015"/>
      <c r="B71"/>
      <c r="C71"/>
      <c r="D71"/>
      <c r="E71"/>
      <c r="F71" s="71"/>
      <c r="G71" s="380"/>
      <c r="I71" s="17"/>
      <c r="J71" s="17"/>
    </row>
    <row r="72" spans="1:10" ht="15.75">
      <c r="A72" s="1015"/>
      <c r="B72"/>
      <c r="C72"/>
      <c r="D72"/>
      <c r="E72"/>
      <c r="F72" s="71"/>
      <c r="G72" s="380"/>
      <c r="I72" s="17"/>
      <c r="J72" s="17"/>
    </row>
    <row r="73" spans="1:10" s="1014" customFormat="1" ht="15.75">
      <c r="A73" s="1015"/>
      <c r="B73" s="1013"/>
      <c r="C73" s="1013"/>
      <c r="D73" s="1013"/>
      <c r="E73" s="1013"/>
      <c r="F73" s="1016"/>
      <c r="G73" s="73"/>
      <c r="I73" s="1012"/>
      <c r="J73" s="1012"/>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80"/>
      <c r="I77" s="17"/>
      <c r="J77" s="17"/>
    </row>
    <row r="78" spans="1:10" ht="15.75">
      <c r="A78" s="72"/>
      <c r="B78" s="17"/>
      <c r="C78" s="17"/>
      <c r="D78" s="17"/>
      <c r="E78" s="17"/>
      <c r="F78" s="17"/>
      <c r="G78" s="380"/>
      <c r="I78" s="17"/>
      <c r="J78" s="17"/>
    </row>
    <row r="79" spans="1:10" ht="15.75">
      <c r="A79" s="72"/>
      <c r="B79" s="17"/>
      <c r="C79" s="17"/>
      <c r="D79" s="17"/>
      <c r="E79" s="17"/>
      <c r="F79" s="17"/>
      <c r="G79" s="380"/>
      <c r="I79" s="17"/>
      <c r="J79" s="17"/>
    </row>
    <row r="80" spans="1:10" s="1014" customFormat="1">
      <c r="A80" s="72"/>
      <c r="B80" s="1012"/>
      <c r="C80" s="1012"/>
      <c r="D80" s="1012"/>
      <c r="E80" s="1012"/>
      <c r="F80" s="1012"/>
      <c r="G80" s="73"/>
      <c r="I80" s="1012"/>
      <c r="J80" s="1012"/>
    </row>
    <row r="81" spans="1:10">
      <c r="A81" s="72"/>
      <c r="B81" s="17"/>
      <c r="C81" s="17"/>
      <c r="D81" s="17"/>
      <c r="E81" s="17"/>
      <c r="F81" s="17"/>
      <c r="G81" s="73"/>
      <c r="I81" s="17"/>
      <c r="J81" s="17"/>
    </row>
    <row r="82" spans="1:10">
      <c r="A82" s="72"/>
      <c r="B82" s="17"/>
      <c r="C82" s="346"/>
      <c r="D82" s="17"/>
      <c r="E82" s="346"/>
      <c r="F82" s="346"/>
      <c r="G82" s="73"/>
      <c r="I82" s="17"/>
      <c r="J82" s="17"/>
    </row>
    <row r="83" spans="1:10">
      <c r="A83" s="72"/>
      <c r="B83" s="17"/>
      <c r="C83" s="17"/>
      <c r="D83" s="17"/>
      <c r="E83" s="17"/>
      <c r="F83" s="17"/>
      <c r="G83" s="73"/>
      <c r="I83" s="17"/>
      <c r="J83" s="17"/>
    </row>
    <row r="84" spans="1:10">
      <c r="A84" s="72"/>
      <c r="B84" s="17"/>
      <c r="C84" s="1012"/>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1015"/>
      <c r="B96"/>
      <c r="C96"/>
      <c r="D96"/>
      <c r="E96"/>
      <c r="F96"/>
      <c r="G96" s="986"/>
      <c r="I96" s="17"/>
      <c r="J96" s="17"/>
    </row>
    <row r="97" spans="1:10" ht="15.75">
      <c r="A97" s="2176" t="s">
        <v>27</v>
      </c>
      <c r="B97" s="2177"/>
      <c r="C97" s="2177"/>
      <c r="D97" s="2177"/>
      <c r="E97" s="2177"/>
      <c r="F97" s="2177"/>
      <c r="G97" s="2178"/>
      <c r="I97" s="17"/>
      <c r="J97" s="17"/>
    </row>
    <row r="98" spans="1:10">
      <c r="A98" s="72"/>
      <c r="B98" s="17"/>
      <c r="C98" s="17"/>
      <c r="D98" s="17"/>
      <c r="E98" s="17"/>
      <c r="F98" s="17"/>
      <c r="G98" s="73"/>
      <c r="I98" s="17"/>
      <c r="J98" s="17"/>
    </row>
    <row r="99" spans="1:10">
      <c r="A99" s="72"/>
      <c r="B99" s="17"/>
      <c r="C99" s="17"/>
      <c r="D99" s="17"/>
      <c r="E99" s="17"/>
      <c r="F99" s="17"/>
      <c r="G99" s="986"/>
      <c r="H99" s="1014"/>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81"/>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1"/>
      <c r="B126" s="112"/>
      <c r="C126" s="350"/>
      <c r="D126" s="350"/>
      <c r="E126" s="350"/>
      <c r="F126" s="112"/>
      <c r="G126" s="113"/>
      <c r="I126" s="17"/>
      <c r="J126" s="17"/>
    </row>
    <row r="127" spans="1:10">
      <c r="A127"/>
      <c r="B127"/>
      <c r="C127"/>
      <c r="D127"/>
      <c r="E127"/>
      <c r="F127"/>
      <c r="G127" s="331" t="s">
        <v>1042</v>
      </c>
      <c r="I127" s="17"/>
      <c r="J127" s="17"/>
    </row>
    <row r="128" spans="1:10">
      <c r="A128" s="2172" t="s">
        <v>3236</v>
      </c>
      <c r="B128" s="2172"/>
      <c r="C128" s="2172"/>
      <c r="D128" s="2172"/>
      <c r="E128" s="2172"/>
      <c r="F128" s="2172"/>
      <c r="G128" s="2172"/>
      <c r="I128" s="17"/>
      <c r="J128" s="17"/>
    </row>
    <row r="129" spans="1:10">
      <c r="A129" s="1011"/>
      <c r="B129" s="1011"/>
      <c r="C129" s="1011"/>
      <c r="D129" s="69"/>
      <c r="E129" s="1011"/>
      <c r="F129" s="1011"/>
      <c r="G129" s="1011"/>
      <c r="H129" s="1011"/>
      <c r="I129" s="1011"/>
      <c r="J129" s="1011"/>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customSheetViews>
    <customSheetView guid="{15E51391-F6F3-48E9-B40F-0D0FA5B2E445}"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1"/>
      <headerFooter alignWithMargins="0"/>
    </customSheetView>
    <customSheetView guid="{3A144620-83F7-4F5B-821B-3720DAB5A017}" scale="85" colorId="22">
      <selection activeCell="D40" sqref="D40"/>
      <rowBreaks count="25" manualBreakCount="25">
        <brk id="61" max="16383" man="1"/>
        <brk id="62" max="16383" man="1"/>
        <brk id="63" max="16383" man="1"/>
        <brk id="64" max="16383" man="1"/>
        <brk id="65" max="16383" man="1"/>
        <brk id="66" max="16383" man="1"/>
        <brk id="67" max="16383" man="1"/>
        <brk id="68" max="16383" man="1"/>
        <brk id="69" max="16383" man="1"/>
        <brk id="70" max="16383" man="1"/>
        <brk id="73" max="16383" man="1"/>
        <brk id="74" max="16383" man="1"/>
        <brk id="75" max="16383" man="1"/>
        <brk id="76" max="16383" man="1"/>
        <brk id="79" max="16383" man="1"/>
        <brk id="80" max="16383" man="1"/>
        <brk id="81" max="16383" man="1"/>
        <brk id="82" max="16383" man="1"/>
        <brk id="83" max="16383" man="1"/>
        <brk id="84" max="16383" man="1"/>
        <brk id="85" max="16383" man="1"/>
        <brk id="86" max="16383" man="1"/>
        <brk id="87" max="16383" man="1"/>
        <brk id="88" max="16383" man="1"/>
        <brk id="89" max="16383" man="1"/>
      </rowBreaks>
      <pageMargins left="0.5" right="0.5" top="0.5" bottom="0.5" header="0.5" footer="0.5"/>
      <printOptions horizontalCentered="1" verticalCentered="1"/>
      <pageSetup scale="71" fitToHeight="2" orientation="portrait" horizontalDpi="300" verticalDpi="300" r:id="rId2"/>
      <headerFooter alignWithMargins="0"/>
    </customSheetView>
    <customSheetView guid="{4AE1E835-A004-41CE-8576-E42DEB829644}"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3"/>
      <headerFooter alignWithMargins="0"/>
    </customSheetView>
    <customSheetView guid="{F164CA47-D0CA-4087-947A-F5047D94B8B7}" scale="85" colorId="22">
      <selection activeCell="D40" sqref="D40"/>
      <rowBreaks count="25" manualBreakCount="25">
        <brk id="61" max="16383" man="1"/>
        <brk id="62" max="16383" man="1"/>
        <brk id="63" max="16383" man="1"/>
        <brk id="64" max="16383" man="1"/>
        <brk id="65" max="16383" man="1"/>
        <brk id="66" max="16383" man="1"/>
        <brk id="67" max="16383" man="1"/>
        <brk id="68" max="16383" man="1"/>
        <brk id="69" max="16383" man="1"/>
        <brk id="70" max="16383" man="1"/>
        <brk id="73" max="16383" man="1"/>
        <brk id="74" max="16383" man="1"/>
        <brk id="75" max="16383" man="1"/>
        <brk id="76" max="16383" man="1"/>
        <brk id="79" max="16383" man="1"/>
        <brk id="80" max="16383" man="1"/>
        <brk id="81" max="16383" man="1"/>
        <brk id="82" max="16383" man="1"/>
        <brk id="83" max="16383" man="1"/>
        <brk id="84" max="16383" man="1"/>
        <brk id="85" max="16383" man="1"/>
        <brk id="86" max="16383" man="1"/>
        <brk id="87" max="16383" man="1"/>
        <brk id="88" max="16383" man="1"/>
        <brk id="89" max="16383" man="1"/>
      </rowBreaks>
      <pageMargins left="0.5" right="0.5" top="0.5" bottom="0.5" header="0.5" footer="0.5"/>
      <printOptions horizontalCentered="1" verticalCentered="1"/>
      <pageSetup scale="71" fitToHeight="2" orientation="portrait" horizontalDpi="300" verticalDpi="300" r:id="rId4"/>
      <headerFooter alignWithMargins="0"/>
    </customSheetView>
    <customSheetView guid="{BD2EE8C8-7F57-4FE0-A338-C6EB2215B0F1}" scale="85" colorId="22" showPageBreaks="1" printArea="1">
      <selection activeCell="D40" sqref="D40"/>
      <rowBreaks count="27" manualBreakCount="27">
        <brk id="61" max="6" man="1"/>
        <brk id="62" max="6" man="1"/>
        <brk id="63" max="6" man="1"/>
        <brk id="64" max="6" man="1"/>
        <brk id="65" max="6" man="1"/>
        <brk id="66" max="6" man="1"/>
        <brk id="67" max="6" man="1"/>
        <brk id="68" max="6" man="1"/>
        <brk id="69" max="6" man="1"/>
        <brk id="70" max="6" man="1"/>
        <brk id="73" max="6" man="1"/>
        <brk id="74" max="6" man="1"/>
        <brk id="75" max="6" man="1"/>
        <brk id="76" max="6" man="1"/>
        <brk id="79" max="6" man="1"/>
        <brk id="80" max="6" man="1"/>
        <brk id="81" max="6" man="1"/>
        <brk id="82" max="6" man="1"/>
        <brk id="83" max="6" man="1"/>
        <brk id="84" max="6" man="1"/>
        <brk id="85" max="6" man="1"/>
        <brk id="86" max="6" man="1"/>
        <brk id="87" max="6" man="1"/>
        <brk id="88" max="6" man="1"/>
        <brk id="89" max="6" man="1"/>
        <brk id="90" max="6" man="1"/>
        <brk id="91" max="6" man="1"/>
      </rowBreaks>
      <pageMargins left="0.5" right="0.5" top="0.5" bottom="0.5" header="0.5" footer="0.5"/>
      <printOptions horizontalCentered="1" verticalCentered="1"/>
      <pageSetup scale="70" fitToHeight="2" orientation="portrait" horizontalDpi="300" verticalDpi="300" r:id="rId5"/>
      <headerFooter alignWithMargins="0"/>
    </customSheetView>
    <customSheetView guid="{C7E3EE00-B00F-419E-8611-266863084489}" scale="85" colorId="22" showPageBreaks="1" printArea="1">
      <selection activeCell="E2" sqref="E2"/>
      <rowBreaks count="1" manualBreakCount="1">
        <brk id="65" max="6" man="1"/>
      </rowBreaks>
      <pageMargins left="0.5" right="0.5" top="0.5" bottom="0.5" header="0.5" footer="0.5"/>
      <printOptions horizontalCentered="1" verticalCentered="1"/>
      <pageSetup scale="69" fitToHeight="2" orientation="portrait" horizontalDpi="300" verticalDpi="300" r:id="rId6"/>
      <headerFooter alignWithMargins="0"/>
    </customSheetView>
    <customSheetView guid="{3477AA39-47F3-4DEE-B5AC-34FD34A7C506}" scale="85" colorId="22" showPageBreaks="1" printArea="1">
      <selection activeCell="E2" sqref="E2"/>
      <rowBreaks count="1" manualBreakCount="1">
        <brk id="65" max="6" man="1"/>
      </rowBreaks>
      <pageMargins left="0.5" right="0.5" top="0.5" bottom="0.5" header="0.5" footer="0.5"/>
      <printOptions horizontalCentered="1" verticalCentered="1"/>
      <pageSetup scale="69" fitToHeight="2" orientation="portrait" horizontalDpi="300" verticalDpi="300" r:id="rId7"/>
      <headerFooter alignWithMargins="0"/>
    </customSheetView>
    <customSheetView guid="{49B64248-30F9-46D2-A9F4-36D89630158D}" scale="85" colorId="22" showPageBreaks="1" printArea="1">
      <selection activeCell="E2" sqref="E2"/>
      <rowBreaks count="27" manualBreakCount="27">
        <brk id="61" max="6" man="1"/>
        <brk id="62" max="6" man="1"/>
        <brk id="63" max="6" man="1"/>
        <brk id="64" max="6" man="1"/>
        <brk id="65" max="6" man="1"/>
        <brk id="66" max="6" man="1"/>
        <brk id="67" max="6" man="1"/>
        <brk id="68" max="6" man="1"/>
        <brk id="69" max="6" man="1"/>
        <brk id="70" max="6" man="1"/>
        <brk id="73" max="6" man="1"/>
        <brk id="74" max="6" man="1"/>
        <brk id="75" max="6" man="1"/>
        <brk id="76" max="6" man="1"/>
        <brk id="79" max="6" man="1"/>
        <brk id="80" max="6" man="1"/>
        <brk id="81" max="6" man="1"/>
        <brk id="82" max="6" man="1"/>
        <brk id="83" max="6" man="1"/>
        <brk id="84" max="6" man="1"/>
        <brk id="85" max="6" man="1"/>
        <brk id="86" max="6" man="1"/>
        <brk id="87" max="6" man="1"/>
        <brk id="88" max="6" man="1"/>
        <brk id="89" max="6" man="1"/>
        <brk id="90" max="6" man="1"/>
        <brk id="91" max="6" man="1"/>
      </rowBreaks>
      <pageMargins left="0.5" right="0.5" top="0.5" bottom="0.5" header="0.5" footer="0.5"/>
      <printOptions horizontalCentered="1" verticalCentered="1"/>
      <pageSetup scale="69" fitToHeight="2" orientation="portrait" horizontalDpi="300" verticalDpi="300" r:id="rId8"/>
      <headerFooter alignWithMargins="0"/>
    </customSheetView>
    <customSheetView guid="{9460FF40-1E23-4EAD-9F2E-3CC0E3823200}" scale="85" colorId="22" showPageBreaks="1" printArea="1">
      <selection activeCell="D40" sqref="D40"/>
      <rowBreaks count="32" manualBreakCount="32">
        <brk id="14" max="6" man="1"/>
        <brk id="15" max="6" man="1"/>
        <brk id="16" max="6" man="1"/>
        <brk id="17" max="6" man="1"/>
        <brk id="18" max="6" man="1"/>
        <brk id="61" max="6" man="1"/>
        <brk id="62" max="6" man="1"/>
        <brk id="63" max="6" man="1"/>
        <brk id="64" max="6" man="1"/>
        <brk id="65" max="6" man="1"/>
        <brk id="66" max="6" man="1"/>
        <brk id="67" max="6" man="1"/>
        <brk id="68" max="6" man="1"/>
        <brk id="69" max="6" man="1"/>
        <brk id="70" max="6" man="1"/>
        <brk id="73" max="6" man="1"/>
        <brk id="74" max="6" man="1"/>
        <brk id="75" max="6" man="1"/>
        <brk id="76" max="6" man="1"/>
        <brk id="79" max="6" man="1"/>
        <brk id="80" max="6" man="1"/>
        <brk id="81" max="6" man="1"/>
        <brk id="82" max="6" man="1"/>
        <brk id="83" max="6" man="1"/>
        <brk id="84" max="6" man="1"/>
        <brk id="85" max="6" man="1"/>
        <brk id="86" max="6" man="1"/>
        <brk id="87" max="6" man="1"/>
        <brk id="88" max="6" man="1"/>
        <brk id="89" max="6" man="1"/>
        <brk id="90" max="6" man="1"/>
        <brk id="91" max="6" man="1"/>
      </rowBreaks>
      <pageMargins left="0.5" right="0.5" top="0.5" bottom="0.5" header="0.5" footer="0.5"/>
      <printOptions horizontalCentered="1" verticalCentered="1"/>
      <pageSetup scale="70" fitToHeight="2" orientation="portrait" horizontalDpi="300" verticalDpi="300" r:id="rId9"/>
      <headerFooter alignWithMargins="0"/>
    </customSheetView>
    <customSheetView guid="{33F19BEF-14FD-48AD-9437-DC9391C2FB5D}" scale="85" colorId="22">
      <selection activeCell="D40" sqref="D40"/>
      <rowBreaks count="27" manualBreakCount="27">
        <brk id="61" max="6" man="1"/>
        <brk id="62" max="6" man="1"/>
        <brk id="63" max="6" man="1"/>
        <brk id="64" max="6" man="1"/>
        <brk id="65" max="6" man="1"/>
        <brk id="66" max="6" man="1"/>
        <brk id="67" max="6" man="1"/>
        <brk id="68" max="6" man="1"/>
        <brk id="69" max="6" man="1"/>
        <brk id="70" max="6" man="1"/>
        <brk id="73" max="6" man="1"/>
        <brk id="74" max="6" man="1"/>
        <brk id="75" max="6" man="1"/>
        <brk id="76" max="6" man="1"/>
        <brk id="79" max="6" man="1"/>
        <brk id="80" max="6" man="1"/>
        <brk id="81" max="6" man="1"/>
        <brk id="82" max="6" man="1"/>
        <brk id="83" max="6" man="1"/>
        <brk id="84" max="6" man="1"/>
        <brk id="85" max="6" man="1"/>
        <brk id="86" max="6" man="1"/>
        <brk id="87" max="6" man="1"/>
        <brk id="88" max="6" man="1"/>
        <brk id="89" max="6" man="1"/>
        <brk id="90" max="6" man="1"/>
        <brk id="91" max="6" man="1"/>
      </rowBreaks>
      <pageMargins left="0.5" right="0.5" top="0.5" bottom="0.5" header="0.5" footer="0.5"/>
      <printOptions horizontalCentered="1" verticalCentered="1"/>
      <pageSetup scale="70" fitToHeight="2" orientation="portrait" horizontalDpi="300" verticalDpi="300" r:id="rId10"/>
      <headerFooter alignWithMargins="0"/>
    </customSheetView>
    <customSheetView guid="{3572A64A-10E1-48A8-88DB-C6FDE35A45D9}"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11"/>
      <headerFooter alignWithMargins="0"/>
    </customSheetView>
    <customSheetView guid="{9A3FFF2B-6404-4DF1-A691-3B3D111BF416}" scale="85" colorId="22">
      <selection activeCell="D40" sqref="D40"/>
      <rowBreaks count="25" manualBreakCount="25">
        <brk id="61" max="16383" man="1"/>
        <brk id="62" max="16383" man="1"/>
        <brk id="63" max="16383" man="1"/>
        <brk id="64" max="16383" man="1"/>
        <brk id="65" max="16383" man="1"/>
        <brk id="66" max="16383" man="1"/>
        <brk id="67" max="16383" man="1"/>
        <brk id="68" max="16383" man="1"/>
        <brk id="69" max="16383" man="1"/>
        <brk id="70" max="16383" man="1"/>
        <brk id="73" max="16383" man="1"/>
        <brk id="74" max="16383" man="1"/>
        <brk id="75" max="16383" man="1"/>
        <brk id="76" max="16383" man="1"/>
        <brk id="79" max="16383" man="1"/>
        <brk id="80" max="16383" man="1"/>
        <brk id="81" max="16383" man="1"/>
        <brk id="82" max="16383" man="1"/>
        <brk id="83" max="16383" man="1"/>
        <brk id="84" max="16383" man="1"/>
        <brk id="85" max="16383" man="1"/>
        <brk id="86" max="16383" man="1"/>
        <brk id="87" max="16383" man="1"/>
        <brk id="88" max="16383" man="1"/>
        <brk id="89" max="16383" man="1"/>
      </rowBreaks>
      <pageMargins left="0.5" right="0.5" top="0.5" bottom="0.5" header="0.5" footer="0.5"/>
      <printOptions horizontalCentered="1" verticalCentered="1"/>
      <pageSetup scale="71" fitToHeight="2" orientation="portrait" horizontalDpi="300" verticalDpi="300" r:id="rId12"/>
      <headerFooter alignWithMargins="0"/>
    </customSheetView>
    <customSheetView guid="{6972FD2D-1C11-49E2-936D-D053FB86EE49}"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13"/>
      <headerFooter alignWithMargins="0"/>
    </customSheetView>
    <customSheetView guid="{909B62D3-37B4-48E7-A28D-FCCB057513A6}"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14"/>
      <headerFooter alignWithMargins="0"/>
    </customSheetView>
    <customSheetView guid="{AF5B460E-BE98-4D6A-BC4D-FB7F586FE8C3}" scale="85" colorId="22" showPageBreaks="1">
      <selection activeCell="D40" sqref="D40"/>
      <rowBreaks count="31" manualBreakCount="3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rowBreaks>
      <pageMargins left="0.5" right="0.5" top="0.5" bottom="0.5" header="0.5" footer="0.5"/>
      <printOptions horizontalCentered="1" verticalCentered="1"/>
      <pageSetup scale="71" fitToHeight="2" orientation="portrait" horizontalDpi="300" verticalDpi="300" r:id="rId15"/>
      <headerFooter alignWithMargins="0"/>
    </customSheetView>
    <customSheetView guid="{AD2DEECA-73A1-433A-8496-725ED72ABD3B}" scale="85" colorId="22">
      <selection activeCell="D40" sqref="D40"/>
      <rowBreaks count="1" manualBreakCount="1">
        <brk id="64" max="16383" man="1"/>
      </rowBreaks>
      <pageMargins left="0.5" right="0.5" top="0.5" bottom="0.5" header="0.5" footer="0.5"/>
      <printOptions horizontalCentered="1" verticalCentered="1"/>
      <pageSetup scale="71" fitToHeight="2" orientation="portrait" horizontalDpi="300" verticalDpi="300" r:id="rId16"/>
      <headerFooter alignWithMargins="0"/>
    </customSheetView>
    <customSheetView guid="{613A73D1-ED13-41BC-B183-6F740B4BAFC9}" scale="60" colorId="22" showPageBreaks="1" view="pageBreakPreview">
      <selection activeCell="D40" sqref="D40"/>
      <rowBreaks count="1" manualBreakCount="1">
        <brk id="65" max="6" man="1"/>
      </rowBreaks>
      <pageMargins left="0.5" right="0.5" top="0.5" bottom="0.5" header="0.5" footer="0.5"/>
      <printOptions horizontalCentered="1" verticalCentered="1"/>
      <pageSetup scale="70" fitToHeight="2" orientation="portrait" horizontalDpi="300" verticalDpi="300" r:id="rId17"/>
      <headerFooter alignWithMargins="0"/>
    </customSheetView>
  </customSheetViews>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25" bottom="0.25" header="0" footer="0"/>
  <pageSetup scale="70" fitToHeight="2" orientation="portrait" horizontalDpi="300" verticalDpi="300" r:id="rId18"/>
  <headerFooter alignWithMargins="0"/>
  <rowBreaks count="1" manualBreakCount="1">
    <brk id="65"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view="pageBreakPreview" topLeftCell="A46" colorId="22" zoomScale="60" zoomScaleNormal="85" workbookViewId="0">
      <selection activeCell="O74" sqref="O74"/>
    </sheetView>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1022" t="s">
        <v>2056</v>
      </c>
      <c r="B1" s="1023"/>
      <c r="C1" s="1024" t="s">
        <v>3759</v>
      </c>
      <c r="D1" s="1023"/>
      <c r="E1" s="1024" t="s">
        <v>2058</v>
      </c>
      <c r="F1" s="1026" t="s">
        <v>2059</v>
      </c>
      <c r="G1" s="1022" t="s">
        <v>2056</v>
      </c>
      <c r="H1" s="1023"/>
      <c r="I1" s="1024" t="s">
        <v>3759</v>
      </c>
      <c r="J1" s="1023"/>
      <c r="K1" s="1460" t="s">
        <v>2058</v>
      </c>
      <c r="L1" s="1025" t="s">
        <v>2059</v>
      </c>
      <c r="M1" s="1369"/>
    </row>
    <row r="2" spans="1:13">
      <c r="A2" s="81" t="str">
        <f>'Data Sheet'!$C$25</f>
        <v>Central Hudson Gas &amp; Electric</v>
      </c>
      <c r="B2" s="1028"/>
      <c r="C2" s="510" t="s">
        <v>1315</v>
      </c>
      <c r="D2" s="1028"/>
      <c r="E2" s="510" t="s">
        <v>2061</v>
      </c>
      <c r="F2" s="1030"/>
      <c r="G2" s="1027" t="str">
        <f>'Data Sheet'!$C$25</f>
        <v>Central Hudson Gas &amp; Electric</v>
      </c>
      <c r="H2" s="1028"/>
      <c r="I2" s="510" t="s">
        <v>1315</v>
      </c>
      <c r="J2" s="1028"/>
      <c r="K2" s="1375" t="s">
        <v>2061</v>
      </c>
      <c r="M2" s="1372"/>
    </row>
    <row r="3" spans="1:13" ht="15" customHeight="1">
      <c r="A3" s="1031"/>
      <c r="B3" s="1032"/>
      <c r="C3" s="570" t="s">
        <v>1316</v>
      </c>
      <c r="D3" s="1032"/>
      <c r="E3" s="871" t="str">
        <f>'Data Sheet'!$C$40</f>
        <v>4/14/14</v>
      </c>
      <c r="F3" s="397" t="str">
        <f>'Data Sheet'!$C$38</f>
        <v>12/31/13</v>
      </c>
      <c r="G3" s="1031"/>
      <c r="H3" s="1032"/>
      <c r="I3" s="570" t="s">
        <v>1316</v>
      </c>
      <c r="J3" s="1032"/>
      <c r="K3" s="871" t="str">
        <f>'Data Sheet'!$C$40</f>
        <v>4/14/14</v>
      </c>
      <c r="L3" s="1606" t="str">
        <f>'Data Sheet'!$C$38</f>
        <v>12/31/13</v>
      </c>
      <c r="M3" s="1374"/>
    </row>
    <row r="4" spans="1:13" ht="15" customHeight="1">
      <c r="A4" s="1461" t="s">
        <v>1044</v>
      </c>
      <c r="B4" s="1462"/>
      <c r="C4" s="1462"/>
      <c r="D4" s="1462"/>
      <c r="E4" s="1462"/>
      <c r="F4" s="1463"/>
      <c r="G4" s="1501"/>
      <c r="H4" s="1462" t="s">
        <v>1045</v>
      </c>
      <c r="I4" s="1462"/>
      <c r="J4" s="1462"/>
      <c r="K4" s="1462"/>
      <c r="L4" s="1462"/>
      <c r="M4" s="1463"/>
    </row>
    <row r="5" spans="1:13">
      <c r="A5" s="1464"/>
      <c r="B5" s="1388"/>
      <c r="C5" s="1388"/>
      <c r="D5" s="1388"/>
      <c r="E5" s="1388"/>
      <c r="F5" s="1502"/>
      <c r="G5" s="1464"/>
      <c r="H5" s="1388"/>
      <c r="I5" s="1014"/>
      <c r="J5" s="1014"/>
      <c r="M5" s="1372"/>
    </row>
    <row r="6" spans="1:13">
      <c r="A6" s="2186" t="s">
        <v>4021</v>
      </c>
      <c r="B6" s="2098"/>
      <c r="C6" s="2098"/>
      <c r="D6" s="2187" t="s">
        <v>4022</v>
      </c>
      <c r="E6" s="2188"/>
      <c r="F6" s="2099"/>
      <c r="G6" s="2186" t="s">
        <v>4023</v>
      </c>
      <c r="H6" s="2188"/>
      <c r="I6" s="2188"/>
      <c r="J6" s="2188"/>
      <c r="K6" s="9" t="s">
        <v>4024</v>
      </c>
      <c r="M6" s="1372"/>
    </row>
    <row r="7" spans="1:13">
      <c r="A7" s="2140"/>
      <c r="B7" s="2098"/>
      <c r="C7" s="2098"/>
      <c r="D7" s="2188"/>
      <c r="E7" s="2188"/>
      <c r="F7" s="2099"/>
      <c r="G7" s="2140"/>
      <c r="H7" s="2188"/>
      <c r="I7" s="2188"/>
      <c r="J7" s="2188"/>
      <c r="K7" s="2189" t="s">
        <v>4025</v>
      </c>
      <c r="L7" s="2098"/>
      <c r="M7" s="2099"/>
    </row>
    <row r="8" spans="1:13">
      <c r="A8" s="2186" t="s">
        <v>2840</v>
      </c>
      <c r="B8" s="2098"/>
      <c r="C8" s="2098"/>
      <c r="D8" s="2188"/>
      <c r="E8" s="2188"/>
      <c r="F8" s="2099"/>
      <c r="G8" s="2140"/>
      <c r="H8" s="2188"/>
      <c r="I8" s="2188"/>
      <c r="J8" s="2188"/>
      <c r="K8" s="2098"/>
      <c r="L8" s="2098"/>
      <c r="M8" s="2099"/>
    </row>
    <row r="9" spans="1:13">
      <c r="A9" s="2140"/>
      <c r="B9" s="2098"/>
      <c r="C9" s="2098"/>
      <c r="D9" s="2188"/>
      <c r="E9" s="2188"/>
      <c r="F9" s="2099"/>
      <c r="G9" s="2140"/>
      <c r="H9" s="2188"/>
      <c r="I9" s="2188"/>
      <c r="J9" s="2188"/>
      <c r="K9" s="2098"/>
      <c r="L9" s="2098"/>
      <c r="M9" s="2099"/>
    </row>
    <row r="10" spans="1:13">
      <c r="A10" s="2140"/>
      <c r="B10" s="2098"/>
      <c r="C10" s="2098"/>
      <c r="D10" s="2188"/>
      <c r="E10" s="2188"/>
      <c r="F10" s="2099"/>
      <c r="G10" s="2186" t="s">
        <v>2841</v>
      </c>
      <c r="H10" s="2188"/>
      <c r="I10" s="2188"/>
      <c r="J10" s="2188"/>
      <c r="K10" s="2098"/>
      <c r="L10" s="2098"/>
      <c r="M10" s="2099"/>
    </row>
    <row r="11" spans="1:13">
      <c r="A11" s="1444"/>
      <c r="B11" s="1037"/>
      <c r="C11" s="1037"/>
      <c r="D11" s="2188"/>
      <c r="E11" s="2188"/>
      <c r="F11" s="2099"/>
      <c r="G11" s="2140"/>
      <c r="H11" s="2188"/>
      <c r="I11" s="2188"/>
      <c r="J11" s="2188"/>
      <c r="K11" s="2098"/>
      <c r="L11" s="2098"/>
      <c r="M11" s="2099"/>
    </row>
    <row r="12" spans="1:13">
      <c r="A12" s="2186" t="s">
        <v>2842</v>
      </c>
      <c r="B12" s="2098"/>
      <c r="C12" s="2098"/>
      <c r="D12" s="2188"/>
      <c r="E12" s="2188"/>
      <c r="F12" s="2099"/>
      <c r="G12" s="2140"/>
      <c r="H12" s="2188"/>
      <c r="I12" s="2188"/>
      <c r="J12" s="2188"/>
      <c r="K12" s="2098"/>
      <c r="L12" s="2098"/>
      <c r="M12" s="2099"/>
    </row>
    <row r="13" spans="1:13">
      <c r="A13" s="2140"/>
      <c r="B13" s="2098"/>
      <c r="C13" s="2098"/>
      <c r="D13" s="2187" t="s">
        <v>2843</v>
      </c>
      <c r="E13" s="2188"/>
      <c r="F13" s="2099"/>
      <c r="G13" s="2140"/>
      <c r="H13" s="2188"/>
      <c r="I13" s="2188"/>
      <c r="J13" s="2188"/>
      <c r="K13" s="2189" t="s">
        <v>2844</v>
      </c>
      <c r="L13" s="2098"/>
      <c r="M13" s="2099"/>
    </row>
    <row r="14" spans="1:13">
      <c r="A14" s="2140"/>
      <c r="B14" s="2098"/>
      <c r="C14" s="2098"/>
      <c r="D14" s="2188"/>
      <c r="E14" s="2188"/>
      <c r="F14" s="2099"/>
      <c r="G14" s="2186" t="s">
        <v>2845</v>
      </c>
      <c r="H14" s="2188"/>
      <c r="I14" s="2188"/>
      <c r="J14" s="2188"/>
      <c r="K14" s="2098"/>
      <c r="L14" s="2098"/>
      <c r="M14" s="2099"/>
    </row>
    <row r="15" spans="1:13">
      <c r="A15" s="1445"/>
      <c r="B15" s="1364"/>
      <c r="C15" s="1364"/>
      <c r="D15" s="2110"/>
      <c r="E15" s="2110"/>
      <c r="F15" s="2157"/>
      <c r="G15" s="2143"/>
      <c r="H15" s="2110"/>
      <c r="I15" s="2110"/>
      <c r="J15" s="2110"/>
      <c r="M15" s="1372"/>
    </row>
    <row r="16" spans="1:13">
      <c r="A16" s="1465"/>
      <c r="B16" s="1389"/>
      <c r="C16" s="1378"/>
      <c r="D16" s="1388"/>
      <c r="E16" s="1466"/>
      <c r="F16" s="1380" t="s">
        <v>3494</v>
      </c>
      <c r="G16" s="2182" t="s">
        <v>3495</v>
      </c>
      <c r="H16" s="2183"/>
      <c r="I16" s="1389"/>
      <c r="J16" s="1388"/>
      <c r="K16" s="1469" t="s">
        <v>3494</v>
      </c>
      <c r="L16" s="1469" t="s">
        <v>3496</v>
      </c>
      <c r="M16" s="1470"/>
    </row>
    <row r="17" spans="1:13">
      <c r="A17" s="1381" t="s">
        <v>1984</v>
      </c>
      <c r="C17" s="1028"/>
      <c r="D17" s="1471" t="s">
        <v>3443</v>
      </c>
      <c r="E17" s="1385" t="s">
        <v>1326</v>
      </c>
      <c r="F17" s="1386" t="s">
        <v>3497</v>
      </c>
      <c r="G17" s="2184" t="s">
        <v>3498</v>
      </c>
      <c r="H17" s="2146"/>
      <c r="I17" s="2185" t="s">
        <v>3499</v>
      </c>
      <c r="J17" s="2146"/>
      <c r="K17" s="1472" t="s">
        <v>3497</v>
      </c>
      <c r="L17" s="1472" t="s">
        <v>3500</v>
      </c>
      <c r="M17" s="1030"/>
    </row>
    <row r="18" spans="1:13">
      <c r="A18" s="1381" t="s">
        <v>1987</v>
      </c>
      <c r="B18" s="1376" t="s">
        <v>3501</v>
      </c>
      <c r="C18" s="1473"/>
      <c r="D18" s="1471" t="s">
        <v>3502</v>
      </c>
      <c r="E18" s="1385" t="s">
        <v>3503</v>
      </c>
      <c r="F18" s="1386" t="s">
        <v>3650</v>
      </c>
      <c r="G18" s="2184" t="s">
        <v>3504</v>
      </c>
      <c r="H18" s="2146"/>
      <c r="I18" s="2185" t="s">
        <v>3505</v>
      </c>
      <c r="J18" s="2146"/>
      <c r="K18" s="1472" t="s">
        <v>2870</v>
      </c>
      <c r="L18" s="1472" t="s">
        <v>3506</v>
      </c>
      <c r="M18" s="1384" t="s">
        <v>1984</v>
      </c>
    </row>
    <row r="19" spans="1:13">
      <c r="A19" s="1474"/>
      <c r="B19" s="1475" t="s">
        <v>3447</v>
      </c>
      <c r="C19" s="1476"/>
      <c r="D19" s="1477" t="s">
        <v>3448</v>
      </c>
      <c r="E19" s="1478" t="s">
        <v>3449</v>
      </c>
      <c r="F19" s="1513" t="s">
        <v>3450</v>
      </c>
      <c r="G19" s="2179" t="s">
        <v>2692</v>
      </c>
      <c r="H19" s="2180"/>
      <c r="I19" s="2181" t="s">
        <v>2693</v>
      </c>
      <c r="J19" s="2180"/>
      <c r="K19" s="1479" t="s">
        <v>2694</v>
      </c>
      <c r="L19" s="1479" t="s">
        <v>2695</v>
      </c>
      <c r="M19" s="1392" t="s">
        <v>1987</v>
      </c>
    </row>
    <row r="20" spans="1:13">
      <c r="A20" s="1377">
        <v>1</v>
      </c>
      <c r="D20" s="1375"/>
      <c r="E20" s="1014"/>
      <c r="F20" s="337"/>
      <c r="G20" s="478"/>
      <c r="H20" s="446"/>
      <c r="I20" s="382"/>
      <c r="J20" s="1181"/>
      <c r="K20" s="382"/>
      <c r="L20" s="382"/>
      <c r="M20" s="1030">
        <v>1</v>
      </c>
    </row>
    <row r="21" spans="1:13">
      <c r="A21" s="1377">
        <v>2</v>
      </c>
      <c r="D21" s="1375"/>
      <c r="E21" s="1014"/>
      <c r="F21" s="338"/>
      <c r="G21" s="426"/>
      <c r="H21" s="429"/>
      <c r="I21" s="377"/>
      <c r="J21" s="1180"/>
      <c r="K21" s="377"/>
      <c r="L21" s="377"/>
      <c r="M21" s="1030">
        <v>2</v>
      </c>
    </row>
    <row r="22" spans="1:13">
      <c r="A22" s="1377">
        <v>3</v>
      </c>
      <c r="D22" s="1375"/>
      <c r="E22" s="1014"/>
      <c r="F22" s="338"/>
      <c r="G22" s="426"/>
      <c r="H22" s="429"/>
      <c r="I22" s="377"/>
      <c r="J22" s="1180"/>
      <c r="K22" s="377"/>
      <c r="L22" s="377"/>
      <c r="M22" s="1030">
        <v>3</v>
      </c>
    </row>
    <row r="23" spans="1:13">
      <c r="A23" s="1377">
        <v>4</v>
      </c>
      <c r="D23" s="1375"/>
      <c r="E23" s="1014"/>
      <c r="F23" s="338"/>
      <c r="G23" s="426"/>
      <c r="H23" s="429"/>
      <c r="I23" s="377"/>
      <c r="J23" s="1180"/>
      <c r="K23" s="377"/>
      <c r="L23" s="377"/>
      <c r="M23" s="1030">
        <v>4</v>
      </c>
    </row>
    <row r="24" spans="1:13">
      <c r="A24" s="1377">
        <v>5</v>
      </c>
      <c r="D24" s="1375"/>
      <c r="E24" s="1014"/>
      <c r="F24" s="338"/>
      <c r="G24" s="426"/>
      <c r="H24" s="429"/>
      <c r="I24" s="377"/>
      <c r="J24" s="1180"/>
      <c r="K24" s="377"/>
      <c r="L24" s="377"/>
      <c r="M24" s="1030">
        <v>5</v>
      </c>
    </row>
    <row r="25" spans="1:13">
      <c r="A25" s="1377">
        <v>6</v>
      </c>
      <c r="D25" s="1375"/>
      <c r="E25" s="1014"/>
      <c r="F25" s="338"/>
      <c r="G25" s="426"/>
      <c r="H25" s="429"/>
      <c r="I25" s="377"/>
      <c r="J25" s="1180"/>
      <c r="K25" s="377"/>
      <c r="L25" s="377"/>
      <c r="M25" s="1030">
        <v>6</v>
      </c>
    </row>
    <row r="26" spans="1:13">
      <c r="A26" s="1377">
        <v>7</v>
      </c>
      <c r="D26" s="1375"/>
      <c r="E26" s="1014"/>
      <c r="F26" s="338"/>
      <c r="G26" s="426"/>
      <c r="H26" s="429"/>
      <c r="I26" s="377"/>
      <c r="J26" s="1180"/>
      <c r="K26" s="377"/>
      <c r="L26" s="377"/>
      <c r="M26" s="1030">
        <v>7</v>
      </c>
    </row>
    <row r="27" spans="1:13">
      <c r="A27" s="1377">
        <v>8</v>
      </c>
      <c r="D27" s="1375"/>
      <c r="E27" s="1014"/>
      <c r="F27" s="338"/>
      <c r="G27" s="426"/>
      <c r="H27" s="429"/>
      <c r="I27" s="377"/>
      <c r="J27" s="1180"/>
      <c r="K27" s="377"/>
      <c r="L27" s="377"/>
      <c r="M27" s="1030">
        <v>8</v>
      </c>
    </row>
    <row r="28" spans="1:13">
      <c r="A28" s="1377">
        <v>9</v>
      </c>
      <c r="D28" s="1375"/>
      <c r="E28" s="1014"/>
      <c r="F28" s="338"/>
      <c r="G28" s="426"/>
      <c r="H28" s="429"/>
      <c r="I28" s="377"/>
      <c r="J28" s="1180"/>
      <c r="K28" s="377"/>
      <c r="L28" s="377"/>
      <c r="M28" s="1030">
        <v>9</v>
      </c>
    </row>
    <row r="29" spans="1:13">
      <c r="A29" s="1377">
        <v>10</v>
      </c>
      <c r="D29" s="1375"/>
      <c r="E29" s="1014"/>
      <c r="F29" s="338"/>
      <c r="G29" s="426"/>
      <c r="H29" s="429"/>
      <c r="I29" s="377"/>
      <c r="J29" s="1180"/>
      <c r="K29" s="377"/>
      <c r="L29" s="377"/>
      <c r="M29" s="1030">
        <v>10</v>
      </c>
    </row>
    <row r="30" spans="1:13">
      <c r="A30" s="1377">
        <v>11</v>
      </c>
      <c r="D30" s="1375"/>
      <c r="E30" s="1014"/>
      <c r="F30" s="338"/>
      <c r="G30" s="426"/>
      <c r="H30" s="429"/>
      <c r="I30" s="377"/>
      <c r="J30" s="1180"/>
      <c r="K30" s="377"/>
      <c r="L30" s="377"/>
      <c r="M30" s="1030">
        <v>11</v>
      </c>
    </row>
    <row r="31" spans="1:13">
      <c r="A31" s="1377">
        <v>12</v>
      </c>
      <c r="D31" s="1375"/>
      <c r="E31" s="1014"/>
      <c r="F31" s="338"/>
      <c r="G31" s="426"/>
      <c r="H31" s="429"/>
      <c r="I31" s="377"/>
      <c r="J31" s="1180"/>
      <c r="K31" s="377"/>
      <c r="L31" s="377"/>
      <c r="M31" s="1030">
        <v>12</v>
      </c>
    </row>
    <row r="32" spans="1:13">
      <c r="A32" s="1377">
        <v>13</v>
      </c>
      <c r="D32" s="1375"/>
      <c r="E32" s="1014"/>
      <c r="F32" s="338"/>
      <c r="G32" s="426"/>
      <c r="H32" s="429"/>
      <c r="I32" s="377"/>
      <c r="J32" s="1180"/>
      <c r="K32" s="377"/>
      <c r="L32" s="377"/>
      <c r="M32" s="1030">
        <v>13</v>
      </c>
    </row>
    <row r="33" spans="1:13">
      <c r="A33" s="1377">
        <v>14</v>
      </c>
      <c r="D33" s="1375"/>
      <c r="E33" s="1014"/>
      <c r="F33" s="338"/>
      <c r="G33" s="426"/>
      <c r="H33" s="429"/>
      <c r="I33" s="377"/>
      <c r="J33" s="1180"/>
      <c r="K33" s="377"/>
      <c r="L33" s="377"/>
      <c r="M33" s="1030">
        <v>14</v>
      </c>
    </row>
    <row r="34" spans="1:13">
      <c r="A34" s="1377">
        <v>15</v>
      </c>
      <c r="D34" s="1375"/>
      <c r="E34" s="1014"/>
      <c r="F34" s="338"/>
      <c r="G34" s="426"/>
      <c r="H34" s="429"/>
      <c r="I34" s="377"/>
      <c r="J34" s="1180"/>
      <c r="K34" s="377"/>
      <c r="L34" s="377"/>
      <c r="M34" s="1030">
        <v>15</v>
      </c>
    </row>
    <row r="35" spans="1:13">
      <c r="A35" s="1377">
        <v>16</v>
      </c>
      <c r="D35" s="1375"/>
      <c r="E35" s="1014"/>
      <c r="F35" s="338"/>
      <c r="G35" s="426"/>
      <c r="H35" s="429"/>
      <c r="I35" s="377"/>
      <c r="J35" s="1180"/>
      <c r="K35" s="377"/>
      <c r="L35" s="377"/>
      <c r="M35" s="1030">
        <v>16</v>
      </c>
    </row>
    <row r="36" spans="1:13">
      <c r="A36" s="1377">
        <v>17</v>
      </c>
      <c r="D36" s="1375"/>
      <c r="E36" s="1014"/>
      <c r="F36" s="338"/>
      <c r="G36" s="426"/>
      <c r="H36" s="429"/>
      <c r="I36" s="377"/>
      <c r="J36" s="1180"/>
      <c r="K36" s="377"/>
      <c r="L36" s="377"/>
      <c r="M36" s="1030">
        <v>17</v>
      </c>
    </row>
    <row r="37" spans="1:13">
      <c r="A37" s="1377">
        <v>18</v>
      </c>
      <c r="D37" s="1375"/>
      <c r="E37" s="1014"/>
      <c r="F37" s="338"/>
      <c r="G37" s="426"/>
      <c r="H37" s="429"/>
      <c r="I37" s="377"/>
      <c r="J37" s="1180"/>
      <c r="K37" s="377"/>
      <c r="L37" s="377"/>
      <c r="M37" s="1030">
        <v>18</v>
      </c>
    </row>
    <row r="38" spans="1:13">
      <c r="A38" s="1377">
        <v>19</v>
      </c>
      <c r="D38" s="1375"/>
      <c r="E38" s="1014"/>
      <c r="F38" s="338"/>
      <c r="G38" s="426"/>
      <c r="H38" s="429"/>
      <c r="I38" s="377"/>
      <c r="J38" s="1180"/>
      <c r="K38" s="377"/>
      <c r="L38" s="377"/>
      <c r="M38" s="1030">
        <v>19</v>
      </c>
    </row>
    <row r="39" spans="1:13">
      <c r="A39" s="1377">
        <v>20</v>
      </c>
      <c r="D39" s="1375"/>
      <c r="E39" s="1014"/>
      <c r="F39" s="338"/>
      <c r="G39" s="426"/>
      <c r="H39" s="429"/>
      <c r="I39" s="377"/>
      <c r="J39" s="1180"/>
      <c r="K39" s="377"/>
      <c r="L39" s="377"/>
      <c r="M39" s="1030">
        <v>20</v>
      </c>
    </row>
    <row r="40" spans="1:13">
      <c r="A40" s="1377">
        <v>21</v>
      </c>
      <c r="D40" s="1375"/>
      <c r="E40" s="1014"/>
      <c r="F40" s="338"/>
      <c r="G40" s="426"/>
      <c r="H40" s="429"/>
      <c r="I40" s="377"/>
      <c r="J40" s="1180"/>
      <c r="K40" s="377"/>
      <c r="L40" s="377"/>
      <c r="M40" s="1030">
        <v>21</v>
      </c>
    </row>
    <row r="41" spans="1:13">
      <c r="A41" s="1377">
        <v>22</v>
      </c>
      <c r="D41" s="1375"/>
      <c r="E41" s="1014"/>
      <c r="F41" s="338"/>
      <c r="G41" s="426"/>
      <c r="H41" s="429"/>
      <c r="I41" s="377"/>
      <c r="J41" s="1180"/>
      <c r="K41" s="377"/>
      <c r="L41" s="377"/>
      <c r="M41" s="1030">
        <v>22</v>
      </c>
    </row>
    <row r="42" spans="1:13">
      <c r="A42" s="1377">
        <v>23</v>
      </c>
      <c r="D42" s="1375"/>
      <c r="E42" s="1014"/>
      <c r="F42" s="338"/>
      <c r="G42" s="426"/>
      <c r="H42" s="429"/>
      <c r="I42" s="377"/>
      <c r="J42" s="1180"/>
      <c r="K42" s="377"/>
      <c r="L42" s="377"/>
      <c r="M42" s="1030">
        <v>23</v>
      </c>
    </row>
    <row r="43" spans="1:13">
      <c r="A43" s="1377">
        <v>24</v>
      </c>
      <c r="D43" s="1375"/>
      <c r="E43" s="1014"/>
      <c r="F43" s="338"/>
      <c r="G43" s="426"/>
      <c r="H43" s="429"/>
      <c r="I43" s="377"/>
      <c r="J43" s="1180"/>
      <c r="K43" s="377"/>
      <c r="L43" s="377"/>
      <c r="M43" s="1030">
        <v>24</v>
      </c>
    </row>
    <row r="44" spans="1:13">
      <c r="A44" s="1377">
        <v>25</v>
      </c>
      <c r="D44" s="1375"/>
      <c r="E44" s="1014"/>
      <c r="F44" s="338"/>
      <c r="G44" s="426"/>
      <c r="H44" s="429"/>
      <c r="I44" s="377"/>
      <c r="J44" s="1180"/>
      <c r="K44" s="377"/>
      <c r="L44" s="377"/>
      <c r="M44" s="1030">
        <v>25</v>
      </c>
    </row>
    <row r="45" spans="1:13">
      <c r="A45" s="1377">
        <v>26</v>
      </c>
      <c r="D45" s="1375"/>
      <c r="E45" s="1014"/>
      <c r="F45" s="338"/>
      <c r="G45" s="426"/>
      <c r="H45" s="429"/>
      <c r="I45" s="377"/>
      <c r="J45" s="1180"/>
      <c r="K45" s="377"/>
      <c r="L45" s="377"/>
      <c r="M45" s="1030">
        <v>26</v>
      </c>
    </row>
    <row r="46" spans="1:13">
      <c r="A46" s="1377">
        <v>27</v>
      </c>
      <c r="D46" s="1375"/>
      <c r="E46" s="1014"/>
      <c r="F46" s="338"/>
      <c r="G46" s="426"/>
      <c r="H46" s="429"/>
      <c r="I46" s="377"/>
      <c r="J46" s="1180"/>
      <c r="K46" s="377"/>
      <c r="L46" s="377"/>
      <c r="M46" s="1030">
        <v>27</v>
      </c>
    </row>
    <row r="47" spans="1:13">
      <c r="A47" s="1377">
        <v>28</v>
      </c>
      <c r="D47" s="1375"/>
      <c r="E47" s="1014"/>
      <c r="F47" s="338"/>
      <c r="G47" s="426"/>
      <c r="H47" s="429"/>
      <c r="I47" s="377"/>
      <c r="J47" s="1180"/>
      <c r="K47" s="377"/>
      <c r="L47" s="377"/>
      <c r="M47" s="1030">
        <v>28</v>
      </c>
    </row>
    <row r="48" spans="1:13">
      <c r="A48" s="1377">
        <v>29</v>
      </c>
      <c r="D48" s="1375"/>
      <c r="E48" s="1014"/>
      <c r="F48" s="338"/>
      <c r="G48" s="426"/>
      <c r="H48" s="429"/>
      <c r="I48" s="377"/>
      <c r="J48" s="1180"/>
      <c r="K48" s="377"/>
      <c r="L48" s="377"/>
      <c r="M48" s="1030">
        <v>29</v>
      </c>
    </row>
    <row r="49" spans="1:13">
      <c r="A49" s="1377">
        <v>30</v>
      </c>
      <c r="D49" s="1375"/>
      <c r="E49" s="1014"/>
      <c r="F49" s="338"/>
      <c r="G49" s="426"/>
      <c r="H49" s="429"/>
      <c r="I49" s="377"/>
      <c r="J49" s="1180"/>
      <c r="K49" s="377"/>
      <c r="L49" s="377"/>
      <c r="M49" s="1030">
        <v>30</v>
      </c>
    </row>
    <row r="50" spans="1:13">
      <c r="A50" s="1377">
        <v>31</v>
      </c>
      <c r="D50" s="1375"/>
      <c r="E50" s="1014"/>
      <c r="F50" s="338"/>
      <c r="G50" s="426"/>
      <c r="H50" s="429"/>
      <c r="I50" s="377"/>
      <c r="J50" s="1180"/>
      <c r="K50" s="377"/>
      <c r="L50" s="377"/>
      <c r="M50" s="1030">
        <v>31</v>
      </c>
    </row>
    <row r="51" spans="1:13">
      <c r="A51" s="1377">
        <v>32</v>
      </c>
      <c r="D51" s="1375"/>
      <c r="E51" s="1014"/>
      <c r="F51" s="338"/>
      <c r="G51" s="426"/>
      <c r="H51" s="429"/>
      <c r="I51" s="377"/>
      <c r="J51" s="1180"/>
      <c r="K51" s="377"/>
      <c r="L51" s="377"/>
      <c r="M51" s="1030">
        <v>32</v>
      </c>
    </row>
    <row r="52" spans="1:13">
      <c r="A52" s="1377">
        <v>33</v>
      </c>
      <c r="D52" s="1375"/>
      <c r="E52" s="1014"/>
      <c r="F52" s="338"/>
      <c r="G52" s="426"/>
      <c r="H52" s="429"/>
      <c r="I52" s="377"/>
      <c r="J52" s="1180"/>
      <c r="K52" s="377"/>
      <c r="L52" s="377"/>
      <c r="M52" s="1030">
        <v>33</v>
      </c>
    </row>
    <row r="53" spans="1:13">
      <c r="A53" s="1377">
        <v>34</v>
      </c>
      <c r="D53" s="1375"/>
      <c r="E53" s="1014"/>
      <c r="F53" s="338"/>
      <c r="G53" s="426"/>
      <c r="H53" s="429"/>
      <c r="I53" s="377"/>
      <c r="J53" s="1180"/>
      <c r="K53" s="377"/>
      <c r="L53" s="377"/>
      <c r="M53" s="1030">
        <v>34</v>
      </c>
    </row>
    <row r="54" spans="1:13">
      <c r="A54" s="1377">
        <v>35</v>
      </c>
      <c r="D54" s="1375"/>
      <c r="E54" s="1014"/>
      <c r="F54" s="338"/>
      <c r="G54" s="426"/>
      <c r="H54" s="429"/>
      <c r="I54" s="377"/>
      <c r="J54" s="1180"/>
      <c r="K54" s="377"/>
      <c r="L54" s="377"/>
      <c r="M54" s="1030">
        <v>35</v>
      </c>
    </row>
    <row r="55" spans="1:13">
      <c r="A55" s="1377">
        <v>36</v>
      </c>
      <c r="D55" s="1375"/>
      <c r="E55" s="1014"/>
      <c r="F55" s="338"/>
      <c r="G55" s="426"/>
      <c r="H55" s="429"/>
      <c r="I55" s="377"/>
      <c r="J55" s="1180"/>
      <c r="K55" s="377"/>
      <c r="L55" s="377"/>
      <c r="M55" s="1030">
        <v>36</v>
      </c>
    </row>
    <row r="56" spans="1:13">
      <c r="A56" s="1377">
        <v>37</v>
      </c>
      <c r="D56" s="1375"/>
      <c r="E56" s="1014"/>
      <c r="F56" s="338"/>
      <c r="G56" s="426"/>
      <c r="H56" s="429"/>
      <c r="I56" s="377"/>
      <c r="J56" s="1180"/>
      <c r="K56" s="377"/>
      <c r="L56" s="377"/>
      <c r="M56" s="1030">
        <v>37</v>
      </c>
    </row>
    <row r="57" spans="1:13">
      <c r="A57" s="1377">
        <v>38</v>
      </c>
      <c r="D57" s="1375"/>
      <c r="E57" s="1014"/>
      <c r="F57" s="338"/>
      <c r="G57" s="426"/>
      <c r="H57" s="429"/>
      <c r="I57" s="377"/>
      <c r="J57" s="1180"/>
      <c r="K57" s="377"/>
      <c r="L57" s="377"/>
      <c r="M57" s="1030">
        <v>38</v>
      </c>
    </row>
    <row r="58" spans="1:13">
      <c r="A58" s="1377">
        <v>39</v>
      </c>
      <c r="D58" s="1375"/>
      <c r="E58" s="1014"/>
      <c r="F58" s="338"/>
      <c r="G58" s="426"/>
      <c r="H58" s="429"/>
      <c r="I58" s="377"/>
      <c r="J58" s="1180"/>
      <c r="K58" s="377"/>
      <c r="L58" s="377"/>
      <c r="M58" s="1030">
        <v>39</v>
      </c>
    </row>
    <row r="59" spans="1:13">
      <c r="A59" s="1377">
        <v>40</v>
      </c>
      <c r="D59" s="1375"/>
      <c r="E59" s="1014"/>
      <c r="F59" s="338"/>
      <c r="G59" s="426"/>
      <c r="H59" s="429"/>
      <c r="I59" s="377"/>
      <c r="J59" s="1180"/>
      <c r="K59" s="377"/>
      <c r="L59" s="377"/>
      <c r="M59" s="1030">
        <v>40</v>
      </c>
    </row>
    <row r="60" spans="1:13">
      <c r="A60" s="1474">
        <v>41</v>
      </c>
      <c r="B60" s="551"/>
      <c r="C60" s="551"/>
      <c r="D60" s="552"/>
      <c r="E60" s="551"/>
      <c r="F60" s="339"/>
      <c r="G60" s="426"/>
      <c r="H60" s="429"/>
      <c r="I60" s="377"/>
      <c r="J60" s="1180"/>
      <c r="K60" s="377"/>
      <c r="L60" s="377"/>
      <c r="M60" s="1480">
        <v>41</v>
      </c>
    </row>
    <row r="61" spans="1:13">
      <c r="A61" s="1464">
        <v>42</v>
      </c>
      <c r="B61" s="1389" t="s">
        <v>3507</v>
      </c>
      <c r="C61" s="1388"/>
      <c r="D61" s="1388"/>
      <c r="E61" s="1388"/>
      <c r="F61" s="1470"/>
      <c r="G61" s="1464"/>
      <c r="H61" s="876"/>
      <c r="I61" s="372"/>
      <c r="J61" s="312"/>
      <c r="K61" s="372"/>
      <c r="L61" s="372"/>
      <c r="M61" s="1030">
        <v>42</v>
      </c>
    </row>
    <row r="62" spans="1:13" ht="15.75" thickBot="1">
      <c r="A62" s="1044"/>
      <c r="B62" s="1481"/>
      <c r="C62" s="1045"/>
      <c r="D62" s="1045"/>
      <c r="E62" s="1482" t="s">
        <v>210</v>
      </c>
      <c r="F62" s="344">
        <f>SUM(F20:F60)</f>
        <v>0</v>
      </c>
      <c r="G62" s="1044"/>
      <c r="H62" s="512">
        <f>SUM(H20:H60)</f>
        <v>0</v>
      </c>
      <c r="I62" s="877"/>
      <c r="J62" s="512">
        <f>SUM(J20:J60)</f>
        <v>0</v>
      </c>
      <c r="K62" s="512">
        <f>SUM(K20:K60)</f>
        <v>0</v>
      </c>
      <c r="L62" s="487">
        <f>SUM(L20:L60)</f>
        <v>0</v>
      </c>
      <c r="M62" s="1483"/>
    </row>
    <row r="63" spans="1:13">
      <c r="A63" s="9" t="s">
        <v>3508</v>
      </c>
      <c r="G63" s="9" t="s">
        <v>3509</v>
      </c>
      <c r="M63" s="1368" t="s">
        <v>4329</v>
      </c>
    </row>
    <row r="64" spans="1:13">
      <c r="A64" s="12" t="s">
        <v>4330</v>
      </c>
      <c r="B64" s="12"/>
      <c r="C64" s="12"/>
      <c r="D64" s="12"/>
      <c r="E64" s="12"/>
      <c r="F64" s="12"/>
      <c r="G64" s="12" t="s">
        <v>4331</v>
      </c>
      <c r="H64" s="12"/>
      <c r="I64" s="12"/>
      <c r="J64" s="12"/>
      <c r="K64" s="12"/>
      <c r="L64" s="12"/>
      <c r="M64" s="12"/>
    </row>
    <row r="65" spans="1:13" ht="15.75">
      <c r="A65" s="1371" t="s">
        <v>1373</v>
      </c>
      <c r="B65" s="12"/>
      <c r="C65" s="12"/>
      <c r="D65" s="12"/>
      <c r="E65" s="12"/>
      <c r="F65" s="12"/>
    </row>
    <row r="66" spans="1:13" ht="15.75" thickBot="1">
      <c r="A66" s="9" t="str">
        <f>'Data Sheet'!$C$25</f>
        <v>Central Hudson Gas &amp; Electric</v>
      </c>
      <c r="E66" s="1367" t="s">
        <v>2045</v>
      </c>
      <c r="F66" s="1604" t="str">
        <f>'Data Sheet'!$C$38</f>
        <v>12/31/13</v>
      </c>
      <c r="G66" s="9" t="str">
        <f>'Data Sheet'!$C$25</f>
        <v>Central Hudson Gas &amp; Electric</v>
      </c>
      <c r="K66" s="1367" t="s">
        <v>2045</v>
      </c>
      <c r="L66" s="1604" t="str">
        <f>'Data Sheet'!$C$38</f>
        <v>12/31/13</v>
      </c>
    </row>
    <row r="67" spans="1:13">
      <c r="A67" s="1022"/>
      <c r="B67" s="1025"/>
      <c r="C67" s="1025"/>
      <c r="D67" s="1025"/>
      <c r="E67" s="1025"/>
      <c r="F67" s="1025"/>
      <c r="G67" s="1022"/>
      <c r="H67" s="1025"/>
      <c r="I67" s="1025"/>
      <c r="J67" s="1025"/>
      <c r="K67" s="1025"/>
      <c r="L67" s="1025"/>
      <c r="M67" s="1369"/>
    </row>
    <row r="68" spans="1:13">
      <c r="A68" s="1485" t="s">
        <v>1044</v>
      </c>
      <c r="B68" s="12"/>
      <c r="C68" s="12"/>
      <c r="D68" s="12"/>
      <c r="E68" s="12"/>
      <c r="F68" s="1484"/>
      <c r="G68" s="1485" t="s">
        <v>1044</v>
      </c>
      <c r="H68" s="12"/>
      <c r="I68" s="12"/>
      <c r="J68" s="12"/>
      <c r="K68" s="12"/>
      <c r="L68" s="12"/>
      <c r="M68" s="1040"/>
    </row>
    <row r="69" spans="1:13">
      <c r="A69" s="1034"/>
      <c r="B69" s="1035"/>
      <c r="C69" s="1035"/>
      <c r="D69" s="1035"/>
      <c r="E69" s="1035"/>
      <c r="F69" s="1035"/>
      <c r="G69" s="1031"/>
      <c r="H69" s="1035"/>
      <c r="I69" s="1035"/>
      <c r="J69" s="1035"/>
      <c r="K69" s="1035"/>
      <c r="L69" s="1035"/>
      <c r="M69" s="1036"/>
    </row>
    <row r="70" spans="1:13">
      <c r="A70" s="1465"/>
      <c r="B70" s="1389"/>
      <c r="C70" s="1378"/>
      <c r="D70" s="1388"/>
      <c r="E70" s="1466"/>
      <c r="F70" s="1467" t="s">
        <v>3494</v>
      </c>
      <c r="G70" s="1464"/>
      <c r="H70" s="1486" t="s">
        <v>3495</v>
      </c>
      <c r="I70" s="1389"/>
      <c r="J70" s="1388"/>
      <c r="K70" s="1469" t="s">
        <v>3494</v>
      </c>
      <c r="L70" s="1469" t="s">
        <v>3496</v>
      </c>
      <c r="M70" s="1470"/>
    </row>
    <row r="71" spans="1:13">
      <c r="A71" s="1381" t="s">
        <v>1984</v>
      </c>
      <c r="C71" s="1028"/>
      <c r="D71" s="1383" t="s">
        <v>3443</v>
      </c>
      <c r="E71" s="1385" t="s">
        <v>1326</v>
      </c>
      <c r="F71" s="1471" t="s">
        <v>3497</v>
      </c>
      <c r="G71" s="1027"/>
      <c r="H71" s="1382" t="s">
        <v>3498</v>
      </c>
      <c r="I71" s="1376"/>
      <c r="J71" s="12" t="s">
        <v>3499</v>
      </c>
      <c r="K71" s="1472" t="s">
        <v>3497</v>
      </c>
      <c r="L71" s="1472" t="s">
        <v>3500</v>
      </c>
      <c r="M71" s="1030"/>
    </row>
    <row r="72" spans="1:13">
      <c r="A72" s="1381" t="s">
        <v>1987</v>
      </c>
      <c r="B72" s="1376" t="s">
        <v>3501</v>
      </c>
      <c r="C72" s="1473"/>
      <c r="D72" s="1383" t="s">
        <v>3502</v>
      </c>
      <c r="E72" s="1385" t="s">
        <v>3503</v>
      </c>
      <c r="F72" s="1471" t="s">
        <v>3650</v>
      </c>
      <c r="G72" s="1027"/>
      <c r="H72" s="1382" t="s">
        <v>3504</v>
      </c>
      <c r="I72" s="1376"/>
      <c r="J72" s="12" t="s">
        <v>3505</v>
      </c>
      <c r="K72" s="1472" t="s">
        <v>2870</v>
      </c>
      <c r="L72" s="1472" t="s">
        <v>3506</v>
      </c>
      <c r="M72" s="1384" t="s">
        <v>1984</v>
      </c>
    </row>
    <row r="73" spans="1:13">
      <c r="A73" s="1474"/>
      <c r="B73" s="1475" t="s">
        <v>3447</v>
      </c>
      <c r="C73" s="1476"/>
      <c r="D73" s="1477" t="s">
        <v>3448</v>
      </c>
      <c r="E73" s="1478" t="s">
        <v>3449</v>
      </c>
      <c r="F73" s="1477" t="s">
        <v>3450</v>
      </c>
      <c r="G73" s="1031"/>
      <c r="H73" s="1487" t="s">
        <v>2692</v>
      </c>
      <c r="I73" s="1475"/>
      <c r="J73" s="1035" t="s">
        <v>2693</v>
      </c>
      <c r="K73" s="1479" t="s">
        <v>2694</v>
      </c>
      <c r="L73" s="1479" t="s">
        <v>2695</v>
      </c>
      <c r="M73" s="1392" t="s">
        <v>1987</v>
      </c>
    </row>
    <row r="74" spans="1:13">
      <c r="A74" s="1377">
        <v>1</v>
      </c>
      <c r="D74" s="1375"/>
      <c r="F74" s="382"/>
      <c r="G74" s="478"/>
      <c r="H74" s="446"/>
      <c r="I74" s="382"/>
      <c r="J74" s="483"/>
      <c r="K74" s="382"/>
      <c r="L74" s="382"/>
      <c r="M74" s="1030">
        <v>1</v>
      </c>
    </row>
    <row r="75" spans="1:13">
      <c r="A75" s="1377">
        <v>2</v>
      </c>
      <c r="D75" s="1375"/>
      <c r="F75" s="377"/>
      <c r="G75" s="426"/>
      <c r="H75" s="429"/>
      <c r="I75" s="377"/>
      <c r="J75" s="376"/>
      <c r="K75" s="377"/>
      <c r="L75" s="377"/>
      <c r="M75" s="1030">
        <v>2</v>
      </c>
    </row>
    <row r="76" spans="1:13">
      <c r="A76" s="1377">
        <v>3</v>
      </c>
      <c r="D76" s="1375"/>
      <c r="F76" s="377"/>
      <c r="G76" s="426"/>
      <c r="H76" s="429"/>
      <c r="I76" s="377"/>
      <c r="J76" s="376"/>
      <c r="K76" s="377"/>
      <c r="L76" s="377"/>
      <c r="M76" s="1030">
        <v>3</v>
      </c>
    </row>
    <row r="77" spans="1:13">
      <c r="A77" s="1377">
        <v>4</v>
      </c>
      <c r="D77" s="1375"/>
      <c r="F77" s="377"/>
      <c r="G77" s="426"/>
      <c r="H77" s="429"/>
      <c r="I77" s="377"/>
      <c r="J77" s="376"/>
      <c r="K77" s="377"/>
      <c r="L77" s="377"/>
      <c r="M77" s="1030">
        <v>4</v>
      </c>
    </row>
    <row r="78" spans="1:13">
      <c r="A78" s="1377">
        <v>5</v>
      </c>
      <c r="D78" s="1375"/>
      <c r="F78" s="377"/>
      <c r="G78" s="426"/>
      <c r="H78" s="429"/>
      <c r="I78" s="377"/>
      <c r="J78" s="376"/>
      <c r="K78" s="377"/>
      <c r="L78" s="377"/>
      <c r="M78" s="1030">
        <v>5</v>
      </c>
    </row>
    <row r="79" spans="1:13">
      <c r="A79" s="1377">
        <v>6</v>
      </c>
      <c r="D79" s="1375"/>
      <c r="F79" s="377"/>
      <c r="G79" s="426"/>
      <c r="H79" s="429"/>
      <c r="I79" s="377"/>
      <c r="J79" s="376"/>
      <c r="K79" s="377"/>
      <c r="L79" s="377"/>
      <c r="M79" s="1030">
        <v>6</v>
      </c>
    </row>
    <row r="80" spans="1:13">
      <c r="A80" s="1377">
        <v>7</v>
      </c>
      <c r="D80" s="1375"/>
      <c r="F80" s="377"/>
      <c r="G80" s="426"/>
      <c r="H80" s="429"/>
      <c r="I80" s="377"/>
      <c r="J80" s="376"/>
      <c r="K80" s="377"/>
      <c r="L80" s="377"/>
      <c r="M80" s="1030">
        <v>7</v>
      </c>
    </row>
    <row r="81" spans="1:13">
      <c r="A81" s="1377">
        <v>8</v>
      </c>
      <c r="D81" s="1375"/>
      <c r="F81" s="377"/>
      <c r="G81" s="426"/>
      <c r="H81" s="429"/>
      <c r="I81" s="377"/>
      <c r="J81" s="376"/>
      <c r="K81" s="377"/>
      <c r="L81" s="377"/>
      <c r="M81" s="1030">
        <v>8</v>
      </c>
    </row>
    <row r="82" spans="1:13">
      <c r="A82" s="1377">
        <v>9</v>
      </c>
      <c r="D82" s="1375"/>
      <c r="F82" s="377"/>
      <c r="G82" s="426"/>
      <c r="H82" s="429"/>
      <c r="I82" s="377"/>
      <c r="J82" s="376"/>
      <c r="K82" s="377"/>
      <c r="L82" s="377"/>
      <c r="M82" s="1030">
        <v>9</v>
      </c>
    </row>
    <row r="83" spans="1:13">
      <c r="A83" s="1377">
        <v>10</v>
      </c>
      <c r="D83" s="1375"/>
      <c r="F83" s="377"/>
      <c r="G83" s="426"/>
      <c r="H83" s="429"/>
      <c r="I83" s="377"/>
      <c r="J83" s="376"/>
      <c r="K83" s="377"/>
      <c r="L83" s="377"/>
      <c r="M83" s="1030">
        <v>10</v>
      </c>
    </row>
    <row r="84" spans="1:13">
      <c r="A84" s="1377">
        <v>11</v>
      </c>
      <c r="D84" s="1375"/>
      <c r="F84" s="377"/>
      <c r="G84" s="426"/>
      <c r="H84" s="429"/>
      <c r="I84" s="377"/>
      <c r="J84" s="376"/>
      <c r="K84" s="377"/>
      <c r="L84" s="377"/>
      <c r="M84" s="1030">
        <v>11</v>
      </c>
    </row>
    <row r="85" spans="1:13">
      <c r="A85" s="1377">
        <v>12</v>
      </c>
      <c r="D85" s="1375"/>
      <c r="F85" s="377"/>
      <c r="G85" s="426"/>
      <c r="H85" s="429"/>
      <c r="I85" s="377"/>
      <c r="J85" s="376"/>
      <c r="K85" s="377"/>
      <c r="L85" s="377"/>
      <c r="M85" s="1030">
        <v>12</v>
      </c>
    </row>
    <row r="86" spans="1:13">
      <c r="A86" s="1377">
        <v>13</v>
      </c>
      <c r="D86" s="1375"/>
      <c r="F86" s="377"/>
      <c r="G86" s="426"/>
      <c r="H86" s="429"/>
      <c r="I86" s="377"/>
      <c r="J86" s="376"/>
      <c r="K86" s="377"/>
      <c r="L86" s="377"/>
      <c r="M86" s="1030">
        <v>13</v>
      </c>
    </row>
    <row r="87" spans="1:13">
      <c r="A87" s="1377">
        <v>14</v>
      </c>
      <c r="D87" s="1375"/>
      <c r="F87" s="377"/>
      <c r="G87" s="426"/>
      <c r="H87" s="429"/>
      <c r="I87" s="377"/>
      <c r="J87" s="376"/>
      <c r="K87" s="377"/>
      <c r="L87" s="377"/>
      <c r="M87" s="1030">
        <v>14</v>
      </c>
    </row>
    <row r="88" spans="1:13">
      <c r="A88" s="1377">
        <v>15</v>
      </c>
      <c r="D88" s="1375"/>
      <c r="F88" s="377"/>
      <c r="G88" s="426"/>
      <c r="H88" s="429"/>
      <c r="I88" s="377"/>
      <c r="J88" s="376"/>
      <c r="K88" s="377"/>
      <c r="L88" s="377"/>
      <c r="M88" s="1030">
        <v>15</v>
      </c>
    </row>
    <row r="89" spans="1:13">
      <c r="A89" s="1377">
        <v>16</v>
      </c>
      <c r="D89" s="1375"/>
      <c r="F89" s="377"/>
      <c r="G89" s="426"/>
      <c r="H89" s="429"/>
      <c r="I89" s="377"/>
      <c r="J89" s="376"/>
      <c r="K89" s="377"/>
      <c r="L89" s="377"/>
      <c r="M89" s="1030">
        <v>16</v>
      </c>
    </row>
    <row r="90" spans="1:13">
      <c r="A90" s="1377">
        <v>17</v>
      </c>
      <c r="D90" s="1375"/>
      <c r="F90" s="377"/>
      <c r="G90" s="426"/>
      <c r="H90" s="429"/>
      <c r="I90" s="377"/>
      <c r="J90" s="376"/>
      <c r="K90" s="377"/>
      <c r="L90" s="377"/>
      <c r="M90" s="1030">
        <v>17</v>
      </c>
    </row>
    <row r="91" spans="1:13">
      <c r="A91" s="1377">
        <v>18</v>
      </c>
      <c r="D91" s="1375"/>
      <c r="F91" s="377"/>
      <c r="G91" s="426"/>
      <c r="H91" s="429"/>
      <c r="I91" s="377"/>
      <c r="J91" s="376"/>
      <c r="K91" s="377"/>
      <c r="L91" s="377"/>
      <c r="M91" s="1030">
        <v>18</v>
      </c>
    </row>
    <row r="92" spans="1:13">
      <c r="A92" s="1377">
        <v>19</v>
      </c>
      <c r="D92" s="1375"/>
      <c r="F92" s="377"/>
      <c r="G92" s="426"/>
      <c r="H92" s="429"/>
      <c r="I92" s="377"/>
      <c r="J92" s="376"/>
      <c r="K92" s="377"/>
      <c r="L92" s="377"/>
      <c r="M92" s="1030">
        <v>19</v>
      </c>
    </row>
    <row r="93" spans="1:13">
      <c r="A93" s="1377">
        <v>20</v>
      </c>
      <c r="D93" s="1375"/>
      <c r="F93" s="377"/>
      <c r="G93" s="426"/>
      <c r="H93" s="429"/>
      <c r="I93" s="377"/>
      <c r="J93" s="376"/>
      <c r="K93" s="377"/>
      <c r="L93" s="377"/>
      <c r="M93" s="1030">
        <v>20</v>
      </c>
    </row>
    <row r="94" spans="1:13">
      <c r="A94" s="1377">
        <v>21</v>
      </c>
      <c r="D94" s="1375"/>
      <c r="F94" s="377"/>
      <c r="G94" s="426"/>
      <c r="H94" s="429"/>
      <c r="I94" s="377"/>
      <c r="J94" s="376"/>
      <c r="K94" s="377"/>
      <c r="L94" s="377"/>
      <c r="M94" s="1030">
        <v>21</v>
      </c>
    </row>
    <row r="95" spans="1:13">
      <c r="A95" s="1377">
        <v>22</v>
      </c>
      <c r="D95" s="1375"/>
      <c r="F95" s="377"/>
      <c r="G95" s="426"/>
      <c r="H95" s="429"/>
      <c r="I95" s="377"/>
      <c r="J95" s="376"/>
      <c r="K95" s="377"/>
      <c r="L95" s="377"/>
      <c r="M95" s="1030">
        <v>22</v>
      </c>
    </row>
    <row r="96" spans="1:13">
      <c r="A96" s="1377">
        <v>23</v>
      </c>
      <c r="D96" s="1375"/>
      <c r="F96" s="377"/>
      <c r="G96" s="426"/>
      <c r="H96" s="429"/>
      <c r="I96" s="377"/>
      <c r="J96" s="376"/>
      <c r="K96" s="377"/>
      <c r="L96" s="377"/>
      <c r="M96" s="1030">
        <v>23</v>
      </c>
    </row>
    <row r="97" spans="1:13">
      <c r="A97" s="1377">
        <v>24</v>
      </c>
      <c r="D97" s="1375"/>
      <c r="F97" s="377"/>
      <c r="G97" s="426"/>
      <c r="H97" s="429"/>
      <c r="I97" s="377"/>
      <c r="J97" s="376"/>
      <c r="K97" s="377"/>
      <c r="L97" s="377"/>
      <c r="M97" s="1030">
        <v>24</v>
      </c>
    </row>
    <row r="98" spans="1:13">
      <c r="A98" s="1377">
        <v>25</v>
      </c>
      <c r="D98" s="1375"/>
      <c r="F98" s="377"/>
      <c r="G98" s="426"/>
      <c r="H98" s="429"/>
      <c r="I98" s="377"/>
      <c r="J98" s="376"/>
      <c r="K98" s="377"/>
      <c r="L98" s="377"/>
      <c r="M98" s="1030">
        <v>25</v>
      </c>
    </row>
    <row r="99" spans="1:13">
      <c r="A99" s="1377">
        <v>26</v>
      </c>
      <c r="D99" s="1375"/>
      <c r="F99" s="377"/>
      <c r="G99" s="426"/>
      <c r="H99" s="429"/>
      <c r="I99" s="377"/>
      <c r="J99" s="376"/>
      <c r="K99" s="377"/>
      <c r="L99" s="377"/>
      <c r="M99" s="1030">
        <v>26</v>
      </c>
    </row>
    <row r="100" spans="1:13">
      <c r="A100" s="1377">
        <v>27</v>
      </c>
      <c r="D100" s="1375"/>
      <c r="F100" s="377"/>
      <c r="G100" s="426"/>
      <c r="H100" s="429"/>
      <c r="I100" s="377"/>
      <c r="J100" s="376"/>
      <c r="K100" s="377"/>
      <c r="L100" s="377"/>
      <c r="M100" s="1030">
        <v>27</v>
      </c>
    </row>
    <row r="101" spans="1:13">
      <c r="A101" s="1377">
        <v>28</v>
      </c>
      <c r="D101" s="1375"/>
      <c r="F101" s="377"/>
      <c r="G101" s="426"/>
      <c r="H101" s="429"/>
      <c r="I101" s="377"/>
      <c r="J101" s="376"/>
      <c r="K101" s="377"/>
      <c r="L101" s="377"/>
      <c r="M101" s="1030">
        <v>28</v>
      </c>
    </row>
    <row r="102" spans="1:13">
      <c r="A102" s="1377">
        <v>29</v>
      </c>
      <c r="D102" s="1375"/>
      <c r="F102" s="377"/>
      <c r="G102" s="426"/>
      <c r="H102" s="429"/>
      <c r="I102" s="377"/>
      <c r="J102" s="376"/>
      <c r="K102" s="377"/>
      <c r="L102" s="377"/>
      <c r="M102" s="1030">
        <v>29</v>
      </c>
    </row>
    <row r="103" spans="1:13">
      <c r="A103" s="1377">
        <v>30</v>
      </c>
      <c r="D103" s="1375"/>
      <c r="F103" s="377"/>
      <c r="G103" s="426"/>
      <c r="H103" s="429"/>
      <c r="I103" s="377"/>
      <c r="J103" s="376"/>
      <c r="K103" s="377"/>
      <c r="L103" s="377"/>
      <c r="M103" s="1030">
        <v>30</v>
      </c>
    </row>
    <row r="104" spans="1:13">
      <c r="A104" s="1377">
        <v>31</v>
      </c>
      <c r="D104" s="1375"/>
      <c r="F104" s="377"/>
      <c r="G104" s="426"/>
      <c r="H104" s="429"/>
      <c r="I104" s="377"/>
      <c r="J104" s="376"/>
      <c r="K104" s="377"/>
      <c r="L104" s="377"/>
      <c r="M104" s="1030">
        <v>31</v>
      </c>
    </row>
    <row r="105" spans="1:13">
      <c r="A105" s="1377">
        <v>32</v>
      </c>
      <c r="D105" s="1375"/>
      <c r="F105" s="377"/>
      <c r="G105" s="426"/>
      <c r="H105" s="429"/>
      <c r="I105" s="377"/>
      <c r="J105" s="376"/>
      <c r="K105" s="377"/>
      <c r="L105" s="377"/>
      <c r="M105" s="1030">
        <v>32</v>
      </c>
    </row>
    <row r="106" spans="1:13">
      <c r="A106" s="1377">
        <v>33</v>
      </c>
      <c r="D106" s="1375"/>
      <c r="F106" s="377"/>
      <c r="G106" s="426"/>
      <c r="H106" s="429"/>
      <c r="I106" s="377"/>
      <c r="J106" s="376"/>
      <c r="K106" s="377"/>
      <c r="L106" s="377"/>
      <c r="M106" s="1030">
        <v>33</v>
      </c>
    </row>
    <row r="107" spans="1:13">
      <c r="A107" s="1377">
        <v>34</v>
      </c>
      <c r="D107" s="1375"/>
      <c r="F107" s="377"/>
      <c r="G107" s="426"/>
      <c r="H107" s="429"/>
      <c r="I107" s="377"/>
      <c r="J107" s="376"/>
      <c r="K107" s="377"/>
      <c r="L107" s="377"/>
      <c r="M107" s="1030">
        <v>34</v>
      </c>
    </row>
    <row r="108" spans="1:13">
      <c r="A108" s="1377">
        <v>35</v>
      </c>
      <c r="D108" s="1375"/>
      <c r="F108" s="377"/>
      <c r="G108" s="426"/>
      <c r="H108" s="429"/>
      <c r="I108" s="377"/>
      <c r="J108" s="376"/>
      <c r="K108" s="377"/>
      <c r="L108" s="377"/>
      <c r="M108" s="1030">
        <v>35</v>
      </c>
    </row>
    <row r="109" spans="1:13">
      <c r="A109" s="1377">
        <v>36</v>
      </c>
      <c r="D109" s="1375"/>
      <c r="F109" s="377"/>
      <c r="G109" s="426"/>
      <c r="H109" s="429"/>
      <c r="I109" s="377"/>
      <c r="J109" s="376"/>
      <c r="K109" s="377"/>
      <c r="L109" s="377"/>
      <c r="M109" s="1030">
        <v>36</v>
      </c>
    </row>
    <row r="110" spans="1:13">
      <c r="A110" s="1377">
        <v>37</v>
      </c>
      <c r="D110" s="1375"/>
      <c r="F110" s="377"/>
      <c r="G110" s="426"/>
      <c r="H110" s="429"/>
      <c r="I110" s="377"/>
      <c r="J110" s="376"/>
      <c r="K110" s="377"/>
      <c r="L110" s="377"/>
      <c r="M110" s="1030">
        <v>37</v>
      </c>
    </row>
    <row r="111" spans="1:13">
      <c r="A111" s="1377">
        <v>38</v>
      </c>
      <c r="D111" s="1375"/>
      <c r="F111" s="377"/>
      <c r="G111" s="426"/>
      <c r="H111" s="429"/>
      <c r="I111" s="377"/>
      <c r="J111" s="376"/>
      <c r="K111" s="377"/>
      <c r="L111" s="377"/>
      <c r="M111" s="1030">
        <v>38</v>
      </c>
    </row>
    <row r="112" spans="1:13">
      <c r="A112" s="1377">
        <v>39</v>
      </c>
      <c r="D112" s="1375"/>
      <c r="F112" s="377"/>
      <c r="G112" s="426"/>
      <c r="H112" s="429"/>
      <c r="I112" s="377"/>
      <c r="J112" s="376"/>
      <c r="K112" s="377"/>
      <c r="L112" s="377"/>
      <c r="M112" s="1030">
        <v>39</v>
      </c>
    </row>
    <row r="113" spans="1:13">
      <c r="A113" s="1377">
        <v>40</v>
      </c>
      <c r="D113" s="1375"/>
      <c r="F113" s="377"/>
      <c r="G113" s="426"/>
      <c r="H113" s="429"/>
      <c r="I113" s="377"/>
      <c r="J113" s="376"/>
      <c r="K113" s="377"/>
      <c r="L113" s="377"/>
      <c r="M113" s="1030">
        <v>40</v>
      </c>
    </row>
    <row r="114" spans="1:13" ht="15.75" thickBot="1">
      <c r="A114" s="1488">
        <v>41</v>
      </c>
      <c r="B114" s="1045"/>
      <c r="C114" s="1045"/>
      <c r="D114" s="1489"/>
      <c r="E114" s="1045"/>
      <c r="F114" s="1490"/>
      <c r="G114" s="426"/>
      <c r="H114" s="429"/>
      <c r="I114" s="377"/>
      <c r="J114" s="376"/>
      <c r="K114" s="377"/>
      <c r="L114" s="377"/>
      <c r="M114" s="1483">
        <v>41</v>
      </c>
    </row>
    <row r="115" spans="1:13">
      <c r="A115" s="1022"/>
      <c r="B115" s="1025"/>
      <c r="C115" s="1025"/>
      <c r="D115" s="1025"/>
      <c r="E115" s="1025"/>
      <c r="F115" s="1025"/>
      <c r="G115" s="1022"/>
      <c r="H115" s="1025"/>
      <c r="I115" s="1025"/>
      <c r="J115" s="1025"/>
      <c r="K115" s="1025"/>
      <c r="L115" s="1025"/>
      <c r="M115" s="1369"/>
    </row>
    <row r="116" spans="1:13">
      <c r="A116" s="1027"/>
      <c r="F116" s="1014"/>
      <c r="G116" s="1027"/>
      <c r="M116" s="1372"/>
    </row>
    <row r="117" spans="1:13">
      <c r="A117" s="1027"/>
      <c r="F117" s="1014"/>
      <c r="G117" s="1027"/>
      <c r="M117" s="1372"/>
    </row>
    <row r="118" spans="1:13">
      <c r="A118" s="1027"/>
      <c r="F118" s="1014"/>
      <c r="G118" s="1027"/>
      <c r="M118" s="1372"/>
    </row>
    <row r="119" spans="1:13">
      <c r="A119" s="1027"/>
      <c r="F119" s="1014"/>
      <c r="G119" s="1027"/>
      <c r="M119" s="1372"/>
    </row>
    <row r="120" spans="1:13">
      <c r="A120" s="1027"/>
      <c r="F120" s="1014"/>
      <c r="G120" s="1027"/>
      <c r="M120" s="1372"/>
    </row>
    <row r="121" spans="1:13">
      <c r="A121" s="1027"/>
      <c r="F121" s="1014"/>
      <c r="G121" s="1027"/>
      <c r="M121" s="1372"/>
    </row>
    <row r="122" spans="1:13">
      <c r="A122" s="1027"/>
      <c r="F122" s="1014"/>
      <c r="G122" s="1027"/>
      <c r="M122" s="1372"/>
    </row>
    <row r="123" spans="1:13">
      <c r="A123" s="1027"/>
      <c r="F123" s="1014"/>
      <c r="G123" s="1027"/>
      <c r="M123" s="1372"/>
    </row>
    <row r="124" spans="1:13">
      <c r="A124" s="1027"/>
      <c r="F124" s="1014"/>
      <c r="G124" s="1027"/>
      <c r="M124" s="1372"/>
    </row>
    <row r="125" spans="1:13">
      <c r="A125" s="1027"/>
      <c r="F125" s="1014"/>
      <c r="G125" s="1027"/>
      <c r="M125" s="1372"/>
    </row>
    <row r="126" spans="1:13">
      <c r="A126" s="1027"/>
      <c r="F126" s="1014"/>
      <c r="G126" s="1027"/>
      <c r="M126" s="1372"/>
    </row>
    <row r="127" spans="1:13" ht="15.75" thickBot="1">
      <c r="A127" s="1044"/>
      <c r="B127" s="1045"/>
      <c r="C127" s="1045"/>
      <c r="D127" s="1045"/>
      <c r="E127" s="1045"/>
      <c r="F127" s="1045"/>
      <c r="G127" s="1044"/>
      <c r="H127" s="1045"/>
      <c r="I127" s="1045"/>
      <c r="J127" s="1045"/>
      <c r="K127" s="1045"/>
      <c r="L127" s="1045"/>
      <c r="M127" s="1393"/>
    </row>
    <row r="128" spans="1:13">
      <c r="A128" s="9" t="s">
        <v>3509</v>
      </c>
      <c r="G128" s="9" t="s">
        <v>3509</v>
      </c>
      <c r="M128" s="1368" t="s">
        <v>4329</v>
      </c>
    </row>
    <row r="129" spans="1:13">
      <c r="A129" s="12" t="s">
        <v>4332</v>
      </c>
      <c r="B129" s="12"/>
      <c r="C129" s="12"/>
      <c r="D129" s="12"/>
      <c r="E129" s="12"/>
      <c r="F129" s="12"/>
      <c r="G129" s="12" t="s">
        <v>4333</v>
      </c>
      <c r="H129" s="12"/>
      <c r="I129" s="12"/>
      <c r="J129" s="12"/>
      <c r="K129" s="12"/>
      <c r="L129" s="12"/>
      <c r="M129" s="12"/>
    </row>
    <row r="130" spans="1:13">
      <c r="A130" s="1014"/>
      <c r="B130" s="1014"/>
      <c r="C130" s="1014"/>
      <c r="D130" s="1014"/>
      <c r="E130" s="1014"/>
      <c r="F130" s="1014"/>
    </row>
    <row r="131" spans="1:13">
      <c r="A131" s="1014"/>
      <c r="B131" s="1014"/>
      <c r="C131" s="1014"/>
      <c r="D131" s="1014"/>
      <c r="E131" s="1014"/>
      <c r="F131" s="1014"/>
    </row>
    <row r="132" spans="1:13">
      <c r="A132" s="1014"/>
      <c r="B132" s="1014"/>
      <c r="C132" s="1014"/>
      <c r="D132" s="1014"/>
      <c r="E132" s="1014"/>
      <c r="F132" s="1014"/>
    </row>
  </sheetData>
  <customSheetViews>
    <customSheetView guid="{15E51391-F6F3-48E9-B40F-0D0FA5B2E445}"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
      <headerFooter alignWithMargins="0"/>
    </customSheetView>
    <customSheetView guid="{3A144620-83F7-4F5B-821B-3720DAB5A017}"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2"/>
      <headerFooter alignWithMargins="0"/>
    </customSheetView>
    <customSheetView guid="{4AE1E835-A004-41CE-8576-E42DEB829644}"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3"/>
      <headerFooter alignWithMargins="0"/>
    </customSheetView>
    <customSheetView guid="{F164CA47-D0CA-4087-947A-F5047D94B8B7}"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4"/>
      <headerFooter alignWithMargins="0"/>
    </customSheetView>
    <customSheetView guid="{BD2EE8C8-7F57-4FE0-A338-C6EB2215B0F1}" scale="85" colorId="22" showPageBreaks="1" printArea="1">
      <selection activeCell="B21" sqref="B21"/>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5"/>
      <headerFooter alignWithMargins="0"/>
    </customSheetView>
    <customSheetView guid="{C7E3EE00-B00F-419E-8611-266863084489}" scale="85" colorId="22" showPageBreaks="1" printArea="1">
      <selection activeCell="B21" sqref="B21"/>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6"/>
      <headerFooter alignWithMargins="0"/>
    </customSheetView>
    <customSheetView guid="{3477AA39-47F3-4DEE-B5AC-34FD34A7C506}" scale="85" colorId="22" showPageBreaks="1" printArea="1">
      <selection activeCell="B21" sqref="B21"/>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7"/>
      <headerFooter alignWithMargins="0"/>
    </customSheetView>
    <customSheetView guid="{49B64248-30F9-46D2-A9F4-36D89630158D}" scale="85" colorId="22" showPageBreaks="1" printArea="1">
      <selection activeCell="B21" sqref="B21"/>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8"/>
      <headerFooter alignWithMargins="0"/>
    </customSheetView>
    <customSheetView guid="{9460FF40-1E23-4EAD-9F2E-3CC0E3823200}" scale="85" colorId="22" showPageBreaks="1" printArea="1">
      <selection activeCell="B21" sqref="B21"/>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9"/>
      <headerFooter alignWithMargins="0"/>
    </customSheetView>
    <customSheetView guid="{33F19BEF-14FD-48AD-9437-DC9391C2FB5D}"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0"/>
      <headerFooter alignWithMargins="0"/>
    </customSheetView>
    <customSheetView guid="{3572A64A-10E1-48A8-88DB-C6FDE35A45D9}"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1"/>
      <headerFooter alignWithMargins="0"/>
    </customSheetView>
    <customSheetView guid="{9A3FFF2B-6404-4DF1-A691-3B3D111BF416}"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2"/>
      <headerFooter alignWithMargins="0"/>
    </customSheetView>
    <customSheetView guid="{6972FD2D-1C11-49E2-936D-D053FB86EE49}"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3"/>
      <headerFooter alignWithMargins="0"/>
    </customSheetView>
    <customSheetView guid="{909B62D3-37B4-48E7-A28D-FCCB057513A6}"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4"/>
      <headerFooter alignWithMargins="0"/>
    </customSheetView>
    <customSheetView guid="{AF5B460E-BE98-4D6A-BC4D-FB7F586FE8C3}" scale="85" colorId="22" showPageBreaks="1">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5"/>
      <headerFooter alignWithMargins="0"/>
    </customSheetView>
    <customSheetView guid="{AD2DEECA-73A1-433A-8496-725ED72ABD3B}" scale="85" colorId="22">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6"/>
      <headerFooter alignWithMargins="0"/>
    </customSheetView>
    <customSheetView guid="{613A73D1-ED13-41BC-B183-6F740B4BAFC9}" scale="60" colorId="22" showPageBreaks="1" view="pageBreakPreview" topLeftCell="C88">
      <selection activeCell="B21" sqref="B21"/>
      <colBreaks count="2" manualBreakCount="2">
        <brk id="6" max="63" man="1"/>
        <brk id="14" max="1048575" man="1"/>
      </colBreaks>
      <pageMargins left="0.5" right="0.5" top="0.5" bottom="0.5" header="0.5" footer="0.5"/>
      <printOptions horizontalCentered="1" verticalCentered="1"/>
      <pageSetup scale="72" fitToWidth="2" fitToHeight="2" pageOrder="overThenDown" orientation="portrait" horizontalDpi="300" verticalDpi="300" r:id="rId17"/>
      <headerFooter alignWithMargins="0"/>
    </customSheetView>
  </customSheetViews>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25" bottom="0.25" header="0" footer="0"/>
  <pageSetup scale="70" fitToWidth="2" fitToHeight="2" orientation="portrait" horizontalDpi="300" verticalDpi="300" r:id="rId18"/>
  <headerFooter alignWithMargins="0"/>
  <rowBreaks count="1" manualBreakCount="1">
    <brk id="65" max="16383" man="1"/>
  </rowBreaks>
  <colBreaks count="2" manualBreakCount="2">
    <brk id="6" max="63" man="1"/>
    <brk id="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70"/>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6.109375" style="9" customWidth="1"/>
    <col min="3" max="3" width="18.6640625" style="9" customWidth="1"/>
    <col min="4" max="4" width="9.6640625" style="9" customWidth="1"/>
    <col min="5" max="5" width="18.6640625" style="9" customWidth="1"/>
    <col min="6" max="6" width="17.6640625" style="9" customWidth="1"/>
    <col min="7" max="16384" width="9.6640625" style="9"/>
  </cols>
  <sheetData>
    <row r="1" spans="1:6">
      <c r="A1" s="1022" t="s">
        <v>2056</v>
      </c>
      <c r="B1" s="1025"/>
      <c r="C1" s="1460" t="s">
        <v>3759</v>
      </c>
      <c r="D1" s="1023"/>
      <c r="E1" s="1023" t="s">
        <v>2058</v>
      </c>
      <c r="F1" s="1369" t="s">
        <v>2059</v>
      </c>
    </row>
    <row r="2" spans="1:6">
      <c r="A2" s="72" t="str">
        <f>'Data Sheet'!$C$25</f>
        <v>Central Hudson Gas &amp; Electric</v>
      </c>
      <c r="C2" s="1491" t="s">
        <v>2078</v>
      </c>
      <c r="D2" s="1028"/>
      <c r="E2" s="1028" t="s">
        <v>2061</v>
      </c>
      <c r="F2" s="1372"/>
    </row>
    <row r="3" spans="1:6" ht="15" customHeight="1">
      <c r="A3" s="1031"/>
      <c r="B3" s="551"/>
      <c r="C3" s="1492" t="s">
        <v>3419</v>
      </c>
      <c r="D3" s="1032"/>
      <c r="E3" s="871" t="str">
        <f>'Data Sheet'!$C$40</f>
        <v>4/14/14</v>
      </c>
      <c r="F3" s="1597" t="str">
        <f>'Data Sheet'!$C$38</f>
        <v>12/31/13</v>
      </c>
    </row>
    <row r="4" spans="1:6" ht="15" customHeight="1">
      <c r="A4" s="1461" t="s">
        <v>4334</v>
      </c>
      <c r="B4" s="1035"/>
      <c r="C4" s="1462"/>
      <c r="D4" s="1462"/>
      <c r="E4" s="1462"/>
      <c r="F4" s="1463"/>
    </row>
    <row r="5" spans="1:6">
      <c r="A5" s="2190" t="s">
        <v>2846</v>
      </c>
      <c r="B5" s="2096"/>
      <c r="C5" s="2096"/>
      <c r="D5" s="2096"/>
      <c r="E5" s="2096"/>
      <c r="F5" s="2097"/>
    </row>
    <row r="6" spans="1:6">
      <c r="A6" s="2140"/>
      <c r="B6" s="2098"/>
      <c r="C6" s="2098"/>
      <c r="D6" s="2098"/>
      <c r="E6" s="2098"/>
      <c r="F6" s="2099"/>
    </row>
    <row r="7" spans="1:6">
      <c r="A7" s="2140"/>
      <c r="B7" s="2098"/>
      <c r="C7" s="2098"/>
      <c r="D7" s="2098"/>
      <c r="E7" s="2098"/>
      <c r="F7" s="2099"/>
    </row>
    <row r="8" spans="1:6">
      <c r="A8" s="1493"/>
      <c r="B8" s="1041"/>
      <c r="C8" s="1041"/>
      <c r="D8" s="1041"/>
      <c r="E8" s="1041"/>
      <c r="F8" s="1042"/>
    </row>
    <row r="9" spans="1:6">
      <c r="A9" s="2186" t="s">
        <v>2847</v>
      </c>
      <c r="B9" s="2098"/>
      <c r="C9" s="2098"/>
      <c r="D9" s="2098"/>
      <c r="E9" s="2098"/>
      <c r="F9" s="2099"/>
    </row>
    <row r="10" spans="1:6">
      <c r="A10" s="2140"/>
      <c r="B10" s="2098"/>
      <c r="C10" s="2098"/>
      <c r="D10" s="2098"/>
      <c r="E10" s="2098"/>
      <c r="F10" s="2099"/>
    </row>
    <row r="11" spans="1:6">
      <c r="A11" s="2140"/>
      <c r="B11" s="2098"/>
      <c r="C11" s="2098"/>
      <c r="D11" s="2098"/>
      <c r="E11" s="2098"/>
      <c r="F11" s="2099"/>
    </row>
    <row r="12" spans="1:6">
      <c r="A12" s="1027"/>
      <c r="F12" s="1372"/>
    </row>
    <row r="13" spans="1:6">
      <c r="A13" s="1465"/>
      <c r="B13" s="1389"/>
      <c r="C13" s="1379" t="s">
        <v>3647</v>
      </c>
      <c r="D13" s="1388"/>
      <c r="E13" s="1388"/>
      <c r="F13" s="1390" t="s">
        <v>1510</v>
      </c>
    </row>
    <row r="14" spans="1:6">
      <c r="A14" s="1381" t="s">
        <v>1984</v>
      </c>
      <c r="B14" s="1472" t="s">
        <v>214</v>
      </c>
      <c r="C14" s="1385" t="s">
        <v>1511</v>
      </c>
      <c r="E14" s="1383" t="s">
        <v>3647</v>
      </c>
      <c r="F14" s="1384" t="s">
        <v>1512</v>
      </c>
    </row>
    <row r="15" spans="1:6">
      <c r="A15" s="1381" t="s">
        <v>1987</v>
      </c>
      <c r="B15" s="510"/>
      <c r="C15" s="1385" t="s">
        <v>2682</v>
      </c>
      <c r="E15" s="1383" t="s">
        <v>2870</v>
      </c>
      <c r="F15" s="1384" t="s">
        <v>1513</v>
      </c>
    </row>
    <row r="16" spans="1:6">
      <c r="A16" s="1474"/>
      <c r="B16" s="1472" t="s">
        <v>3447</v>
      </c>
      <c r="C16" s="1478" t="s">
        <v>3448</v>
      </c>
      <c r="E16" s="1383" t="s">
        <v>3449</v>
      </c>
      <c r="F16" s="1392" t="s">
        <v>3450</v>
      </c>
    </row>
    <row r="17" spans="1:6">
      <c r="A17" s="1494">
        <v>1</v>
      </c>
      <c r="B17" s="525" t="s">
        <v>2848</v>
      </c>
      <c r="C17" s="1495">
        <v>294917</v>
      </c>
      <c r="D17" s="1496"/>
      <c r="E17" s="1495">
        <v>429540</v>
      </c>
      <c r="F17" s="370"/>
    </row>
    <row r="18" spans="1:6">
      <c r="A18" s="1494">
        <v>2</v>
      </c>
      <c r="B18" s="525" t="s">
        <v>2849</v>
      </c>
      <c r="C18" s="1497"/>
      <c r="D18" s="1496"/>
      <c r="E18" s="1497"/>
      <c r="F18" s="370"/>
    </row>
    <row r="19" spans="1:6">
      <c r="A19" s="1494">
        <v>3</v>
      </c>
      <c r="B19" s="525" t="s">
        <v>2850</v>
      </c>
      <c r="C19" s="1497"/>
      <c r="D19" s="1496"/>
      <c r="E19" s="1497"/>
      <c r="F19" s="370"/>
    </row>
    <row r="20" spans="1:6">
      <c r="A20" s="1494">
        <v>4</v>
      </c>
      <c r="B20" s="525" t="s">
        <v>3125</v>
      </c>
      <c r="C20" s="289"/>
      <c r="D20" s="525"/>
      <c r="E20" s="289"/>
      <c r="F20" s="370"/>
    </row>
    <row r="21" spans="1:6">
      <c r="A21" s="1494">
        <v>5</v>
      </c>
      <c r="B21" s="525" t="s">
        <v>1514</v>
      </c>
      <c r="C21" s="1497">
        <v>9334556</v>
      </c>
      <c r="D21" s="1496"/>
      <c r="E21" s="1497">
        <v>8023029</v>
      </c>
      <c r="F21" s="370"/>
    </row>
    <row r="22" spans="1:6">
      <c r="A22" s="1474">
        <v>6</v>
      </c>
      <c r="B22" s="552" t="s">
        <v>1515</v>
      </c>
      <c r="C22" s="105"/>
      <c r="D22" s="103"/>
      <c r="E22" s="105"/>
      <c r="F22" s="1498"/>
    </row>
    <row r="23" spans="1:6">
      <c r="A23" s="1474">
        <v>7</v>
      </c>
      <c r="B23" s="552" t="s">
        <v>1516</v>
      </c>
      <c r="C23" s="105">
        <v>22591</v>
      </c>
      <c r="D23" s="103"/>
      <c r="E23" s="105">
        <v>22592</v>
      </c>
      <c r="F23" s="1498"/>
    </row>
    <row r="24" spans="1:6">
      <c r="A24" s="1474">
        <v>8</v>
      </c>
      <c r="B24" s="552" t="s">
        <v>1517</v>
      </c>
      <c r="C24" s="105"/>
      <c r="D24" s="103"/>
      <c r="E24" s="105"/>
      <c r="F24" s="1498"/>
    </row>
    <row r="25" spans="1:6">
      <c r="A25" s="1474">
        <v>9</v>
      </c>
      <c r="B25" s="552" t="s">
        <v>1518</v>
      </c>
      <c r="C25" s="105"/>
      <c r="D25" s="103"/>
      <c r="E25" s="105"/>
      <c r="F25" s="1498"/>
    </row>
    <row r="26" spans="1:6">
      <c r="A26" s="1474">
        <v>10</v>
      </c>
      <c r="B26" s="552" t="s">
        <v>1519</v>
      </c>
      <c r="C26" s="105">
        <v>1971116</v>
      </c>
      <c r="D26" s="103"/>
      <c r="E26" s="105">
        <v>2070202</v>
      </c>
      <c r="F26" s="1498"/>
    </row>
    <row r="27" spans="1:6">
      <c r="A27" s="1494">
        <v>11</v>
      </c>
      <c r="B27" s="525" t="s">
        <v>3126</v>
      </c>
      <c r="C27" s="282">
        <f>SUM(C21:C26)</f>
        <v>11328263</v>
      </c>
      <c r="D27" s="525"/>
      <c r="E27" s="282">
        <f>SUM(E21:E26)</f>
        <v>10115823</v>
      </c>
      <c r="F27" s="370"/>
    </row>
    <row r="28" spans="1:6">
      <c r="A28" s="1494">
        <v>12</v>
      </c>
      <c r="B28" s="525" t="s">
        <v>3127</v>
      </c>
      <c r="C28" s="1497"/>
      <c r="D28" s="1496"/>
      <c r="E28" s="1497"/>
      <c r="F28" s="370"/>
    </row>
    <row r="29" spans="1:6">
      <c r="A29" s="1474">
        <v>13</v>
      </c>
      <c r="B29" s="552" t="s">
        <v>3128</v>
      </c>
      <c r="C29" s="105"/>
      <c r="D29" s="103"/>
      <c r="E29" s="105"/>
      <c r="F29" s="1498"/>
    </row>
    <row r="30" spans="1:6">
      <c r="A30" s="1465">
        <v>14</v>
      </c>
      <c r="B30" s="1466" t="s">
        <v>3129</v>
      </c>
      <c r="C30" s="1499"/>
      <c r="D30" s="88"/>
      <c r="E30" s="1499"/>
      <c r="F30" s="1500"/>
    </row>
    <row r="31" spans="1:6">
      <c r="A31" s="1474"/>
      <c r="B31" s="552" t="s">
        <v>1520</v>
      </c>
      <c r="C31" s="388"/>
      <c r="D31" s="552"/>
      <c r="E31" s="388"/>
      <c r="F31" s="1498"/>
    </row>
    <row r="32" spans="1:6">
      <c r="A32" s="1494">
        <v>15</v>
      </c>
      <c r="B32" s="525" t="s">
        <v>3130</v>
      </c>
      <c r="C32" s="1497">
        <v>2163</v>
      </c>
      <c r="D32" s="1496"/>
      <c r="E32" s="1497">
        <v>8517</v>
      </c>
      <c r="F32" s="370"/>
    </row>
    <row r="33" spans="1:6">
      <c r="A33" s="1474">
        <v>16</v>
      </c>
      <c r="B33" s="552"/>
      <c r="C33" s="105"/>
      <c r="D33" s="103"/>
      <c r="E33" s="105"/>
      <c r="F33" s="1498"/>
    </row>
    <row r="34" spans="1:6">
      <c r="A34" s="1474">
        <v>17</v>
      </c>
      <c r="B34" s="552"/>
      <c r="C34" s="105"/>
      <c r="D34" s="103"/>
      <c r="E34" s="105"/>
      <c r="F34" s="1498"/>
    </row>
    <row r="35" spans="1:6">
      <c r="A35" s="1474">
        <v>18</v>
      </c>
      <c r="B35" s="552"/>
      <c r="C35" s="105"/>
      <c r="D35" s="103"/>
      <c r="E35" s="105"/>
      <c r="F35" s="1498"/>
    </row>
    <row r="36" spans="1:6">
      <c r="A36" s="1474">
        <v>19</v>
      </c>
      <c r="B36" s="552"/>
      <c r="C36" s="105"/>
      <c r="D36" s="103"/>
      <c r="E36" s="105"/>
      <c r="F36" s="1498"/>
    </row>
    <row r="37" spans="1:6">
      <c r="A37" s="1494">
        <v>20</v>
      </c>
      <c r="B37" s="525" t="s">
        <v>3131</v>
      </c>
      <c r="C37" s="282">
        <f>SUM(C17:C19)+SUM(C27:C30)+SUM(C32:C36)</f>
        <v>11625343</v>
      </c>
      <c r="D37" s="525"/>
      <c r="E37" s="282">
        <f>SUM(E17:E19)+SUM(E27:E30)+SUM(E32:E36)</f>
        <v>10553880</v>
      </c>
      <c r="F37" s="370"/>
    </row>
    <row r="38" spans="1:6">
      <c r="A38" s="1027"/>
      <c r="F38" s="1372"/>
    </row>
    <row r="39" spans="1:6">
      <c r="A39" s="1027"/>
      <c r="B39" s="9" t="s">
        <v>4563</v>
      </c>
      <c r="F39" s="1372"/>
    </row>
    <row r="40" spans="1:6">
      <c r="A40" s="1027"/>
      <c r="B40" s="9" t="s">
        <v>4562</v>
      </c>
      <c r="F40" s="1372"/>
    </row>
    <row r="41" spans="1:6">
      <c r="A41" s="1027"/>
      <c r="F41" s="1372"/>
    </row>
    <row r="42" spans="1:6">
      <c r="A42" s="1027"/>
      <c r="B42" s="9" t="s">
        <v>4561</v>
      </c>
      <c r="F42" s="1372"/>
    </row>
    <row r="43" spans="1:6">
      <c r="A43" s="1027"/>
      <c r="F43" s="1372"/>
    </row>
    <row r="44" spans="1:6">
      <c r="A44" s="1027"/>
      <c r="B44" s="1555" t="s">
        <v>4556</v>
      </c>
      <c r="C44" s="1747" t="s">
        <v>4557</v>
      </c>
      <c r="E44" s="1747" t="s">
        <v>4558</v>
      </c>
      <c r="F44" s="1750" t="s">
        <v>3850</v>
      </c>
    </row>
    <row r="45" spans="1:6">
      <c r="A45" s="1027"/>
      <c r="F45" s="1372"/>
    </row>
    <row r="46" spans="1:6">
      <c r="A46" s="1027"/>
      <c r="B46" s="9" t="s">
        <v>4559</v>
      </c>
      <c r="F46" s="1372"/>
    </row>
    <row r="47" spans="1:6">
      <c r="A47" s="1027"/>
      <c r="B47" s="9" t="s">
        <v>4560</v>
      </c>
      <c r="C47" s="1748">
        <v>53522</v>
      </c>
      <c r="E47" s="1749">
        <v>60840</v>
      </c>
      <c r="F47" s="1751">
        <f>C47-E47</f>
        <v>-7318</v>
      </c>
    </row>
    <row r="48" spans="1:6">
      <c r="A48" s="1027"/>
      <c r="F48" s="1372"/>
    </row>
    <row r="49" spans="1:6">
      <c r="A49" s="1027"/>
      <c r="F49" s="1372"/>
    </row>
    <row r="50" spans="1:6">
      <c r="A50" s="1027"/>
      <c r="F50" s="1372"/>
    </row>
    <row r="51" spans="1:6">
      <c r="A51" s="1027"/>
      <c r="F51" s="1372"/>
    </row>
    <row r="52" spans="1:6">
      <c r="A52" s="1027"/>
      <c r="F52" s="1372"/>
    </row>
    <row r="53" spans="1:6">
      <c r="A53" s="1027"/>
      <c r="F53" s="1372"/>
    </row>
    <row r="54" spans="1:6">
      <c r="A54" s="1027"/>
      <c r="F54" s="1372"/>
    </row>
    <row r="55" spans="1:6">
      <c r="A55" s="1027"/>
      <c r="F55" s="1372"/>
    </row>
    <row r="56" spans="1:6">
      <c r="A56" s="1027"/>
      <c r="F56" s="1372"/>
    </row>
    <row r="57" spans="1:6">
      <c r="A57" s="1027"/>
      <c r="F57" s="1372"/>
    </row>
    <row r="58" spans="1:6">
      <c r="A58" s="1027"/>
      <c r="F58" s="1372"/>
    </row>
    <row r="59" spans="1:6" ht="15.75" thickBot="1">
      <c r="A59" s="1044"/>
      <c r="B59" s="1045"/>
      <c r="C59" s="1045"/>
      <c r="D59" s="1045"/>
      <c r="E59" s="1045"/>
      <c r="F59" s="1393"/>
    </row>
    <row r="60" spans="1:6">
      <c r="A60" s="9" t="s">
        <v>4053</v>
      </c>
    </row>
    <row r="61" spans="1:6">
      <c r="A61" s="12" t="s">
        <v>1521</v>
      </c>
      <c r="B61" s="12"/>
      <c r="C61" s="12"/>
      <c r="D61" s="12"/>
      <c r="E61" s="12"/>
      <c r="F61" s="12"/>
    </row>
    <row r="63" spans="1:6">
      <c r="A63"/>
      <c r="B63"/>
      <c r="C63"/>
      <c r="D63"/>
      <c r="E63"/>
      <c r="F63"/>
    </row>
    <row r="64" spans="1:6">
      <c r="A64"/>
      <c r="B64"/>
      <c r="C64"/>
      <c r="D64"/>
      <c r="E64"/>
      <c r="F64"/>
    </row>
    <row r="65" spans="1:6">
      <c r="A65"/>
      <c r="B65"/>
      <c r="C65"/>
      <c r="D65"/>
      <c r="E65"/>
      <c r="F65"/>
    </row>
    <row r="66" spans="1:6">
      <c r="A66" s="69"/>
      <c r="B66" s="69"/>
      <c r="C66" s="69"/>
      <c r="D66" s="69"/>
      <c r="E66" s="69"/>
      <c r="F66" s="69"/>
    </row>
    <row r="67" spans="1:6">
      <c r="A67" s="69"/>
      <c r="B67" s="69"/>
      <c r="C67" s="69"/>
      <c r="D67" s="69"/>
      <c r="E67" s="69"/>
      <c r="F67" s="69"/>
    </row>
    <row r="68" spans="1:6">
      <c r="A68" s="69"/>
      <c r="B68" s="69"/>
      <c r="C68" s="69"/>
      <c r="D68" s="69"/>
      <c r="E68" s="69"/>
      <c r="F68" s="69"/>
    </row>
    <row r="69" spans="1:6">
      <c r="A69" s="69"/>
      <c r="B69" s="69"/>
      <c r="C69" s="69"/>
      <c r="D69" s="69"/>
      <c r="E69" s="69"/>
      <c r="F69" s="69"/>
    </row>
    <row r="70" spans="1:6">
      <c r="A70" s="69"/>
      <c r="B70" s="69"/>
      <c r="C70" s="69"/>
      <c r="D70" s="69"/>
      <c r="E70" s="69"/>
      <c r="F70" s="69"/>
    </row>
  </sheetData>
  <customSheetViews>
    <customSheetView guid="{15E51391-F6F3-48E9-B40F-0D0FA5B2E445}" scale="85" colorId="22" fitToPage="1" topLeftCell="A13">
      <selection activeCell="F47" sqref="F47"/>
      <pageMargins left="0.5" right="0.5" top="0.5" bottom="0.5" header="0" footer="0"/>
      <printOptions horizontalCentered="1" verticalCentered="1"/>
      <pageSetup scale="69" orientation="portrait" r:id="rId1"/>
      <headerFooter alignWithMargins="0"/>
    </customSheetView>
    <customSheetView guid="{3A144620-83F7-4F5B-821B-3720DAB5A017}" scale="85" colorId="22" fitToPage="1" topLeftCell="A13">
      <selection activeCell="F47" sqref="F47"/>
      <pageMargins left="0.5" right="0.5" top="0.5" bottom="0.5" header="0" footer="0"/>
      <printOptions horizontalCentered="1" verticalCentered="1"/>
      <pageSetup scale="69" orientation="portrait" r:id="rId2"/>
      <headerFooter alignWithMargins="0"/>
    </customSheetView>
    <customSheetView guid="{4AE1E835-A004-41CE-8576-E42DEB829644}" scale="85" colorId="22" fitToPage="1" topLeftCell="A13">
      <selection activeCell="F47" sqref="F47"/>
      <pageMargins left="0.5" right="0.5" top="0.5" bottom="0.5" header="0" footer="0"/>
      <printOptions horizontalCentered="1" verticalCentered="1"/>
      <pageSetup scale="69" orientation="portrait" r:id="rId3"/>
      <headerFooter alignWithMargins="0"/>
    </customSheetView>
    <customSheetView guid="{F164CA47-D0CA-4087-947A-F5047D94B8B7}" scale="85" colorId="22" fitToPage="1" topLeftCell="A13">
      <selection activeCell="F47" sqref="F47"/>
      <pageMargins left="0.5" right="0.5" top="0.5" bottom="0.5" header="0" footer="0"/>
      <printOptions horizontalCentered="1" verticalCentered="1"/>
      <pageSetup scale="69" orientation="portrait" r:id="rId4"/>
      <headerFooter alignWithMargins="0"/>
    </customSheetView>
    <customSheetView guid="{BD2EE8C8-7F57-4FE0-A338-C6EB2215B0F1}" scale="85" colorId="22" showPageBreaks="1" fitToPage="1" printArea="1" hiddenColumns="1" topLeftCell="A13">
      <selection activeCell="F47" sqref="F47"/>
      <pageMargins left="0.5" right="0.5" top="0.5" bottom="0.5" header="0" footer="0"/>
      <printOptions horizontalCentered="1" verticalCentered="1"/>
      <pageSetup scale="75" orientation="portrait" r:id="rId5"/>
      <headerFooter alignWithMargins="0"/>
    </customSheetView>
    <customSheetView guid="{C7E3EE00-B00F-419E-8611-266863084489}" scale="85" colorId="22" showPageBreaks="1" fitToPage="1" printArea="1" hiddenColumns="1">
      <pageMargins left="0.5" right="0.5" top="0.5" bottom="0.5" header="0" footer="0"/>
      <printOptions horizontalCentered="1" verticalCentered="1"/>
      <pageSetup scale="75" orientation="portrait" horizontalDpi="300" verticalDpi="300" r:id="rId6"/>
      <headerFooter alignWithMargins="0"/>
    </customSheetView>
    <customSheetView guid="{3477AA39-47F3-4DEE-B5AC-34FD34A7C506}" scale="85" colorId="22" showPageBreaks="1" fitToPage="1" printArea="1" hiddenColumns="1" topLeftCell="A13">
      <selection activeCell="F47" sqref="F47"/>
      <pageMargins left="0.5" right="0.5" top="0.5" bottom="0.5" header="0" footer="0"/>
      <printOptions horizontalCentered="1" verticalCentered="1"/>
      <pageSetup scale="75" orientation="portrait" r:id="rId7"/>
      <headerFooter alignWithMargins="0"/>
    </customSheetView>
    <customSheetView guid="{49B64248-30F9-46D2-A9F4-36D89630158D}" scale="85" colorId="22" showPageBreaks="1" fitToPage="1" printArea="1" hiddenColumns="1">
      <pageMargins left="0.5" right="0.5" top="0.5" bottom="0.5" header="0" footer="0"/>
      <printOptions horizontalCentered="1" verticalCentered="1"/>
      <pageSetup scale="75" orientation="portrait" horizontalDpi="300" verticalDpi="300" r:id="rId8"/>
      <headerFooter alignWithMargins="0"/>
    </customSheetView>
    <customSheetView guid="{9460FF40-1E23-4EAD-9F2E-3CC0E3823200}" scale="85" colorId="22" showPageBreaks="1" fitToPage="1" printArea="1" hiddenColumns="1" topLeftCell="A13">
      <selection activeCell="F47" sqref="F47"/>
      <pageMargins left="0.5" right="0.5" top="0.5" bottom="0.5" header="0" footer="0"/>
      <printOptions horizontalCentered="1" verticalCentered="1"/>
      <pageSetup scale="10" orientation="portrait" r:id="rId9"/>
      <headerFooter alignWithMargins="0"/>
    </customSheetView>
    <customSheetView guid="{33F19BEF-14FD-48AD-9437-DC9391C2FB5D}" scale="85" colorId="22" fitToPage="1" topLeftCell="A13">
      <selection activeCell="F47" sqref="F47"/>
      <pageMargins left="0.5" right="0.5" top="0.5" bottom="0.5" header="0" footer="0"/>
      <printOptions horizontalCentered="1" verticalCentered="1"/>
      <pageSetup scale="10" orientation="portrait" r:id="rId10"/>
      <headerFooter alignWithMargins="0"/>
    </customSheetView>
    <customSheetView guid="{3572A64A-10E1-48A8-88DB-C6FDE35A45D9}" scale="85" colorId="22" fitToPage="1" topLeftCell="A13">
      <selection activeCell="F47" sqref="F47"/>
      <pageMargins left="0.5" right="0.5" top="0.5" bottom="0.5" header="0" footer="0"/>
      <printOptions horizontalCentered="1" verticalCentered="1"/>
      <pageSetup scale="69" orientation="portrait" r:id="rId11"/>
      <headerFooter alignWithMargins="0"/>
    </customSheetView>
    <customSheetView guid="{9A3FFF2B-6404-4DF1-A691-3B3D111BF416}" scale="85" colorId="22" fitToPage="1" topLeftCell="A13">
      <selection activeCell="F47" sqref="F47"/>
      <pageMargins left="0.5" right="0.5" top="0.5" bottom="0.5" header="0" footer="0"/>
      <printOptions horizontalCentered="1" verticalCentered="1"/>
      <pageSetup scale="69" orientation="portrait" r:id="rId12"/>
      <headerFooter alignWithMargins="0"/>
    </customSheetView>
    <customSheetView guid="{6972FD2D-1C11-49E2-936D-D053FB86EE49}" scale="85" colorId="22" fitToPage="1" topLeftCell="A13">
      <selection activeCell="F47" sqref="F47"/>
      <pageMargins left="0.5" right="0.5" top="0.5" bottom="0.5" header="0" footer="0"/>
      <printOptions horizontalCentered="1" verticalCentered="1"/>
      <pageSetup scale="69" orientation="portrait" r:id="rId13"/>
      <headerFooter alignWithMargins="0"/>
    </customSheetView>
    <customSheetView guid="{909B62D3-37B4-48E7-A28D-FCCB057513A6}" scale="85" colorId="22" fitToPage="1" topLeftCell="A13">
      <selection activeCell="F47" sqref="F47"/>
      <pageMargins left="0.5" right="0.5" top="0.5" bottom="0.5" header="0" footer="0"/>
      <printOptions horizontalCentered="1" verticalCentered="1"/>
      <pageSetup scale="69" orientation="portrait" r:id="rId14"/>
      <headerFooter alignWithMargins="0"/>
    </customSheetView>
    <customSheetView guid="{AF5B460E-BE98-4D6A-BC4D-FB7F586FE8C3}" scale="85" colorId="22" showPageBreaks="1" fitToPage="1" topLeftCell="A13">
      <selection activeCell="F47" sqref="F47"/>
      <pageMargins left="0.5" right="0.5" top="0.5" bottom="0.5" header="0" footer="0"/>
      <printOptions horizontalCentered="1" verticalCentered="1"/>
      <pageSetup scale="69" orientation="portrait" r:id="rId15"/>
      <headerFooter alignWithMargins="0"/>
    </customSheetView>
    <customSheetView guid="{AD2DEECA-73A1-433A-8496-725ED72ABD3B}" scale="85" colorId="22" fitToPage="1" topLeftCell="A13">
      <selection activeCell="F47" sqref="F47"/>
      <pageMargins left="0.5" right="0.5" top="0.5" bottom="0.5" header="0" footer="0"/>
      <printOptions horizontalCentered="1" verticalCentered="1"/>
      <pageSetup scale="69" orientation="portrait" r:id="rId16"/>
      <headerFooter alignWithMargins="0"/>
    </customSheetView>
    <customSheetView guid="{613A73D1-ED13-41BC-B183-6F740B4BAFC9}" scale="60" colorId="22" showPageBreaks="1" fitToPage="1" view="pageBreakPreview">
      <selection activeCell="F47" sqref="F47"/>
      <pageMargins left="0.5" right="0.5" top="0.5" bottom="0.5" header="0" footer="0"/>
      <printOptions horizontalCentered="1" verticalCentered="1"/>
      <pageSetup scale="69" orientation="portrait" r:id="rId17"/>
      <headerFooter alignWithMargins="0"/>
    </customSheetView>
  </customSheetViews>
  <mergeCells count="2">
    <mergeCell ref="A5:F7"/>
    <mergeCell ref="A9:F11"/>
  </mergeCells>
  <printOptions horizontalCentered="1" verticalCentered="1"/>
  <pageMargins left="0.5" right="0.5" top="0.25" bottom="0.25" header="0" footer="0"/>
  <pageSetup scale="70" orientation="portrait" horizontalDpi="300" verticalDpi="300" r:id="rId18"/>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72"/>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31.21875" style="9" customWidth="1"/>
    <col min="3" max="6" width="16.6640625" style="9" customWidth="1"/>
    <col min="7" max="14" width="12.6640625" style="9" customWidth="1"/>
    <col min="15" max="15" width="4.6640625" style="9" customWidth="1"/>
    <col min="16" max="16384" width="9.6640625" style="9"/>
  </cols>
  <sheetData>
    <row r="1" spans="1:15">
      <c r="A1" s="1022" t="s">
        <v>2056</v>
      </c>
      <c r="B1" s="1023"/>
      <c r="C1" s="1025" t="s">
        <v>3759</v>
      </c>
      <c r="D1" s="1023"/>
      <c r="E1" s="1023" t="s">
        <v>2058</v>
      </c>
      <c r="F1" s="1369" t="s">
        <v>2059</v>
      </c>
      <c r="G1" s="1022" t="s">
        <v>2056</v>
      </c>
      <c r="H1" s="1025"/>
      <c r="I1" s="1024" t="s">
        <v>3759</v>
      </c>
      <c r="J1" s="1025"/>
      <c r="K1" s="1023"/>
      <c r="L1" s="1460" t="s">
        <v>2058</v>
      </c>
      <c r="M1" s="1024" t="s">
        <v>2059</v>
      </c>
      <c r="N1" s="1025"/>
      <c r="O1" s="1369"/>
    </row>
    <row r="2" spans="1:15">
      <c r="A2" s="81" t="str">
        <f>'Data Sheet'!$C$25</f>
        <v>Central Hudson Gas &amp; Electric</v>
      </c>
      <c r="B2" s="1028"/>
      <c r="C2" s="9" t="s">
        <v>2078</v>
      </c>
      <c r="D2" s="1028"/>
      <c r="E2" s="1028" t="s">
        <v>2061</v>
      </c>
      <c r="F2" s="1372"/>
      <c r="G2" s="1027" t="str">
        <f>'Data Sheet'!$C$25</f>
        <v>Central Hudson Gas &amp; Electric</v>
      </c>
      <c r="I2" s="510" t="s">
        <v>2078</v>
      </c>
      <c r="K2" s="1028"/>
      <c r="L2" s="1375" t="s">
        <v>2061</v>
      </c>
      <c r="M2" s="510"/>
      <c r="O2" s="1372"/>
    </row>
    <row r="3" spans="1:15" ht="15" customHeight="1">
      <c r="A3" s="1031"/>
      <c r="B3" s="1032"/>
      <c r="C3" s="551" t="s">
        <v>3419</v>
      </c>
      <c r="D3" s="1032"/>
      <c r="E3" s="871" t="str">
        <f>'Data Sheet'!$C$40</f>
        <v>4/14/14</v>
      </c>
      <c r="F3" s="1597" t="str">
        <f>'Data Sheet'!$C$38</f>
        <v>12/31/13</v>
      </c>
      <c r="G3" s="1031"/>
      <c r="H3" s="551"/>
      <c r="I3" s="570" t="s">
        <v>3419</v>
      </c>
      <c r="J3" s="551"/>
      <c r="K3" s="1032"/>
      <c r="L3" s="871" t="str">
        <f>'Data Sheet'!$C$40</f>
        <v>4/14/14</v>
      </c>
      <c r="M3" s="1605" t="str">
        <f>'Data Sheet'!$C$38</f>
        <v>12/31/13</v>
      </c>
      <c r="N3" s="551"/>
      <c r="O3" s="1374"/>
    </row>
    <row r="4" spans="1:15" ht="15" customHeight="1">
      <c r="A4" s="1501"/>
      <c r="B4" s="1462" t="s">
        <v>1522</v>
      </c>
      <c r="C4" s="1462"/>
      <c r="D4" s="1462"/>
      <c r="E4" s="1462"/>
      <c r="F4" s="1463"/>
      <c r="G4" s="1461" t="s">
        <v>1522</v>
      </c>
      <c r="H4" s="1462"/>
      <c r="I4" s="1462"/>
      <c r="J4" s="1462"/>
      <c r="K4" s="1462"/>
      <c r="L4" s="1462"/>
      <c r="M4" s="1462"/>
      <c r="N4" s="1462"/>
      <c r="O4" s="1463"/>
    </row>
    <row r="5" spans="1:15">
      <c r="A5" s="1464"/>
      <c r="B5" s="1388"/>
      <c r="C5" s="1388"/>
      <c r="D5" s="1388"/>
      <c r="E5" s="1388"/>
      <c r="F5" s="1502"/>
      <c r="G5" s="2190" t="s">
        <v>3132</v>
      </c>
      <c r="H5" s="2096"/>
      <c r="I5" s="2096"/>
      <c r="J5" s="2096"/>
      <c r="O5" s="1372"/>
    </row>
    <row r="6" spans="1:15">
      <c r="A6" s="2186" t="s">
        <v>3133</v>
      </c>
      <c r="B6" s="2098"/>
      <c r="C6" s="2098"/>
      <c r="D6" s="2189" t="s">
        <v>3134</v>
      </c>
      <c r="E6" s="2098"/>
      <c r="F6" s="2099"/>
      <c r="G6" s="2140"/>
      <c r="H6" s="2098"/>
      <c r="I6" s="2098"/>
      <c r="J6" s="2098"/>
      <c r="K6" s="2189" t="s">
        <v>3135</v>
      </c>
      <c r="L6" s="2098"/>
      <c r="M6" s="2098"/>
      <c r="N6" s="2098"/>
      <c r="O6" s="2099"/>
    </row>
    <row r="7" spans="1:15">
      <c r="A7" s="2140"/>
      <c r="B7" s="2098"/>
      <c r="C7" s="2098"/>
      <c r="D7" s="2098"/>
      <c r="E7" s="2098"/>
      <c r="F7" s="2099"/>
      <c r="G7" s="2140"/>
      <c r="H7" s="2098"/>
      <c r="I7" s="2098"/>
      <c r="J7" s="2098"/>
      <c r="K7" s="2098"/>
      <c r="L7" s="2098"/>
      <c r="M7" s="2098"/>
      <c r="N7" s="2098"/>
      <c r="O7" s="2099"/>
    </row>
    <row r="8" spans="1:15">
      <c r="A8" s="1027" t="s">
        <v>3136</v>
      </c>
      <c r="D8" s="2098"/>
      <c r="E8" s="2098"/>
      <c r="F8" s="2099"/>
      <c r="G8" s="2140"/>
      <c r="H8" s="2098"/>
      <c r="I8" s="2098"/>
      <c r="J8" s="2098"/>
      <c r="K8" s="2189" t="s">
        <v>3137</v>
      </c>
      <c r="L8" s="2098"/>
      <c r="M8" s="2098"/>
      <c r="N8" s="2098"/>
      <c r="O8" s="2099"/>
    </row>
    <row r="9" spans="1:15">
      <c r="A9" s="2186" t="s">
        <v>3138</v>
      </c>
      <c r="B9" s="2188"/>
      <c r="C9" s="2188"/>
      <c r="D9" s="2098"/>
      <c r="E9" s="2098"/>
      <c r="F9" s="2099"/>
      <c r="G9" s="2140"/>
      <c r="H9" s="2098"/>
      <c r="I9" s="2098"/>
      <c r="J9" s="2098"/>
      <c r="K9" s="2098"/>
      <c r="L9" s="2098"/>
      <c r="M9" s="2098"/>
      <c r="N9" s="2098"/>
      <c r="O9" s="2099"/>
    </row>
    <row r="10" spans="1:15">
      <c r="A10" s="2140"/>
      <c r="B10" s="2188"/>
      <c r="C10" s="2188"/>
      <c r="D10" s="2098"/>
      <c r="E10" s="2098"/>
      <c r="F10" s="2099"/>
      <c r="G10" s="2186" t="s">
        <v>3139</v>
      </c>
      <c r="H10" s="2098"/>
      <c r="I10" s="2098"/>
      <c r="J10" s="2098"/>
      <c r="K10" s="2189" t="s">
        <v>4026</v>
      </c>
      <c r="L10" s="2098"/>
      <c r="M10" s="2098"/>
      <c r="N10" s="2098"/>
      <c r="O10" s="2099"/>
    </row>
    <row r="11" spans="1:15">
      <c r="A11" s="2140"/>
      <c r="B11" s="2188"/>
      <c r="C11" s="2188"/>
      <c r="D11" s="2189" t="s">
        <v>4027</v>
      </c>
      <c r="E11" s="2098"/>
      <c r="F11" s="2099"/>
      <c r="G11" s="2140"/>
      <c r="H11" s="2098"/>
      <c r="I11" s="2098"/>
      <c r="J11" s="2098"/>
      <c r="K11" s="2098"/>
      <c r="L11" s="2098"/>
      <c r="M11" s="2098"/>
      <c r="N11" s="2098"/>
      <c r="O11" s="2099"/>
    </row>
    <row r="12" spans="1:15">
      <c r="A12" s="2140"/>
      <c r="B12" s="2188"/>
      <c r="C12" s="2188"/>
      <c r="D12" s="2098"/>
      <c r="E12" s="2098"/>
      <c r="F12" s="2099"/>
      <c r="G12" s="2140"/>
      <c r="H12" s="2098"/>
      <c r="I12" s="2098"/>
      <c r="J12" s="2098"/>
      <c r="O12" s="1372"/>
    </row>
    <row r="13" spans="1:15">
      <c r="A13" s="1031" t="s">
        <v>4028</v>
      </c>
      <c r="B13" s="551"/>
      <c r="C13" s="551"/>
      <c r="D13" s="2110"/>
      <c r="E13" s="2110"/>
      <c r="F13" s="2157"/>
      <c r="G13" s="2143"/>
      <c r="H13" s="2110"/>
      <c r="I13" s="2110"/>
      <c r="J13" s="2110"/>
      <c r="O13" s="1372"/>
    </row>
    <row r="14" spans="1:15">
      <c r="A14" s="1465" t="s">
        <v>1984</v>
      </c>
      <c r="B14" s="1379" t="s">
        <v>1933</v>
      </c>
      <c r="C14" s="1503" t="s">
        <v>215</v>
      </c>
      <c r="D14" s="1504"/>
      <c r="E14" s="1503" t="s">
        <v>1934</v>
      </c>
      <c r="F14" s="1463"/>
      <c r="G14" s="1461" t="s">
        <v>1934</v>
      </c>
      <c r="H14" s="1504"/>
      <c r="I14" s="1503" t="s">
        <v>1934</v>
      </c>
      <c r="J14" s="1504"/>
      <c r="K14" s="1503" t="s">
        <v>1935</v>
      </c>
      <c r="L14" s="1504"/>
      <c r="M14" s="1503" t="s">
        <v>1936</v>
      </c>
      <c r="N14" s="1504"/>
      <c r="O14" s="1470" t="s">
        <v>1984</v>
      </c>
    </row>
    <row r="15" spans="1:15">
      <c r="A15" s="1377" t="s">
        <v>1987</v>
      </c>
      <c r="B15" s="1385" t="s">
        <v>1937</v>
      </c>
      <c r="C15" s="1379" t="s">
        <v>1987</v>
      </c>
      <c r="D15" s="1486" t="s">
        <v>1938</v>
      </c>
      <c r="E15" s="1486" t="s">
        <v>1987</v>
      </c>
      <c r="F15" s="1390" t="s">
        <v>1938</v>
      </c>
      <c r="G15" s="1505" t="s">
        <v>1987</v>
      </c>
      <c r="H15" s="1379" t="s">
        <v>1938</v>
      </c>
      <c r="I15" s="1486" t="s">
        <v>1987</v>
      </c>
      <c r="J15" s="1486" t="s">
        <v>1938</v>
      </c>
      <c r="K15" s="1486" t="s">
        <v>1987</v>
      </c>
      <c r="L15" s="1486" t="s">
        <v>1938</v>
      </c>
      <c r="M15" s="1486" t="s">
        <v>1987</v>
      </c>
      <c r="N15" s="1486" t="s">
        <v>1938</v>
      </c>
      <c r="O15" s="1030" t="s">
        <v>1987</v>
      </c>
    </row>
    <row r="16" spans="1:15">
      <c r="A16" s="1474"/>
      <c r="B16" s="1478" t="s">
        <v>3447</v>
      </c>
      <c r="C16" s="1487" t="s">
        <v>3448</v>
      </c>
      <c r="D16" s="1487" t="s">
        <v>3449</v>
      </c>
      <c r="E16" s="1487" t="s">
        <v>3450</v>
      </c>
      <c r="F16" s="1392" t="s">
        <v>2692</v>
      </c>
      <c r="G16" s="1506" t="s">
        <v>2693</v>
      </c>
      <c r="H16" s="1478" t="s">
        <v>2694</v>
      </c>
      <c r="I16" s="1487" t="s">
        <v>2695</v>
      </c>
      <c r="J16" s="1487" t="s">
        <v>2696</v>
      </c>
      <c r="K16" s="1487" t="s">
        <v>2697</v>
      </c>
      <c r="L16" s="1487" t="s">
        <v>2698</v>
      </c>
      <c r="M16" s="1487" t="s">
        <v>2699</v>
      </c>
      <c r="N16" s="1487" t="s">
        <v>219</v>
      </c>
      <c r="O16" s="1480"/>
    </row>
    <row r="17" spans="1:15">
      <c r="A17" s="1507" t="s">
        <v>1939</v>
      </c>
      <c r="B17" s="525" t="s">
        <v>1940</v>
      </c>
      <c r="C17" s="282"/>
      <c r="D17" s="285"/>
      <c r="E17" s="285"/>
      <c r="F17" s="317"/>
      <c r="G17" s="284"/>
      <c r="H17" s="282"/>
      <c r="I17" s="285"/>
      <c r="J17" s="285"/>
      <c r="K17" s="285"/>
      <c r="L17" s="285"/>
      <c r="M17" s="285"/>
      <c r="N17" s="285"/>
      <c r="O17" s="1508" t="s">
        <v>1939</v>
      </c>
    </row>
    <row r="18" spans="1:15">
      <c r="A18" s="1505" t="s">
        <v>1941</v>
      </c>
      <c r="B18" s="1466"/>
      <c r="C18" s="1661"/>
      <c r="D18" s="1662"/>
      <c r="E18" s="1662"/>
      <c r="F18" s="1663"/>
      <c r="G18" s="1664"/>
      <c r="H18" s="1661"/>
      <c r="I18" s="1662"/>
      <c r="J18" s="1662"/>
      <c r="K18" s="1662"/>
      <c r="L18" s="1662"/>
      <c r="M18" s="1662"/>
      <c r="N18" s="1662"/>
      <c r="O18" s="1384" t="s">
        <v>1941</v>
      </c>
    </row>
    <row r="19" spans="1:15">
      <c r="A19" s="1381" t="s">
        <v>1942</v>
      </c>
      <c r="B19" s="1375" t="s">
        <v>1943</v>
      </c>
      <c r="C19" s="1662"/>
      <c r="D19" s="1662"/>
      <c r="E19" s="1662"/>
      <c r="F19" s="1663"/>
      <c r="G19" s="1664"/>
      <c r="H19" s="1661"/>
      <c r="I19" s="1662"/>
      <c r="J19" s="1662"/>
      <c r="K19" s="1662"/>
      <c r="L19" s="1662"/>
      <c r="M19" s="1662"/>
      <c r="N19" s="1662"/>
      <c r="O19" s="1384" t="s">
        <v>1942</v>
      </c>
    </row>
    <row r="20" spans="1:15">
      <c r="A20" s="1506" t="s">
        <v>1944</v>
      </c>
      <c r="B20" s="552" t="s">
        <v>1945</v>
      </c>
      <c r="C20" s="1661"/>
      <c r="D20" s="1662"/>
      <c r="E20" s="1662"/>
      <c r="F20" s="1663"/>
      <c r="G20" s="1664"/>
      <c r="H20" s="1661"/>
      <c r="I20" s="1662"/>
      <c r="J20" s="1662"/>
      <c r="K20" s="1662"/>
      <c r="L20" s="1662"/>
      <c r="M20" s="1662"/>
      <c r="N20" s="1662"/>
      <c r="O20" s="1384" t="s">
        <v>1944</v>
      </c>
    </row>
    <row r="21" spans="1:15">
      <c r="A21" s="1507" t="s">
        <v>1946</v>
      </c>
      <c r="B21" s="525" t="s">
        <v>1947</v>
      </c>
      <c r="C21" s="1665"/>
      <c r="D21" s="1665"/>
      <c r="E21" s="1665"/>
      <c r="F21" s="1666"/>
      <c r="G21" s="1667"/>
      <c r="H21" s="1668"/>
      <c r="I21" s="1665"/>
      <c r="J21" s="1665"/>
      <c r="K21" s="1665"/>
      <c r="L21" s="1665"/>
      <c r="M21" s="1665"/>
      <c r="N21" s="1665"/>
      <c r="O21" s="1508" t="s">
        <v>1946</v>
      </c>
    </row>
    <row r="22" spans="1:15">
      <c r="A22" s="1505" t="s">
        <v>1948</v>
      </c>
      <c r="B22" s="1375"/>
      <c r="C22" s="1669"/>
      <c r="D22" s="1670"/>
      <c r="E22" s="1670"/>
      <c r="F22" s="1671"/>
      <c r="G22" s="1672"/>
      <c r="H22" s="1669"/>
      <c r="I22" s="1670"/>
      <c r="J22" s="1670"/>
      <c r="K22" s="1670"/>
      <c r="L22" s="1670"/>
      <c r="M22" s="1670"/>
      <c r="N22" s="1670"/>
      <c r="O22" s="1384" t="s">
        <v>1948</v>
      </c>
    </row>
    <row r="23" spans="1:15">
      <c r="A23" s="1381" t="s">
        <v>1949</v>
      </c>
      <c r="B23" s="1375" t="s">
        <v>1950</v>
      </c>
      <c r="C23" s="1662"/>
      <c r="D23" s="1662"/>
      <c r="E23" s="1662"/>
      <c r="F23" s="1663"/>
      <c r="G23" s="1664"/>
      <c r="H23" s="1661"/>
      <c r="I23" s="1662"/>
      <c r="J23" s="1662"/>
      <c r="K23" s="1662"/>
      <c r="L23" s="1662"/>
      <c r="M23" s="1662"/>
      <c r="N23" s="1662"/>
      <c r="O23" s="1384" t="s">
        <v>1949</v>
      </c>
    </row>
    <row r="24" spans="1:15">
      <c r="A24" s="1506" t="s">
        <v>1951</v>
      </c>
      <c r="B24" s="1375"/>
      <c r="C24" s="1673"/>
      <c r="D24" s="1674"/>
      <c r="E24" s="1674"/>
      <c r="F24" s="1675"/>
      <c r="G24" s="1676"/>
      <c r="H24" s="1673"/>
      <c r="I24" s="1674"/>
      <c r="J24" s="1674"/>
      <c r="K24" s="1674"/>
      <c r="L24" s="1674"/>
      <c r="M24" s="1674"/>
      <c r="N24" s="1674"/>
      <c r="O24" s="1384" t="s">
        <v>1951</v>
      </c>
    </row>
    <row r="25" spans="1:15">
      <c r="A25" s="1507" t="s">
        <v>1952</v>
      </c>
      <c r="B25" s="525"/>
      <c r="C25" s="1665"/>
      <c r="D25" s="1665"/>
      <c r="E25" s="1665"/>
      <c r="F25" s="1666"/>
      <c r="G25" s="1667"/>
      <c r="H25" s="1668"/>
      <c r="I25" s="1665"/>
      <c r="J25" s="1665"/>
      <c r="K25" s="1665"/>
      <c r="L25" s="1665"/>
      <c r="M25" s="1665"/>
      <c r="N25" s="1665"/>
      <c r="O25" s="1508" t="s">
        <v>1952</v>
      </c>
    </row>
    <row r="26" spans="1:15">
      <c r="A26" s="1506" t="s">
        <v>2001</v>
      </c>
      <c r="B26" s="552"/>
      <c r="C26" s="1674"/>
      <c r="D26" s="1674"/>
      <c r="E26" s="1674"/>
      <c r="F26" s="1675"/>
      <c r="G26" s="1676"/>
      <c r="H26" s="1673"/>
      <c r="I26" s="1674"/>
      <c r="J26" s="1674"/>
      <c r="K26" s="1674"/>
      <c r="L26" s="1674"/>
      <c r="M26" s="1674"/>
      <c r="N26" s="1674"/>
      <c r="O26" s="1392" t="s">
        <v>2001</v>
      </c>
    </row>
    <row r="27" spans="1:15">
      <c r="A27" s="1506" t="s">
        <v>2002</v>
      </c>
      <c r="B27" s="552"/>
      <c r="C27" s="1674"/>
      <c r="D27" s="1674"/>
      <c r="E27" s="1674"/>
      <c r="F27" s="1675"/>
      <c r="G27" s="1676"/>
      <c r="H27" s="1673"/>
      <c r="I27" s="1674"/>
      <c r="J27" s="1674"/>
      <c r="K27" s="1674"/>
      <c r="L27" s="1674"/>
      <c r="M27" s="1674"/>
      <c r="N27" s="1674"/>
      <c r="O27" s="1392" t="s">
        <v>2002</v>
      </c>
    </row>
    <row r="28" spans="1:15">
      <c r="A28" s="1506" t="s">
        <v>2003</v>
      </c>
      <c r="B28" s="552"/>
      <c r="C28" s="1674"/>
      <c r="D28" s="1674"/>
      <c r="E28" s="1674"/>
      <c r="F28" s="1675"/>
      <c r="G28" s="1676"/>
      <c r="H28" s="1673"/>
      <c r="I28" s="1674"/>
      <c r="J28" s="1674"/>
      <c r="K28" s="1674"/>
      <c r="L28" s="1674"/>
      <c r="M28" s="1674"/>
      <c r="N28" s="1674"/>
      <c r="O28" s="1392" t="s">
        <v>2003</v>
      </c>
    </row>
    <row r="29" spans="1:15">
      <c r="A29" s="1506" t="s">
        <v>2004</v>
      </c>
      <c r="B29" s="552"/>
      <c r="C29" s="1674"/>
      <c r="D29" s="1674"/>
      <c r="E29" s="1674"/>
      <c r="F29" s="1675"/>
      <c r="G29" s="1676"/>
      <c r="H29" s="1673"/>
      <c r="I29" s="1674"/>
      <c r="J29" s="1674"/>
      <c r="K29" s="1674"/>
      <c r="L29" s="1674"/>
      <c r="M29" s="1674"/>
      <c r="N29" s="1674"/>
      <c r="O29" s="1392" t="s">
        <v>2004</v>
      </c>
    </row>
    <row r="30" spans="1:15">
      <c r="A30" s="1506" t="s">
        <v>2005</v>
      </c>
      <c r="B30" s="552"/>
      <c r="C30" s="1674"/>
      <c r="D30" s="1674"/>
      <c r="E30" s="1674"/>
      <c r="F30" s="1675"/>
      <c r="G30" s="1676"/>
      <c r="H30" s="1673"/>
      <c r="I30" s="1674"/>
      <c r="J30" s="1674"/>
      <c r="K30" s="1674"/>
      <c r="L30" s="1674"/>
      <c r="M30" s="1674"/>
      <c r="N30" s="1674"/>
      <c r="O30" s="1392" t="s">
        <v>2005</v>
      </c>
    </row>
    <row r="31" spans="1:15">
      <c r="A31" s="1506" t="s">
        <v>2006</v>
      </c>
      <c r="B31" s="552" t="s">
        <v>2677</v>
      </c>
      <c r="C31" s="1674"/>
      <c r="D31" s="1674"/>
      <c r="E31" s="1674"/>
      <c r="F31" s="1675"/>
      <c r="G31" s="1676"/>
      <c r="H31" s="1673"/>
      <c r="I31" s="1674"/>
      <c r="J31" s="1674"/>
      <c r="K31" s="1674"/>
      <c r="L31" s="1674"/>
      <c r="M31" s="1674"/>
      <c r="N31" s="1674"/>
      <c r="O31" s="1392" t="s">
        <v>2006</v>
      </c>
    </row>
    <row r="32" spans="1:15">
      <c r="A32" s="1505" t="s">
        <v>2007</v>
      </c>
      <c r="B32" s="1375"/>
      <c r="C32" s="1662"/>
      <c r="D32" s="1662"/>
      <c r="E32" s="1662"/>
      <c r="F32" s="1663"/>
      <c r="G32" s="1664"/>
      <c r="H32" s="1661"/>
      <c r="I32" s="1662"/>
      <c r="J32" s="1662"/>
      <c r="K32" s="1662"/>
      <c r="L32" s="1662"/>
      <c r="M32" s="1662"/>
      <c r="N32" s="1662"/>
      <c r="O32" s="1384" t="s">
        <v>2007</v>
      </c>
    </row>
    <row r="33" spans="1:15">
      <c r="A33" s="1381" t="s">
        <v>2008</v>
      </c>
      <c r="B33" s="1375" t="s">
        <v>1953</v>
      </c>
      <c r="C33" s="1662"/>
      <c r="D33" s="1662"/>
      <c r="E33" s="1662"/>
      <c r="F33" s="1663"/>
      <c r="G33" s="1664"/>
      <c r="H33" s="1661"/>
      <c r="I33" s="1662"/>
      <c r="J33" s="1662"/>
      <c r="K33" s="1662"/>
      <c r="L33" s="1662"/>
      <c r="M33" s="1662"/>
      <c r="N33" s="1662"/>
      <c r="O33" s="1384" t="s">
        <v>2008</v>
      </c>
    </row>
    <row r="34" spans="1:15">
      <c r="A34" s="1506" t="s">
        <v>2009</v>
      </c>
      <c r="B34" s="1375" t="s">
        <v>1954</v>
      </c>
      <c r="C34" s="1662"/>
      <c r="D34" s="1662"/>
      <c r="E34" s="1662"/>
      <c r="F34" s="1663"/>
      <c r="G34" s="1664"/>
      <c r="H34" s="1661"/>
      <c r="I34" s="1662"/>
      <c r="J34" s="1662"/>
      <c r="K34" s="1662"/>
      <c r="L34" s="1662"/>
      <c r="M34" s="1662"/>
      <c r="N34" s="1662"/>
      <c r="O34" s="1384" t="s">
        <v>2009</v>
      </c>
    </row>
    <row r="35" spans="1:15">
      <c r="A35" s="1507" t="s">
        <v>2010</v>
      </c>
      <c r="B35" s="525" t="s">
        <v>1955</v>
      </c>
      <c r="C35" s="1665"/>
      <c r="D35" s="1665"/>
      <c r="E35" s="1665"/>
      <c r="F35" s="1666"/>
      <c r="G35" s="1667"/>
      <c r="H35" s="1668"/>
      <c r="I35" s="1665"/>
      <c r="J35" s="1665"/>
      <c r="K35" s="1665"/>
      <c r="L35" s="1665"/>
      <c r="M35" s="1665"/>
      <c r="N35" s="1665"/>
      <c r="O35" s="1508" t="s">
        <v>2010</v>
      </c>
    </row>
    <row r="36" spans="1:15">
      <c r="A36" s="1506" t="s">
        <v>2011</v>
      </c>
      <c r="B36" s="552"/>
      <c r="C36" s="1674"/>
      <c r="D36" s="1674"/>
      <c r="E36" s="1674"/>
      <c r="F36" s="1675"/>
      <c r="G36" s="1676"/>
      <c r="H36" s="1673"/>
      <c r="I36" s="1674"/>
      <c r="J36" s="1674"/>
      <c r="K36" s="1674"/>
      <c r="L36" s="1674"/>
      <c r="M36" s="1674"/>
      <c r="N36" s="1674"/>
      <c r="O36" s="1392" t="s">
        <v>2011</v>
      </c>
    </row>
    <row r="37" spans="1:15">
      <c r="A37" s="1505" t="s">
        <v>687</v>
      </c>
      <c r="B37" s="1375" t="s">
        <v>1956</v>
      </c>
      <c r="C37" s="1662"/>
      <c r="D37" s="1662"/>
      <c r="E37" s="1662"/>
      <c r="F37" s="1663"/>
      <c r="G37" s="1664"/>
      <c r="H37" s="1661"/>
      <c r="I37" s="1662"/>
      <c r="J37" s="1662"/>
      <c r="K37" s="1662"/>
      <c r="L37" s="1662"/>
      <c r="M37" s="1662"/>
      <c r="N37" s="1662"/>
      <c r="O37" s="1384" t="s">
        <v>687</v>
      </c>
    </row>
    <row r="38" spans="1:15">
      <c r="A38" s="1506" t="s">
        <v>688</v>
      </c>
      <c r="B38" s="1375"/>
      <c r="C38" s="1662"/>
      <c r="D38" s="1662"/>
      <c r="E38" s="1662"/>
      <c r="F38" s="1663"/>
      <c r="G38" s="1664"/>
      <c r="H38" s="1661"/>
      <c r="I38" s="1662"/>
      <c r="J38" s="1662"/>
      <c r="K38" s="1662"/>
      <c r="L38" s="1662"/>
      <c r="M38" s="1662"/>
      <c r="N38" s="1662"/>
      <c r="O38" s="1384" t="s">
        <v>688</v>
      </c>
    </row>
    <row r="39" spans="1:15">
      <c r="A39" s="1507" t="s">
        <v>689</v>
      </c>
      <c r="B39" s="525"/>
      <c r="C39" s="1665"/>
      <c r="D39" s="1665"/>
      <c r="E39" s="1665"/>
      <c r="F39" s="1666"/>
      <c r="G39" s="1667"/>
      <c r="H39" s="1668"/>
      <c r="I39" s="1665"/>
      <c r="J39" s="1665"/>
      <c r="K39" s="1665"/>
      <c r="L39" s="1665"/>
      <c r="M39" s="1665"/>
      <c r="N39" s="1665"/>
      <c r="O39" s="1508" t="s">
        <v>689</v>
      </c>
    </row>
    <row r="40" spans="1:15">
      <c r="A40" s="1506" t="s">
        <v>690</v>
      </c>
      <c r="B40" s="552"/>
      <c r="C40" s="1674"/>
      <c r="D40" s="1674"/>
      <c r="E40" s="1674"/>
      <c r="F40" s="1675"/>
      <c r="G40" s="1676"/>
      <c r="H40" s="1673"/>
      <c r="I40" s="1674"/>
      <c r="J40" s="1674"/>
      <c r="K40" s="1674"/>
      <c r="L40" s="1674"/>
      <c r="M40" s="1674"/>
      <c r="N40" s="1674"/>
      <c r="O40" s="1392" t="s">
        <v>690</v>
      </c>
    </row>
    <row r="41" spans="1:15">
      <c r="A41" s="1506" t="s">
        <v>691</v>
      </c>
      <c r="B41" s="552"/>
      <c r="C41" s="1674"/>
      <c r="D41" s="1674"/>
      <c r="E41" s="1674"/>
      <c r="F41" s="1675"/>
      <c r="G41" s="1676"/>
      <c r="H41" s="1673"/>
      <c r="I41" s="1674"/>
      <c r="J41" s="1674"/>
      <c r="K41" s="1674"/>
      <c r="L41" s="1674"/>
      <c r="M41" s="1674"/>
      <c r="N41" s="1674"/>
      <c r="O41" s="1392" t="s">
        <v>691</v>
      </c>
    </row>
    <row r="42" spans="1:15">
      <c r="A42" s="1506" t="s">
        <v>692</v>
      </c>
      <c r="B42" s="552"/>
      <c r="C42" s="1674"/>
      <c r="D42" s="1674"/>
      <c r="E42" s="1674"/>
      <c r="F42" s="1675"/>
      <c r="G42" s="1676"/>
      <c r="H42" s="1673"/>
      <c r="I42" s="1674"/>
      <c r="J42" s="1674"/>
      <c r="K42" s="1674"/>
      <c r="L42" s="1674"/>
      <c r="M42" s="1674"/>
      <c r="N42" s="1674"/>
      <c r="O42" s="1392" t="s">
        <v>692</v>
      </c>
    </row>
    <row r="43" spans="1:15">
      <c r="A43" s="1506" t="s">
        <v>693</v>
      </c>
      <c r="B43" s="552"/>
      <c r="C43" s="1674"/>
      <c r="D43" s="1674"/>
      <c r="E43" s="1674"/>
      <c r="F43" s="1675"/>
      <c r="G43" s="1676"/>
      <c r="H43" s="1673"/>
      <c r="I43" s="1674"/>
      <c r="J43" s="1674"/>
      <c r="K43" s="1674"/>
      <c r="L43" s="1674"/>
      <c r="M43" s="1674"/>
      <c r="N43" s="1674"/>
      <c r="O43" s="1392" t="s">
        <v>693</v>
      </c>
    </row>
    <row r="44" spans="1:15">
      <c r="A44" s="1506" t="s">
        <v>2716</v>
      </c>
      <c r="B44" s="552" t="s">
        <v>2677</v>
      </c>
      <c r="C44" s="1674"/>
      <c r="D44" s="1674"/>
      <c r="E44" s="1674"/>
      <c r="F44" s="1675"/>
      <c r="G44" s="1676"/>
      <c r="H44" s="1673"/>
      <c r="I44" s="1674"/>
      <c r="J44" s="1674"/>
      <c r="K44" s="1674"/>
      <c r="L44" s="1674"/>
      <c r="M44" s="1674"/>
      <c r="N44" s="1674"/>
      <c r="O44" s="1392" t="s">
        <v>2716</v>
      </c>
    </row>
    <row r="45" spans="1:15">
      <c r="A45" s="1507" t="s">
        <v>2717</v>
      </c>
      <c r="B45" s="525" t="s">
        <v>1957</v>
      </c>
      <c r="C45" s="282"/>
      <c r="D45" s="285"/>
      <c r="E45" s="285"/>
      <c r="F45" s="317"/>
      <c r="G45" s="284"/>
      <c r="H45" s="282"/>
      <c r="I45" s="285"/>
      <c r="J45" s="285"/>
      <c r="K45" s="285"/>
      <c r="L45" s="285"/>
      <c r="M45" s="285"/>
      <c r="N45" s="285"/>
      <c r="O45" s="1508" t="s">
        <v>2717</v>
      </c>
    </row>
    <row r="46" spans="1:15">
      <c r="A46" s="1505" t="s">
        <v>2718</v>
      </c>
      <c r="B46" s="1375"/>
      <c r="C46" s="1662"/>
      <c r="D46" s="1662"/>
      <c r="E46" s="1662"/>
      <c r="F46" s="1663"/>
      <c r="G46" s="1664"/>
      <c r="H46" s="1661"/>
      <c r="I46" s="1662"/>
      <c r="J46" s="1662"/>
      <c r="K46" s="1662"/>
      <c r="L46" s="1662"/>
      <c r="M46" s="1662"/>
      <c r="N46" s="1662"/>
      <c r="O46" s="1384" t="s">
        <v>2718</v>
      </c>
    </row>
    <row r="47" spans="1:15">
      <c r="A47" s="1381" t="s">
        <v>2719</v>
      </c>
      <c r="B47" s="1375" t="s">
        <v>1958</v>
      </c>
      <c r="C47" s="1662"/>
      <c r="D47" s="1662"/>
      <c r="E47" s="1662"/>
      <c r="F47" s="1663"/>
      <c r="G47" s="1664"/>
      <c r="H47" s="1661"/>
      <c r="I47" s="1662"/>
      <c r="J47" s="1662"/>
      <c r="K47" s="1662"/>
      <c r="L47" s="1662"/>
      <c r="M47" s="1662"/>
      <c r="N47" s="1662"/>
      <c r="O47" s="1384" t="s">
        <v>2719</v>
      </c>
    </row>
    <row r="48" spans="1:15">
      <c r="A48" s="1506" t="s">
        <v>2720</v>
      </c>
      <c r="B48" s="1375" t="s">
        <v>1959</v>
      </c>
      <c r="C48" s="387"/>
      <c r="D48" s="429"/>
      <c r="E48" s="429"/>
      <c r="F48" s="338"/>
      <c r="G48" s="100"/>
      <c r="H48" s="387"/>
      <c r="I48" s="429"/>
      <c r="J48" s="429"/>
      <c r="K48" s="429"/>
      <c r="L48" s="429"/>
      <c r="M48" s="429"/>
      <c r="N48" s="429"/>
      <c r="O48" s="1384" t="s">
        <v>2720</v>
      </c>
    </row>
    <row r="49" spans="1:15">
      <c r="A49" s="1507" t="s">
        <v>2721</v>
      </c>
      <c r="B49" s="525" t="s">
        <v>1960</v>
      </c>
      <c r="C49" s="1665"/>
      <c r="D49" s="1665"/>
      <c r="E49" s="1665"/>
      <c r="F49" s="1666"/>
      <c r="G49" s="1667"/>
      <c r="H49" s="1668"/>
      <c r="I49" s="1665"/>
      <c r="J49" s="1665"/>
      <c r="K49" s="1665"/>
      <c r="L49" s="1665"/>
      <c r="M49" s="1665"/>
      <c r="N49" s="1665"/>
      <c r="O49" s="1508" t="s">
        <v>2721</v>
      </c>
    </row>
    <row r="50" spans="1:15">
      <c r="A50" s="1506" t="s">
        <v>2722</v>
      </c>
      <c r="B50" s="552" t="s">
        <v>1961</v>
      </c>
      <c r="C50" s="1674"/>
      <c r="D50" s="1674"/>
      <c r="E50" s="1674"/>
      <c r="F50" s="1675"/>
      <c r="G50" s="1676"/>
      <c r="H50" s="1673"/>
      <c r="I50" s="1674"/>
      <c r="J50" s="1674"/>
      <c r="K50" s="1674"/>
      <c r="L50" s="1674"/>
      <c r="M50" s="1674"/>
      <c r="N50" s="1674"/>
      <c r="O50" s="1392" t="s">
        <v>2722</v>
      </c>
    </row>
    <row r="51" spans="1:15">
      <c r="A51" s="1506" t="s">
        <v>2723</v>
      </c>
      <c r="B51" s="552" t="s">
        <v>1962</v>
      </c>
      <c r="C51" s="1674"/>
      <c r="D51" s="1674"/>
      <c r="E51" s="1674"/>
      <c r="F51" s="1675"/>
      <c r="G51" s="1676"/>
      <c r="H51" s="1673"/>
      <c r="I51" s="1674"/>
      <c r="J51" s="1674"/>
      <c r="K51" s="1674"/>
      <c r="L51" s="1674"/>
      <c r="M51" s="1674"/>
      <c r="N51" s="1674"/>
      <c r="O51" s="1392" t="s">
        <v>2723</v>
      </c>
    </row>
    <row r="52" spans="1:15">
      <c r="A52" s="1027"/>
      <c r="B52" s="1385" t="s">
        <v>1963</v>
      </c>
      <c r="C52" s="1677"/>
      <c r="D52" s="1678"/>
      <c r="E52" s="1678"/>
      <c r="F52" s="1679"/>
      <c r="G52" s="1680"/>
      <c r="H52" s="1678"/>
      <c r="I52" s="1678"/>
      <c r="J52" s="1678"/>
      <c r="K52" s="1678"/>
      <c r="L52" s="1678"/>
      <c r="M52" s="1678"/>
      <c r="N52" s="1681"/>
      <c r="O52" s="1372"/>
    </row>
    <row r="53" spans="1:15">
      <c r="A53" s="1507" t="s">
        <v>2724</v>
      </c>
      <c r="B53" s="525" t="s">
        <v>1964</v>
      </c>
      <c r="C53" s="1665"/>
      <c r="D53" s="1665"/>
      <c r="E53" s="1665"/>
      <c r="F53" s="1666"/>
      <c r="G53" s="1667"/>
      <c r="H53" s="1668"/>
      <c r="I53" s="1665"/>
      <c r="J53" s="1665"/>
      <c r="K53" s="1665"/>
      <c r="L53" s="1665"/>
      <c r="M53" s="1665"/>
      <c r="N53" s="1665"/>
      <c r="O53" s="1508" t="s">
        <v>2724</v>
      </c>
    </row>
    <row r="54" spans="1:15">
      <c r="A54" s="1506" t="s">
        <v>2725</v>
      </c>
      <c r="B54" s="552" t="s">
        <v>1965</v>
      </c>
      <c r="C54" s="1674"/>
      <c r="D54" s="1674"/>
      <c r="E54" s="1674"/>
      <c r="F54" s="1675"/>
      <c r="G54" s="1676"/>
      <c r="H54" s="1673"/>
      <c r="I54" s="1674"/>
      <c r="J54" s="1674"/>
      <c r="K54" s="1674"/>
      <c r="L54" s="1674"/>
      <c r="M54" s="1674"/>
      <c r="N54" s="1674"/>
      <c r="O54" s="1392" t="s">
        <v>2725</v>
      </c>
    </row>
    <row r="55" spans="1:15">
      <c r="A55" s="1506" t="s">
        <v>2726</v>
      </c>
      <c r="B55" s="552" t="s">
        <v>1966</v>
      </c>
      <c r="C55" s="1674"/>
      <c r="D55" s="1674"/>
      <c r="E55" s="1674"/>
      <c r="F55" s="1675"/>
      <c r="G55" s="1676"/>
      <c r="H55" s="1673"/>
      <c r="I55" s="1674"/>
      <c r="J55" s="1674"/>
      <c r="K55" s="1674"/>
      <c r="L55" s="1674"/>
      <c r="M55" s="1674"/>
      <c r="N55" s="1674"/>
      <c r="O55" s="1392" t="s">
        <v>2726</v>
      </c>
    </row>
    <row r="56" spans="1:15">
      <c r="A56" s="1506" t="s">
        <v>2727</v>
      </c>
      <c r="B56" s="552" t="s">
        <v>1967</v>
      </c>
      <c r="C56" s="1674"/>
      <c r="D56" s="1674"/>
      <c r="E56" s="1674"/>
      <c r="F56" s="1675"/>
      <c r="G56" s="1676"/>
      <c r="H56" s="1673"/>
      <c r="I56" s="1674"/>
      <c r="J56" s="1674"/>
      <c r="K56" s="1674"/>
      <c r="L56" s="1674"/>
      <c r="M56" s="1674"/>
      <c r="N56" s="1674"/>
      <c r="O56" s="1392" t="s">
        <v>2727</v>
      </c>
    </row>
    <row r="57" spans="1:15">
      <c r="A57" s="1507" t="s">
        <v>2728</v>
      </c>
      <c r="B57" s="525" t="s">
        <v>1957</v>
      </c>
      <c r="C57" s="289"/>
      <c r="D57" s="288"/>
      <c r="E57" s="288"/>
      <c r="F57" s="320"/>
      <c r="G57" s="287"/>
      <c r="H57" s="289"/>
      <c r="I57" s="288"/>
      <c r="J57" s="288"/>
      <c r="K57" s="288"/>
      <c r="L57" s="288"/>
      <c r="M57" s="288"/>
      <c r="N57" s="288"/>
      <c r="O57" s="1508" t="s">
        <v>2728</v>
      </c>
    </row>
    <row r="58" spans="1:15">
      <c r="A58" s="1505" t="s">
        <v>2729</v>
      </c>
      <c r="C58" s="1661"/>
      <c r="D58" s="1662"/>
      <c r="E58" s="1662"/>
      <c r="F58" s="1663"/>
      <c r="G58" s="1664"/>
      <c r="H58" s="1661"/>
      <c r="I58" s="1662"/>
      <c r="J58" s="1662"/>
      <c r="K58" s="1662"/>
      <c r="L58" s="1662"/>
      <c r="M58" s="1662"/>
      <c r="N58" s="1662"/>
      <c r="O58" s="1384" t="s">
        <v>2729</v>
      </c>
    </row>
    <row r="59" spans="1:15">
      <c r="A59" s="1381" t="s">
        <v>2730</v>
      </c>
      <c r="B59" s="1375" t="s">
        <v>1958</v>
      </c>
      <c r="C59" s="1662"/>
      <c r="D59" s="1662"/>
      <c r="E59" s="1662"/>
      <c r="F59" s="1663"/>
      <c r="G59" s="1664"/>
      <c r="H59" s="1661"/>
      <c r="I59" s="1662"/>
      <c r="J59" s="1662"/>
      <c r="K59" s="1662"/>
      <c r="L59" s="1662"/>
      <c r="M59" s="1662"/>
      <c r="N59" s="1662"/>
      <c r="O59" s="1384" t="s">
        <v>2730</v>
      </c>
    </row>
    <row r="60" spans="1:15">
      <c r="A60" s="1506" t="s">
        <v>2731</v>
      </c>
      <c r="B60" s="1375" t="s">
        <v>1959</v>
      </c>
      <c r="C60" s="387"/>
      <c r="D60" s="429"/>
      <c r="E60" s="429"/>
      <c r="F60" s="338"/>
      <c r="G60" s="100"/>
      <c r="H60" s="387"/>
      <c r="I60" s="429"/>
      <c r="J60" s="429"/>
      <c r="K60" s="429"/>
      <c r="L60" s="429"/>
      <c r="M60" s="429"/>
      <c r="N60" s="429"/>
      <c r="O60" s="1384" t="s">
        <v>2731</v>
      </c>
    </row>
    <row r="61" spans="1:15">
      <c r="A61" s="1507" t="s">
        <v>2732</v>
      </c>
      <c r="B61" s="525" t="s">
        <v>1960</v>
      </c>
      <c r="C61" s="1665"/>
      <c r="D61" s="1665"/>
      <c r="E61" s="1665"/>
      <c r="F61" s="1666"/>
      <c r="G61" s="1667"/>
      <c r="H61" s="1668"/>
      <c r="I61" s="1665"/>
      <c r="J61" s="1665"/>
      <c r="K61" s="1665"/>
      <c r="L61" s="1665"/>
      <c r="M61" s="1665"/>
      <c r="N61" s="1665"/>
      <c r="O61" s="1508" t="s">
        <v>2732</v>
      </c>
    </row>
    <row r="62" spans="1:15">
      <c r="A62" s="1506" t="s">
        <v>2733</v>
      </c>
      <c r="B62" s="552" t="s">
        <v>1961</v>
      </c>
      <c r="C62" s="1674"/>
      <c r="D62" s="1674"/>
      <c r="E62" s="1674"/>
      <c r="F62" s="1675"/>
      <c r="G62" s="1676"/>
      <c r="H62" s="1673"/>
      <c r="I62" s="1674"/>
      <c r="J62" s="1674"/>
      <c r="K62" s="1674"/>
      <c r="L62" s="1674"/>
      <c r="M62" s="1674"/>
      <c r="N62" s="1674"/>
      <c r="O62" s="1392" t="s">
        <v>2733</v>
      </c>
    </row>
    <row r="63" spans="1:15" ht="15.75" thickBot="1">
      <c r="A63" s="1509" t="s">
        <v>2734</v>
      </c>
      <c r="B63" s="1510" t="s">
        <v>1962</v>
      </c>
      <c r="C63" s="576"/>
      <c r="D63" s="1660"/>
      <c r="E63" s="1660"/>
      <c r="F63" s="574"/>
      <c r="G63" s="1659"/>
      <c r="H63" s="576"/>
      <c r="I63" s="1660"/>
      <c r="J63" s="1660"/>
      <c r="K63" s="1660"/>
      <c r="L63" s="1660"/>
      <c r="M63" s="1660"/>
      <c r="N63" s="1660"/>
      <c r="O63" s="1511" t="s">
        <v>2734</v>
      </c>
    </row>
    <row r="64" spans="1:15">
      <c r="A64" s="9" t="s">
        <v>1968</v>
      </c>
      <c r="G64" s="9" t="s">
        <v>1968</v>
      </c>
    </row>
    <row r="65" spans="1:15">
      <c r="A65" s="12" t="s">
        <v>1969</v>
      </c>
      <c r="B65" s="12"/>
      <c r="C65" s="12"/>
      <c r="D65" s="12"/>
      <c r="E65" s="12"/>
      <c r="F65" s="12"/>
      <c r="G65" s="12" t="s">
        <v>1970</v>
      </c>
      <c r="H65" s="12"/>
      <c r="I65" s="12"/>
      <c r="J65" s="12"/>
      <c r="K65" s="12"/>
      <c r="L65" s="12"/>
      <c r="M65" s="12"/>
      <c r="N65" s="12"/>
      <c r="O65" s="12"/>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s="69"/>
      <c r="B71" s="69"/>
      <c r="C71" s="69"/>
      <c r="D71" s="69"/>
      <c r="E71" s="69"/>
      <c r="F71" s="69"/>
      <c r="G71" s="69"/>
      <c r="H71" s="69"/>
      <c r="I71" s="69"/>
      <c r="J71" s="69"/>
      <c r="K71" s="69"/>
      <c r="L71" s="69"/>
      <c r="M71" s="69"/>
      <c r="N71" s="69"/>
      <c r="O71" s="69"/>
    </row>
    <row r="72" spans="1:15">
      <c r="A72" s="69"/>
      <c r="B72" s="69"/>
      <c r="C72" s="69"/>
      <c r="D72" s="69"/>
      <c r="E72" s="69"/>
      <c r="F72" s="69"/>
      <c r="G72" s="69"/>
      <c r="H72" s="69"/>
      <c r="I72" s="69"/>
      <c r="J72" s="69"/>
      <c r="K72" s="69"/>
      <c r="L72" s="69"/>
      <c r="M72" s="69"/>
      <c r="N72" s="69"/>
      <c r="O72" s="69"/>
    </row>
  </sheetData>
  <customSheetViews>
    <customSheetView guid="{15E51391-F6F3-48E9-B40F-0D0FA5B2E445}"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showPageBreaks="1" printArea="1">
      <colBreaks count="1" manualBreakCount="1">
        <brk id="6" max="1048575" man="1"/>
      </col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showPageBreaks="1" printArea="1">
      <colBreaks count="1" manualBreakCount="1">
        <brk id="6" max="1048575" man="1"/>
      </col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showPageBreaks="1" printArea="1">
      <colBreaks count="1" manualBreakCount="1">
        <brk id="6" max="1048575" man="1"/>
      </col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showPageBreaks="1" printArea="1">
      <colBreaks count="1" manualBreakCount="1">
        <brk id="6" max="1048575" man="1"/>
      </col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showPageBreaks="1" printArea="1">
      <colBreaks count="1" manualBreakCount="1">
        <brk id="6" max="1048575" man="1"/>
      </colBreaks>
      <pageMargins left="0.5" right="0.5" top="0.5" bottom="0.5" header="0.5" footer="0.5"/>
      <printOptions horizontalCentered="1" verticalCentered="1"/>
      <pageSetup scale="70" orientation="portrait" horizontalDpi="300" verticalDpi="300" r:id="rId9"/>
      <headerFooter alignWithMargins="0"/>
    </customSheetView>
    <customSheetView guid="{33F19BEF-14FD-48AD-9437-DC9391C2FB5D}"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0"/>
      <headerFooter alignWithMargins="0"/>
    </customSheetView>
    <customSheetView guid="{3572A64A-10E1-48A8-88DB-C6FDE35A45D9}"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1"/>
      <headerFooter alignWithMargins="0"/>
    </customSheetView>
    <customSheetView guid="{9A3FFF2B-6404-4DF1-A691-3B3D111BF416}"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2"/>
      <headerFooter alignWithMargins="0"/>
    </customSheetView>
    <customSheetView guid="{6972FD2D-1C11-49E2-936D-D053FB86EE49}"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3"/>
      <headerFooter alignWithMargins="0"/>
    </customSheetView>
    <customSheetView guid="{909B62D3-37B4-48E7-A28D-FCCB057513A6}"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4"/>
      <headerFooter alignWithMargins="0"/>
    </customSheetView>
    <customSheetView guid="{AF5B460E-BE98-4D6A-BC4D-FB7F586FE8C3}" scale="85" colorId="22" showPageBreaks="1">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5"/>
      <headerFooter alignWithMargins="0"/>
    </customSheetView>
    <customSheetView guid="{AD2DEECA-73A1-433A-8496-725ED72ABD3B}" scale="85" colorId="22">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6"/>
      <headerFooter alignWithMargins="0"/>
    </customSheetView>
    <customSheetView guid="{613A73D1-ED13-41BC-B183-6F740B4BAFC9}" scale="60" colorId="22" showPageBreaks="1" printArea="1" view="pageBreakPreview">
      <selection activeCell="B50" sqref="B50"/>
      <colBreaks count="2" manualBreakCount="2">
        <brk id="6" max="1048575" man="1"/>
        <brk id="15" max="1048575" man="1"/>
      </colBreaks>
      <pageMargins left="0.5" right="0.5" top="0.5" bottom="0.5" header="0.5" footer="0.5"/>
      <printOptions horizontalCentered="1" verticalCentered="1"/>
      <pageSetup scale="70" orientation="portrait" horizontalDpi="300" verticalDpi="300" r:id="rId17"/>
      <headerFooter alignWithMargins="0"/>
    </customSheetView>
  </customSheetViews>
  <mergeCells count="9">
    <mergeCell ref="G5:J9"/>
    <mergeCell ref="A6:C7"/>
    <mergeCell ref="D6:F10"/>
    <mergeCell ref="K6:O7"/>
    <mergeCell ref="K8:O9"/>
    <mergeCell ref="A9:C12"/>
    <mergeCell ref="G10:J13"/>
    <mergeCell ref="K10:O11"/>
    <mergeCell ref="D11:F13"/>
  </mergeCells>
  <printOptions horizontalCentered="1" verticalCentered="1"/>
  <pageMargins left="0.5" right="0.5" top="0.25" bottom="0.25" header="0" footer="0"/>
  <pageSetup scale="70" orientation="portrait" horizontalDpi="300" verticalDpi="300" r:id="rId18"/>
  <headerFooter alignWithMargins="0"/>
  <colBreaks count="2" manualBreakCount="2">
    <brk id="6" max="1048575" man="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5.6640625" style="9" customWidth="1"/>
    <col min="3" max="4" width="12.6640625" style="9" customWidth="1"/>
    <col min="5" max="5" width="10.33203125" style="9" customWidth="1"/>
    <col min="6" max="6" width="12.6640625" style="9" customWidth="1"/>
    <col min="7" max="7" width="16.33203125" style="9" customWidth="1"/>
    <col min="8" max="16384" width="9.6640625" style="9"/>
  </cols>
  <sheetData>
    <row r="1" spans="1:8">
      <c r="A1" s="1022" t="s">
        <v>2056</v>
      </c>
      <c r="B1" s="1023"/>
      <c r="C1" s="1025" t="s">
        <v>3759</v>
      </c>
      <c r="D1" s="1025"/>
      <c r="E1" s="1024" t="s">
        <v>2058</v>
      </c>
      <c r="F1" s="1023"/>
      <c r="G1" s="1026" t="s">
        <v>2059</v>
      </c>
      <c r="H1" s="17"/>
    </row>
    <row r="2" spans="1:8">
      <c r="A2" s="72" t="str">
        <f>'Data Sheet'!$C$25</f>
        <v>Central Hudson Gas &amp; Electric</v>
      </c>
      <c r="B2" s="1028"/>
      <c r="C2" s="9" t="s">
        <v>2078</v>
      </c>
      <c r="E2" s="510" t="s">
        <v>2061</v>
      </c>
      <c r="F2" s="1028"/>
      <c r="G2" s="1372"/>
      <c r="H2" s="17"/>
    </row>
    <row r="3" spans="1:8" ht="15" customHeight="1">
      <c r="A3" s="1031"/>
      <c r="B3" s="1032"/>
      <c r="C3" s="551" t="s">
        <v>3419</v>
      </c>
      <c r="D3" s="551"/>
      <c r="E3" s="859" t="str">
        <f>'Data Sheet'!$C$40</f>
        <v>4/14/14</v>
      </c>
      <c r="F3" s="1032"/>
      <c r="G3" s="1598" t="str">
        <f>'Data Sheet'!$C$38</f>
        <v>12/31/13</v>
      </c>
      <c r="H3" s="17"/>
    </row>
    <row r="4" spans="1:8" ht="15" customHeight="1">
      <c r="A4" s="1461" t="s">
        <v>612</v>
      </c>
      <c r="B4" s="1462"/>
      <c r="C4" s="1462"/>
      <c r="D4" s="1462"/>
      <c r="E4" s="1462"/>
      <c r="F4" s="1462"/>
      <c r="G4" s="1463"/>
      <c r="H4" s="17"/>
    </row>
    <row r="5" spans="1:8">
      <c r="A5" s="1027"/>
      <c r="B5" s="1472" t="s">
        <v>613</v>
      </c>
      <c r="C5" s="1472" t="s">
        <v>2677</v>
      </c>
      <c r="D5" s="1472" t="s">
        <v>1962</v>
      </c>
      <c r="E5" s="510" t="s">
        <v>614</v>
      </c>
      <c r="F5" s="1028"/>
      <c r="G5" s="1372"/>
      <c r="H5" s="17"/>
    </row>
    <row r="6" spans="1:8">
      <c r="A6" s="1027"/>
      <c r="B6" s="2191" t="s">
        <v>4029</v>
      </c>
      <c r="C6" s="1472" t="s">
        <v>2099</v>
      </c>
      <c r="D6" s="1472" t="s">
        <v>615</v>
      </c>
      <c r="E6" s="1475" t="s">
        <v>616</v>
      </c>
      <c r="F6" s="1476"/>
      <c r="G6" s="1372"/>
      <c r="H6" s="17"/>
    </row>
    <row r="7" spans="1:8">
      <c r="A7" s="1027"/>
      <c r="B7" s="2191"/>
      <c r="C7" s="1472" t="s">
        <v>617</v>
      </c>
      <c r="D7" s="1472" t="s">
        <v>618</v>
      </c>
      <c r="E7" s="1472" t="s">
        <v>214</v>
      </c>
      <c r="F7" s="1375"/>
      <c r="G7" s="1386" t="s">
        <v>2095</v>
      </c>
      <c r="H7" s="17"/>
    </row>
    <row r="8" spans="1:8">
      <c r="A8" s="1373" t="s">
        <v>1984</v>
      </c>
      <c r="B8" s="2191"/>
      <c r="C8" s="510"/>
      <c r="D8" s="510"/>
      <c r="E8" s="1472" t="s">
        <v>619</v>
      </c>
      <c r="F8" s="1385" t="s">
        <v>2099</v>
      </c>
      <c r="G8" s="1386" t="s">
        <v>2870</v>
      </c>
      <c r="H8" s="17"/>
    </row>
    <row r="9" spans="1:8">
      <c r="A9" s="1391" t="s">
        <v>1987</v>
      </c>
      <c r="B9" s="1512" t="s">
        <v>3447</v>
      </c>
      <c r="C9" s="1479" t="s">
        <v>3448</v>
      </c>
      <c r="D9" s="1479" t="s">
        <v>3449</v>
      </c>
      <c r="E9" s="1479" t="s">
        <v>3450</v>
      </c>
      <c r="F9" s="1478" t="s">
        <v>2692</v>
      </c>
      <c r="G9" s="1513" t="s">
        <v>2693</v>
      </c>
      <c r="H9" s="17"/>
    </row>
    <row r="10" spans="1:8">
      <c r="A10" s="1027">
        <v>1</v>
      </c>
      <c r="B10" s="510"/>
      <c r="C10" s="382"/>
      <c r="D10" s="382"/>
      <c r="E10" s="510"/>
      <c r="F10" s="385"/>
      <c r="G10" s="386"/>
      <c r="H10" s="17"/>
    </row>
    <row r="11" spans="1:8">
      <c r="A11" s="1027">
        <v>2</v>
      </c>
      <c r="B11" s="510"/>
      <c r="C11" s="377"/>
      <c r="D11" s="377"/>
      <c r="E11" s="510"/>
      <c r="F11" s="387"/>
      <c r="G11" s="381"/>
      <c r="H11" s="17"/>
    </row>
    <row r="12" spans="1:8">
      <c r="A12" s="1027">
        <v>3</v>
      </c>
      <c r="B12" s="510"/>
      <c r="C12" s="377"/>
      <c r="D12" s="377"/>
      <c r="E12" s="510"/>
      <c r="F12" s="387"/>
      <c r="G12" s="381"/>
      <c r="H12" s="17"/>
    </row>
    <row r="13" spans="1:8">
      <c r="A13" s="1027">
        <v>4</v>
      </c>
      <c r="B13" s="510"/>
      <c r="C13" s="377"/>
      <c r="D13" s="377"/>
      <c r="E13" s="510"/>
      <c r="F13" s="387"/>
      <c r="G13" s="381"/>
      <c r="H13" s="17"/>
    </row>
    <row r="14" spans="1:8">
      <c r="A14" s="1027">
        <v>5</v>
      </c>
      <c r="B14" s="510"/>
      <c r="C14" s="377"/>
      <c r="D14" s="377"/>
      <c r="E14" s="510"/>
      <c r="F14" s="387"/>
      <c r="G14" s="381"/>
      <c r="H14" s="17"/>
    </row>
    <row r="15" spans="1:8">
      <c r="A15" s="1027">
        <v>6</v>
      </c>
      <c r="B15" s="510"/>
      <c r="C15" s="377"/>
      <c r="D15" s="377"/>
      <c r="E15" s="510"/>
      <c r="F15" s="387"/>
      <c r="G15" s="381"/>
      <c r="H15" s="17"/>
    </row>
    <row r="16" spans="1:8">
      <c r="A16" s="1027">
        <v>7</v>
      </c>
      <c r="B16" s="510"/>
      <c r="C16" s="377"/>
      <c r="D16" s="377"/>
      <c r="E16" s="510"/>
      <c r="F16" s="387"/>
      <c r="G16" s="381"/>
      <c r="H16" s="17"/>
    </row>
    <row r="17" spans="1:8">
      <c r="A17" s="1027">
        <v>8</v>
      </c>
      <c r="B17" s="510"/>
      <c r="C17" s="377"/>
      <c r="D17" s="377"/>
      <c r="E17" s="510"/>
      <c r="F17" s="387"/>
      <c r="G17" s="381"/>
      <c r="H17" s="17"/>
    </row>
    <row r="18" spans="1:8">
      <c r="A18" s="1027">
        <v>9</v>
      </c>
      <c r="B18" s="510"/>
      <c r="C18" s="377"/>
      <c r="D18" s="377"/>
      <c r="E18" s="510"/>
      <c r="F18" s="387"/>
      <c r="G18" s="381"/>
      <c r="H18" s="17"/>
    </row>
    <row r="19" spans="1:8">
      <c r="A19" s="1027">
        <v>10</v>
      </c>
      <c r="B19" s="510"/>
      <c r="C19" s="377"/>
      <c r="D19" s="377"/>
      <c r="E19" s="510"/>
      <c r="F19" s="387"/>
      <c r="G19" s="381"/>
      <c r="H19" s="17"/>
    </row>
    <row r="20" spans="1:8">
      <c r="A20" s="1027">
        <v>11</v>
      </c>
      <c r="B20" s="510"/>
      <c r="C20" s="377"/>
      <c r="D20" s="377"/>
      <c r="E20" s="510"/>
      <c r="F20" s="387"/>
      <c r="G20" s="381"/>
      <c r="H20" s="17"/>
    </row>
    <row r="21" spans="1:8">
      <c r="A21" s="1027">
        <v>12</v>
      </c>
      <c r="B21" s="510"/>
      <c r="C21" s="377"/>
      <c r="D21" s="377"/>
      <c r="E21" s="510"/>
      <c r="F21" s="387"/>
      <c r="G21" s="381"/>
      <c r="H21" s="17"/>
    </row>
    <row r="22" spans="1:8">
      <c r="A22" s="1027">
        <v>13</v>
      </c>
      <c r="B22" s="510"/>
      <c r="C22" s="377"/>
      <c r="D22" s="377"/>
      <c r="E22" s="510"/>
      <c r="F22" s="387"/>
      <c r="G22" s="381"/>
      <c r="H22" s="17"/>
    </row>
    <row r="23" spans="1:8">
      <c r="A23" s="1027">
        <v>14</v>
      </c>
      <c r="B23" s="510"/>
      <c r="C23" s="377"/>
      <c r="D23" s="377"/>
      <c r="E23" s="510"/>
      <c r="F23" s="387"/>
      <c r="G23" s="381"/>
      <c r="H23" s="17"/>
    </row>
    <row r="24" spans="1:8">
      <c r="A24" s="1027">
        <v>15</v>
      </c>
      <c r="B24" s="510"/>
      <c r="C24" s="377"/>
      <c r="D24" s="377"/>
      <c r="E24" s="510"/>
      <c r="F24" s="387"/>
      <c r="G24" s="381"/>
      <c r="H24" s="17"/>
    </row>
    <row r="25" spans="1:8">
      <c r="A25" s="1027">
        <v>16</v>
      </c>
      <c r="B25" s="510"/>
      <c r="C25" s="377"/>
      <c r="D25" s="377"/>
      <c r="E25" s="510"/>
      <c r="F25" s="387"/>
      <c r="G25" s="381"/>
      <c r="H25" s="17"/>
    </row>
    <row r="26" spans="1:8">
      <c r="A26" s="1027">
        <v>17</v>
      </c>
      <c r="B26" s="510"/>
      <c r="C26" s="377"/>
      <c r="D26" s="377"/>
      <c r="E26" s="510"/>
      <c r="F26" s="387"/>
      <c r="G26" s="381"/>
      <c r="H26" s="17"/>
    </row>
    <row r="27" spans="1:8">
      <c r="A27" s="1027">
        <v>18</v>
      </c>
      <c r="B27" s="510"/>
      <c r="C27" s="377"/>
      <c r="D27" s="377"/>
      <c r="E27" s="510"/>
      <c r="F27" s="387"/>
      <c r="G27" s="381"/>
      <c r="H27" s="17"/>
    </row>
    <row r="28" spans="1:8">
      <c r="A28" s="1031">
        <v>19</v>
      </c>
      <c r="B28" s="570"/>
      <c r="C28" s="373"/>
      <c r="D28" s="373"/>
      <c r="E28" s="570"/>
      <c r="F28" s="388"/>
      <c r="G28" s="389"/>
      <c r="H28" s="17"/>
    </row>
    <row r="29" spans="1:8">
      <c r="A29" s="1031">
        <v>20</v>
      </c>
      <c r="B29" s="570" t="s">
        <v>210</v>
      </c>
      <c r="C29" s="390">
        <f>SUM(C10:C28)</f>
        <v>0</v>
      </c>
      <c r="D29" s="390">
        <f>SUM(D10:D28)</f>
        <v>0</v>
      </c>
      <c r="E29" s="1514"/>
      <c r="F29" s="392">
        <f>SUM(F10:F28)</f>
        <v>0</v>
      </c>
      <c r="G29" s="393">
        <f>SUM(G10:G28)</f>
        <v>0</v>
      </c>
      <c r="H29" s="17"/>
    </row>
    <row r="30" spans="1:8">
      <c r="A30" s="1461" t="s">
        <v>620</v>
      </c>
      <c r="B30" s="1462"/>
      <c r="C30" s="1462"/>
      <c r="D30" s="1462"/>
      <c r="E30" s="1462"/>
      <c r="F30" s="1462"/>
      <c r="G30" s="1463"/>
      <c r="H30" s="17"/>
    </row>
    <row r="31" spans="1:8">
      <c r="A31" s="1027"/>
      <c r="B31" s="1515" t="s">
        <v>621</v>
      </c>
      <c r="C31" s="1472" t="s">
        <v>622</v>
      </c>
      <c r="D31" s="1472" t="s">
        <v>623</v>
      </c>
      <c r="E31" s="510" t="s">
        <v>614</v>
      </c>
      <c r="F31" s="1028"/>
      <c r="G31" s="1372"/>
      <c r="H31" s="17"/>
    </row>
    <row r="32" spans="1:8">
      <c r="A32" s="1027"/>
      <c r="B32" s="2191" t="s">
        <v>4030</v>
      </c>
      <c r="C32" s="1472" t="s">
        <v>624</v>
      </c>
      <c r="D32" s="1472" t="s">
        <v>615</v>
      </c>
      <c r="E32" s="1475" t="s">
        <v>616</v>
      </c>
      <c r="F32" s="1476"/>
      <c r="G32" s="1372"/>
      <c r="H32" s="17"/>
    </row>
    <row r="33" spans="1:8">
      <c r="A33" s="1373" t="s">
        <v>1984</v>
      </c>
      <c r="B33" s="2191"/>
      <c r="C33" s="1472" t="s">
        <v>625</v>
      </c>
      <c r="D33" s="1472" t="s">
        <v>618</v>
      </c>
      <c r="E33" s="1472" t="s">
        <v>214</v>
      </c>
      <c r="F33" s="1375"/>
      <c r="G33" s="1386" t="s">
        <v>2095</v>
      </c>
      <c r="H33" s="17"/>
    </row>
    <row r="34" spans="1:8">
      <c r="A34" s="1373" t="s">
        <v>1987</v>
      </c>
      <c r="B34" s="2191"/>
      <c r="C34" s="510"/>
      <c r="D34" s="510"/>
      <c r="E34" s="1472" t="s">
        <v>619</v>
      </c>
      <c r="F34" s="1385" t="s">
        <v>2099</v>
      </c>
      <c r="G34" s="1386" t="s">
        <v>2870</v>
      </c>
      <c r="H34" s="17"/>
    </row>
    <row r="35" spans="1:8">
      <c r="A35" s="1031"/>
      <c r="B35" s="1512" t="s">
        <v>3447</v>
      </c>
      <c r="C35" s="1479" t="s">
        <v>3448</v>
      </c>
      <c r="D35" s="1479" t="s">
        <v>3449</v>
      </c>
      <c r="E35" s="1479" t="s">
        <v>3450</v>
      </c>
      <c r="F35" s="1478" t="s">
        <v>2692</v>
      </c>
      <c r="G35" s="1513" t="s">
        <v>2693</v>
      </c>
      <c r="H35" s="17"/>
    </row>
    <row r="36" spans="1:8">
      <c r="A36" s="1027">
        <v>21</v>
      </c>
      <c r="B36" s="510"/>
      <c r="C36" s="382"/>
      <c r="D36" s="382"/>
      <c r="E36" s="510"/>
      <c r="F36" s="385"/>
      <c r="G36" s="386"/>
      <c r="H36" s="17"/>
    </row>
    <row r="37" spans="1:8">
      <c r="A37" s="1027">
        <v>22</v>
      </c>
      <c r="B37" s="510"/>
      <c r="C37" s="377"/>
      <c r="D37" s="377"/>
      <c r="E37" s="510"/>
      <c r="F37" s="387"/>
      <c r="G37" s="381"/>
      <c r="H37" s="17"/>
    </row>
    <row r="38" spans="1:8">
      <c r="A38" s="1027">
        <v>23</v>
      </c>
      <c r="B38" s="510"/>
      <c r="C38" s="377"/>
      <c r="D38" s="377"/>
      <c r="E38" s="510"/>
      <c r="F38" s="387"/>
      <c r="G38" s="381"/>
      <c r="H38" s="17"/>
    </row>
    <row r="39" spans="1:8">
      <c r="A39" s="1027">
        <v>24</v>
      </c>
      <c r="B39" s="510"/>
      <c r="C39" s="377"/>
      <c r="D39" s="377"/>
      <c r="E39" s="510"/>
      <c r="F39" s="387"/>
      <c r="G39" s="381"/>
      <c r="H39" s="17"/>
    </row>
    <row r="40" spans="1:8">
      <c r="A40" s="1027">
        <v>25</v>
      </c>
      <c r="B40" s="510"/>
      <c r="C40" s="377"/>
      <c r="D40" s="377"/>
      <c r="E40" s="510"/>
      <c r="F40" s="387"/>
      <c r="G40" s="381"/>
      <c r="H40" s="17"/>
    </row>
    <row r="41" spans="1:8">
      <c r="A41" s="1027">
        <v>26</v>
      </c>
      <c r="B41" s="510"/>
      <c r="C41" s="377"/>
      <c r="D41" s="377"/>
      <c r="E41" s="510"/>
      <c r="F41" s="387"/>
      <c r="G41" s="381"/>
      <c r="H41" s="17"/>
    </row>
    <row r="42" spans="1:8">
      <c r="A42" s="1027">
        <v>27</v>
      </c>
      <c r="B42" s="510"/>
      <c r="C42" s="377"/>
      <c r="D42" s="377"/>
      <c r="E42" s="510"/>
      <c r="F42" s="387"/>
      <c r="G42" s="381"/>
      <c r="H42" s="17"/>
    </row>
    <row r="43" spans="1:8">
      <c r="A43" s="1027">
        <v>28</v>
      </c>
      <c r="B43" s="510"/>
      <c r="C43" s="377"/>
      <c r="D43" s="377"/>
      <c r="E43" s="510"/>
      <c r="F43" s="387"/>
      <c r="G43" s="381"/>
      <c r="H43" s="17"/>
    </row>
    <row r="44" spans="1:8">
      <c r="A44" s="1027">
        <v>29</v>
      </c>
      <c r="B44" s="510"/>
      <c r="C44" s="377"/>
      <c r="D44" s="377"/>
      <c r="E44" s="510"/>
      <c r="F44" s="387"/>
      <c r="G44" s="381"/>
      <c r="H44" s="17"/>
    </row>
    <row r="45" spans="1:8">
      <c r="A45" s="1027">
        <v>30</v>
      </c>
      <c r="B45" s="510"/>
      <c r="C45" s="377"/>
      <c r="D45" s="377"/>
      <c r="E45" s="510"/>
      <c r="F45" s="387"/>
      <c r="G45" s="381"/>
      <c r="H45" s="17"/>
    </row>
    <row r="46" spans="1:8">
      <c r="A46" s="1027">
        <v>31</v>
      </c>
      <c r="B46" s="510"/>
      <c r="C46" s="377"/>
      <c r="D46" s="377"/>
      <c r="E46" s="510"/>
      <c r="F46" s="387"/>
      <c r="G46" s="381"/>
      <c r="H46" s="17"/>
    </row>
    <row r="47" spans="1:8">
      <c r="A47" s="1027">
        <v>32</v>
      </c>
      <c r="B47" s="510"/>
      <c r="C47" s="377"/>
      <c r="D47" s="377"/>
      <c r="E47" s="510"/>
      <c r="F47" s="387"/>
      <c r="G47" s="381"/>
      <c r="H47" s="17"/>
    </row>
    <row r="48" spans="1:8">
      <c r="A48" s="1027">
        <v>33</v>
      </c>
      <c r="B48" s="510"/>
      <c r="C48" s="377"/>
      <c r="D48" s="377"/>
      <c r="E48" s="510"/>
      <c r="F48" s="387"/>
      <c r="G48" s="381"/>
      <c r="H48" s="17"/>
    </row>
    <row r="49" spans="1:8">
      <c r="A49" s="1027">
        <v>34</v>
      </c>
      <c r="B49" s="510"/>
      <c r="C49" s="377"/>
      <c r="D49" s="377"/>
      <c r="E49" s="510"/>
      <c r="F49" s="387"/>
      <c r="G49" s="381"/>
      <c r="H49" s="17"/>
    </row>
    <row r="50" spans="1:8">
      <c r="A50" s="1027">
        <v>35</v>
      </c>
      <c r="B50" s="510"/>
      <c r="C50" s="377"/>
      <c r="D50" s="377"/>
      <c r="E50" s="377"/>
      <c r="F50" s="387"/>
      <c r="G50" s="381"/>
      <c r="H50" s="17"/>
    </row>
    <row r="51" spans="1:8">
      <c r="A51" s="1027">
        <v>36</v>
      </c>
      <c r="B51" s="510"/>
      <c r="C51" s="377"/>
      <c r="D51" s="377"/>
      <c r="E51" s="510"/>
      <c r="F51" s="387"/>
      <c r="G51" s="381"/>
      <c r="H51" s="17"/>
    </row>
    <row r="52" spans="1:8">
      <c r="A52" s="1027">
        <v>37</v>
      </c>
      <c r="B52" s="510"/>
      <c r="C52" s="377"/>
      <c r="D52" s="377"/>
      <c r="E52" s="510"/>
      <c r="F52" s="387"/>
      <c r="G52" s="381"/>
      <c r="H52" s="17"/>
    </row>
    <row r="53" spans="1:8">
      <c r="A53" s="1027">
        <v>38</v>
      </c>
      <c r="B53" s="510"/>
      <c r="C53" s="377"/>
      <c r="D53" s="377"/>
      <c r="E53" s="510"/>
      <c r="F53" s="387"/>
      <c r="G53" s="381"/>
      <c r="H53" s="17"/>
    </row>
    <row r="54" spans="1:8">
      <c r="A54" s="1027">
        <v>39</v>
      </c>
      <c r="B54" s="510"/>
      <c r="C54" s="377"/>
      <c r="D54" s="377"/>
      <c r="E54" s="510"/>
      <c r="F54" s="387"/>
      <c r="G54" s="381"/>
      <c r="H54" s="17"/>
    </row>
    <row r="55" spans="1:8">
      <c r="A55" s="1027">
        <v>40</v>
      </c>
      <c r="B55" s="510"/>
      <c r="C55" s="377"/>
      <c r="D55" s="377"/>
      <c r="E55" s="510"/>
      <c r="F55" s="387"/>
      <c r="G55" s="381"/>
      <c r="H55" s="17"/>
    </row>
    <row r="56" spans="1:8">
      <c r="A56" s="1027">
        <v>41</v>
      </c>
      <c r="B56" s="510"/>
      <c r="C56" s="377"/>
      <c r="D56" s="377"/>
      <c r="E56" s="510"/>
      <c r="F56" s="387"/>
      <c r="G56" s="381"/>
      <c r="H56" s="17"/>
    </row>
    <row r="57" spans="1:8">
      <c r="A57" s="1027">
        <v>42</v>
      </c>
      <c r="B57" s="510"/>
      <c r="C57" s="377"/>
      <c r="D57" s="377"/>
      <c r="E57" s="510"/>
      <c r="F57" s="387"/>
      <c r="G57" s="381"/>
      <c r="H57" s="17"/>
    </row>
    <row r="58" spans="1:8">
      <c r="A58" s="1027">
        <v>43</v>
      </c>
      <c r="B58" s="510"/>
      <c r="C58" s="377"/>
      <c r="D58" s="377"/>
      <c r="E58" s="510"/>
      <c r="F58" s="387"/>
      <c r="G58" s="381"/>
      <c r="H58" s="17"/>
    </row>
    <row r="59" spans="1:8">
      <c r="A59" s="1027">
        <v>44</v>
      </c>
      <c r="B59" s="510"/>
      <c r="C59" s="377"/>
      <c r="D59" s="377"/>
      <c r="E59" s="510"/>
      <c r="F59" s="387"/>
      <c r="G59" s="381"/>
      <c r="H59" s="17"/>
    </row>
    <row r="60" spans="1:8">
      <c r="A60" s="1027">
        <v>45</v>
      </c>
      <c r="B60" s="510"/>
      <c r="C60" s="377"/>
      <c r="D60" s="377"/>
      <c r="E60" s="510"/>
      <c r="F60" s="387"/>
      <c r="G60" s="381"/>
      <c r="H60" s="17"/>
    </row>
    <row r="61" spans="1:8">
      <c r="A61" s="1027">
        <v>46</v>
      </c>
      <c r="B61" s="510"/>
      <c r="C61" s="377"/>
      <c r="D61" s="377"/>
      <c r="E61" s="510"/>
      <c r="F61" s="387"/>
      <c r="G61" s="381"/>
      <c r="H61" s="17"/>
    </row>
    <row r="62" spans="1:8">
      <c r="A62" s="1027">
        <v>47</v>
      </c>
      <c r="B62" s="510"/>
      <c r="C62" s="377"/>
      <c r="D62" s="377"/>
      <c r="E62" s="510"/>
      <c r="F62" s="387"/>
      <c r="G62" s="381"/>
      <c r="H62" s="17"/>
    </row>
    <row r="63" spans="1:8">
      <c r="A63" s="1031">
        <v>48</v>
      </c>
      <c r="B63" s="570"/>
      <c r="C63" s="373"/>
      <c r="D63" s="373"/>
      <c r="E63" s="570"/>
      <c r="F63" s="388"/>
      <c r="G63" s="389"/>
      <c r="H63" s="17"/>
    </row>
    <row r="64" spans="1:8" ht="15.75" thickBot="1">
      <c r="A64" s="1044">
        <v>49</v>
      </c>
      <c r="B64" s="1516" t="s">
        <v>210</v>
      </c>
      <c r="C64" s="378">
        <f>SUM(C36:C63)</f>
        <v>0</v>
      </c>
      <c r="D64" s="378">
        <f>SUM(D36:D63)</f>
        <v>0</v>
      </c>
      <c r="E64" s="1517"/>
      <c r="F64" s="395">
        <f>SUM(F36:F63)</f>
        <v>0</v>
      </c>
      <c r="G64" s="396">
        <f>SUM(G36:G63)</f>
        <v>0</v>
      </c>
      <c r="H64" s="17"/>
    </row>
    <row r="65" spans="1:8">
      <c r="A65" s="9" t="s">
        <v>626</v>
      </c>
      <c r="G65" s="1368" t="s">
        <v>627</v>
      </c>
      <c r="H65" s="17"/>
    </row>
    <row r="66" spans="1:8">
      <c r="A66" s="12" t="s">
        <v>628</v>
      </c>
      <c r="B66" s="12"/>
      <c r="C66" s="12"/>
      <c r="D66" s="12"/>
      <c r="E66" s="12"/>
      <c r="F66" s="12"/>
      <c r="G66" s="12"/>
      <c r="H66" s="17"/>
    </row>
    <row r="67" spans="1:8">
      <c r="A67"/>
      <c r="B67"/>
      <c r="C67"/>
      <c r="D67"/>
      <c r="E67"/>
      <c r="F67"/>
      <c r="G67"/>
      <c r="H67" s="17"/>
    </row>
    <row r="68" spans="1:8">
      <c r="A68" s="69"/>
      <c r="B68" s="69"/>
      <c r="C68" s="69"/>
      <c r="D68" s="69"/>
      <c r="E68" s="69"/>
      <c r="F68" s="69"/>
      <c r="G68" s="69"/>
      <c r="H68" s="17"/>
    </row>
    <row r="69" spans="1:8">
      <c r="A69" s="69"/>
      <c r="B69" s="69"/>
      <c r="C69" s="69"/>
      <c r="D69" s="69"/>
      <c r="E69" s="69"/>
      <c r="F69" s="69"/>
      <c r="G69" s="69"/>
      <c r="H69" s="17"/>
    </row>
    <row r="70" spans="1:8">
      <c r="A70" s="69"/>
      <c r="B70" s="69"/>
      <c r="C70" s="69"/>
      <c r="D70" s="69"/>
      <c r="E70" s="69"/>
      <c r="F70" s="69"/>
      <c r="G70" s="69"/>
      <c r="H70" s="17"/>
    </row>
    <row r="71" spans="1:8">
      <c r="A71" s="69"/>
      <c r="B71" s="69"/>
      <c r="C71" s="69"/>
      <c r="D71" s="69"/>
      <c r="E71" s="69"/>
      <c r="F71" s="69"/>
      <c r="G71" s="69"/>
      <c r="H71" s="17"/>
    </row>
    <row r="72" spans="1:8">
      <c r="A72" s="69"/>
      <c r="B72" s="69"/>
      <c r="C72" s="69"/>
      <c r="D72" s="69"/>
      <c r="E72" s="69"/>
      <c r="F72" s="69"/>
      <c r="G72" s="69"/>
      <c r="H72" s="17"/>
    </row>
    <row r="73" spans="1:8">
      <c r="A73" s="69"/>
      <c r="B73" s="69"/>
      <c r="C73" s="69"/>
      <c r="D73" s="69"/>
      <c r="E73" s="69"/>
      <c r="F73" s="69"/>
      <c r="G73" s="69"/>
      <c r="H73" s="17"/>
    </row>
    <row r="74" spans="1:8">
      <c r="A74" s="17"/>
      <c r="B74" s="17"/>
      <c r="C74" s="17"/>
      <c r="D74" s="17"/>
      <c r="E74" s="17"/>
      <c r="F74" s="17"/>
      <c r="G74" s="17"/>
      <c r="H74" s="17"/>
    </row>
    <row r="75" spans="1:8">
      <c r="A75" s="17"/>
      <c r="B75" s="17"/>
      <c r="C75" s="17"/>
      <c r="D75" s="17"/>
      <c r="E75" s="17"/>
      <c r="F75" s="17"/>
      <c r="G75" s="17"/>
      <c r="H75" s="17"/>
    </row>
    <row r="76" spans="1:8">
      <c r="A76" s="17"/>
      <c r="B76" s="17"/>
      <c r="C76" s="17"/>
      <c r="D76" s="17"/>
      <c r="E76" s="17"/>
      <c r="F76" s="17"/>
      <c r="G76" s="17"/>
      <c r="H76" s="17"/>
    </row>
    <row r="77" spans="1:8">
      <c r="A77" s="17"/>
      <c r="B77" s="17"/>
      <c r="C77" s="17"/>
      <c r="D77" s="17"/>
      <c r="E77" s="17"/>
      <c r="F77" s="17"/>
      <c r="G77" s="17"/>
      <c r="H77" s="17"/>
    </row>
    <row r="78" spans="1:8">
      <c r="A78" s="17"/>
      <c r="B78" s="17"/>
      <c r="C78" s="17"/>
      <c r="D78" s="17"/>
      <c r="E78" s="17"/>
      <c r="F78" s="17"/>
      <c r="G78" s="17"/>
      <c r="H78" s="17"/>
    </row>
    <row r="79" spans="1:8">
      <c r="A79" s="17"/>
      <c r="B79" s="17"/>
      <c r="C79" s="17"/>
      <c r="D79" s="17"/>
      <c r="E79" s="17"/>
      <c r="F79" s="17"/>
      <c r="G79" s="17"/>
      <c r="H79" s="17"/>
    </row>
    <row r="80" spans="1:8">
      <c r="A80" s="17"/>
      <c r="B80" s="17"/>
      <c r="C80" s="17"/>
      <c r="D80" s="17"/>
      <c r="E80" s="17"/>
      <c r="F80" s="17"/>
      <c r="G80" s="17"/>
      <c r="H80" s="17"/>
    </row>
    <row r="81" spans="1:8">
      <c r="A81" s="17"/>
      <c r="B81" s="17"/>
      <c r="C81" s="17"/>
      <c r="D81" s="17"/>
      <c r="E81" s="17"/>
      <c r="F81" s="17"/>
      <c r="G81" s="17"/>
      <c r="H81" s="17"/>
    </row>
    <row r="82" spans="1:8">
      <c r="A82" s="17"/>
      <c r="B82" s="17"/>
      <c r="C82" s="17"/>
      <c r="D82" s="17"/>
      <c r="E82" s="17"/>
      <c r="F82" s="17"/>
      <c r="G82" s="17"/>
      <c r="H82" s="17"/>
    </row>
    <row r="83" spans="1:8">
      <c r="A83" s="17"/>
      <c r="B83" s="17"/>
      <c r="C83" s="17"/>
      <c r="D83" s="17"/>
      <c r="E83" s="17"/>
      <c r="F83" s="17"/>
      <c r="G83" s="17"/>
      <c r="H83" s="17"/>
    </row>
    <row r="84" spans="1:8">
      <c r="A84" s="17"/>
      <c r="B84" s="17"/>
      <c r="C84" s="17"/>
      <c r="D84" s="17"/>
      <c r="E84" s="17"/>
      <c r="F84" s="17"/>
      <c r="G84" s="17"/>
      <c r="H84" s="17"/>
    </row>
    <row r="85" spans="1:8">
      <c r="A85" s="17"/>
      <c r="B85" s="17"/>
      <c r="C85" s="17"/>
      <c r="D85" s="17"/>
      <c r="E85" s="17"/>
      <c r="F85" s="17"/>
      <c r="G85" s="17"/>
      <c r="H85" s="17"/>
    </row>
    <row r="86" spans="1:8">
      <c r="A86" s="17"/>
      <c r="B86" s="17"/>
      <c r="C86" s="17"/>
      <c r="D86" s="17"/>
      <c r="E86" s="17"/>
      <c r="F86" s="17"/>
      <c r="G86" s="17"/>
      <c r="H86" s="17"/>
    </row>
    <row r="87" spans="1:8">
      <c r="A87" s="17"/>
      <c r="B87" s="17"/>
      <c r="C87" s="17"/>
      <c r="D87" s="17"/>
      <c r="E87" s="17"/>
      <c r="F87" s="17"/>
      <c r="G87" s="17"/>
      <c r="H87" s="17"/>
    </row>
    <row r="88" spans="1:8" ht="15.75">
      <c r="A88" s="71"/>
      <c r="B88" s="17"/>
      <c r="C88" s="17"/>
      <c r="D88" s="17"/>
      <c r="E88" s="17"/>
      <c r="F88" s="17"/>
      <c r="G88" s="17"/>
      <c r="H88" s="17"/>
    </row>
    <row r="89" spans="1:8">
      <c r="A89" s="17"/>
      <c r="B89" s="17"/>
      <c r="C89" s="17"/>
      <c r="D89" s="17"/>
      <c r="E89" s="17"/>
      <c r="F89" s="17"/>
      <c r="G89" s="17"/>
      <c r="H89" s="17"/>
    </row>
    <row r="90" spans="1:8">
      <c r="A90" s="17"/>
      <c r="B90" s="17"/>
      <c r="C90" s="17"/>
      <c r="D90" s="17"/>
      <c r="E90" s="17"/>
      <c r="F90" s="17"/>
      <c r="G90" s="17"/>
      <c r="H90" s="17"/>
    </row>
    <row r="91" spans="1:8">
      <c r="A91" s="17"/>
      <c r="B91" s="17"/>
      <c r="C91" s="17"/>
      <c r="D91" s="17"/>
      <c r="E91" s="17"/>
      <c r="F91" s="17"/>
      <c r="G91" s="17"/>
      <c r="H91" s="17"/>
    </row>
    <row r="92" spans="1:8">
      <c r="A92" s="17"/>
      <c r="B92" s="17"/>
      <c r="C92" s="17"/>
      <c r="D92" s="17"/>
      <c r="E92" s="17"/>
      <c r="F92" s="17"/>
      <c r="G92" s="17"/>
      <c r="H92" s="17"/>
    </row>
    <row r="93" spans="1:8">
      <c r="A93" s="17"/>
      <c r="B93" s="17"/>
      <c r="C93" s="17"/>
      <c r="D93" s="17"/>
      <c r="E93" s="17"/>
      <c r="F93" s="17"/>
      <c r="G93" s="17"/>
      <c r="H93" s="17"/>
    </row>
    <row r="94" spans="1:8">
      <c r="A94" s="17"/>
      <c r="B94" s="17"/>
      <c r="C94" s="17"/>
      <c r="D94" s="17"/>
      <c r="E94" s="17"/>
      <c r="F94" s="17"/>
      <c r="G94" s="17"/>
      <c r="H94" s="17"/>
    </row>
    <row r="95" spans="1:8">
      <c r="A95" s="17"/>
      <c r="B95" s="17"/>
      <c r="C95" s="17"/>
      <c r="D95" s="17"/>
      <c r="E95" s="17"/>
      <c r="F95" s="17"/>
      <c r="G95" s="17"/>
      <c r="H95" s="17"/>
    </row>
    <row r="96" spans="1:8">
      <c r="A96" s="17"/>
      <c r="B96" s="17"/>
      <c r="C96" s="17"/>
      <c r="D96" s="17"/>
      <c r="E96" s="17"/>
      <c r="F96" s="17"/>
      <c r="G96" s="17"/>
      <c r="H96" s="17"/>
    </row>
    <row r="97" spans="1:8">
      <c r="A97" s="17"/>
      <c r="B97" s="17"/>
      <c r="C97" s="17"/>
      <c r="D97" s="17"/>
      <c r="E97" s="17"/>
      <c r="F97" s="17"/>
      <c r="G97" s="17"/>
      <c r="H97" s="17"/>
    </row>
    <row r="98" spans="1:8">
      <c r="A98" s="17"/>
      <c r="B98" s="17"/>
      <c r="C98" s="17"/>
      <c r="D98" s="17"/>
      <c r="E98" s="17"/>
      <c r="F98" s="17"/>
      <c r="G98" s="17"/>
      <c r="H98" s="17"/>
    </row>
    <row r="99" spans="1:8">
      <c r="A99" s="17"/>
      <c r="B99" s="17"/>
      <c r="C99" s="17"/>
      <c r="D99" s="17"/>
      <c r="E99" s="17"/>
      <c r="F99" s="17"/>
      <c r="G99" s="17"/>
      <c r="H99" s="17"/>
    </row>
    <row r="100" spans="1:8">
      <c r="A100" s="17"/>
      <c r="B100" s="17"/>
      <c r="C100" s="17"/>
      <c r="D100" s="17"/>
      <c r="E100" s="17"/>
      <c r="F100" s="17"/>
      <c r="G100" s="17"/>
      <c r="H100" s="17"/>
    </row>
    <row r="101" spans="1:8">
      <c r="A101" s="17"/>
      <c r="B101" s="17"/>
      <c r="C101" s="17"/>
      <c r="D101" s="17"/>
      <c r="E101" s="17"/>
      <c r="F101" s="17"/>
      <c r="G101" s="17"/>
      <c r="H101" s="17"/>
    </row>
    <row r="102" spans="1:8">
      <c r="A102" s="17"/>
      <c r="B102" s="17"/>
      <c r="C102" s="17"/>
      <c r="D102" s="17"/>
      <c r="E102" s="17"/>
      <c r="F102" s="17"/>
      <c r="G102" s="17"/>
      <c r="H102" s="17"/>
    </row>
    <row r="103" spans="1:8">
      <c r="A103" s="17"/>
      <c r="B103" s="17"/>
      <c r="C103" s="17"/>
      <c r="D103" s="17"/>
      <c r="E103" s="17"/>
      <c r="F103" s="17"/>
      <c r="G103" s="17"/>
      <c r="H103" s="17"/>
    </row>
    <row r="104" spans="1:8">
      <c r="A104" s="17"/>
      <c r="B104" s="17"/>
      <c r="C104" s="17"/>
      <c r="D104" s="17"/>
      <c r="E104" s="17"/>
      <c r="F104" s="17"/>
      <c r="G104" s="17"/>
      <c r="H104" s="17"/>
    </row>
    <row r="105" spans="1:8">
      <c r="A105" s="17"/>
      <c r="B105" s="17"/>
      <c r="C105" s="17"/>
      <c r="D105" s="17"/>
      <c r="E105" s="17"/>
      <c r="F105" s="17"/>
      <c r="G105" s="17"/>
      <c r="H105" s="17"/>
    </row>
    <row r="106" spans="1:8">
      <c r="A106" s="17"/>
      <c r="B106" s="17"/>
      <c r="C106" s="17"/>
      <c r="D106" s="17"/>
      <c r="E106" s="17"/>
      <c r="F106" s="17"/>
      <c r="G106" s="17"/>
      <c r="H106" s="17"/>
    </row>
    <row r="107" spans="1:8">
      <c r="A107" s="17"/>
      <c r="B107" s="17"/>
      <c r="C107" s="17"/>
      <c r="D107" s="17"/>
      <c r="E107" s="17"/>
      <c r="F107" s="17"/>
      <c r="G107" s="17"/>
      <c r="H107" s="17"/>
    </row>
    <row r="108" spans="1:8">
      <c r="A108" s="17"/>
      <c r="B108" s="17"/>
      <c r="C108" s="17"/>
      <c r="D108" s="17"/>
      <c r="E108" s="17"/>
      <c r="F108" s="17"/>
      <c r="G108" s="17"/>
      <c r="H108" s="17"/>
    </row>
    <row r="109" spans="1:8">
      <c r="A109" s="17"/>
      <c r="B109" s="17"/>
      <c r="C109" s="17"/>
      <c r="D109" s="17"/>
      <c r="E109" s="17"/>
      <c r="F109" s="17"/>
      <c r="G109" s="17"/>
      <c r="H109" s="17"/>
    </row>
    <row r="110" spans="1:8">
      <c r="A110" s="17"/>
      <c r="B110" s="17"/>
      <c r="C110" s="17"/>
      <c r="D110" s="17"/>
      <c r="E110" s="17"/>
      <c r="F110" s="17"/>
      <c r="G110" s="17"/>
      <c r="H110" s="17"/>
    </row>
    <row r="111" spans="1:8">
      <c r="A111" s="17"/>
      <c r="B111" s="17"/>
      <c r="C111" s="17"/>
      <c r="D111" s="17"/>
      <c r="E111" s="17"/>
      <c r="F111" s="17"/>
      <c r="G111" s="17"/>
      <c r="H111" s="17"/>
    </row>
    <row r="112" spans="1:8">
      <c r="A112" s="17"/>
      <c r="B112" s="17"/>
      <c r="C112" s="17"/>
      <c r="D112" s="17"/>
      <c r="E112" s="17"/>
      <c r="F112" s="17"/>
      <c r="G112" s="17"/>
      <c r="H112" s="17"/>
    </row>
    <row r="113" spans="1:8">
      <c r="A113" s="17"/>
      <c r="B113" s="17"/>
      <c r="C113" s="17"/>
      <c r="D113" s="17"/>
      <c r="E113" s="17"/>
      <c r="F113" s="17"/>
      <c r="G113" s="17"/>
      <c r="H113" s="17"/>
    </row>
    <row r="114" spans="1:8">
      <c r="A114" s="17"/>
      <c r="B114" s="17"/>
      <c r="C114" s="17"/>
      <c r="D114" s="17"/>
      <c r="E114" s="17"/>
      <c r="F114" s="17"/>
      <c r="G114" s="17"/>
      <c r="H114" s="17"/>
    </row>
    <row r="115" spans="1:8">
      <c r="A115" s="17"/>
      <c r="B115" s="17"/>
      <c r="C115" s="17"/>
      <c r="D115" s="17"/>
      <c r="E115" s="17"/>
      <c r="F115" s="17"/>
      <c r="G115" s="17"/>
      <c r="H115" s="17"/>
    </row>
    <row r="116" spans="1:8">
      <c r="A116" s="17"/>
      <c r="B116" s="17"/>
      <c r="C116" s="17"/>
      <c r="D116" s="17"/>
      <c r="E116" s="17"/>
      <c r="F116" s="17"/>
      <c r="G116" s="17"/>
      <c r="H116" s="17"/>
    </row>
    <row r="117" spans="1:8">
      <c r="A117" s="17"/>
      <c r="B117" s="17"/>
      <c r="C117" s="17"/>
      <c r="D117" s="17"/>
      <c r="E117" s="17"/>
      <c r="F117" s="17"/>
      <c r="G117" s="17"/>
      <c r="H117" s="17"/>
    </row>
    <row r="118" spans="1:8">
      <c r="A118" s="17"/>
      <c r="B118" s="17"/>
      <c r="C118" s="17"/>
      <c r="D118" s="17"/>
      <c r="E118" s="17"/>
      <c r="F118" s="17"/>
      <c r="G118" s="17"/>
      <c r="H118" s="17"/>
    </row>
    <row r="119" spans="1:8">
      <c r="A119" s="17"/>
      <c r="B119" s="17"/>
      <c r="C119" s="17"/>
      <c r="D119" s="17"/>
      <c r="E119" s="17"/>
      <c r="F119" s="17"/>
      <c r="G119" s="17"/>
      <c r="H119" s="17"/>
    </row>
    <row r="120" spans="1:8">
      <c r="A120" s="17"/>
      <c r="B120" s="17"/>
      <c r="C120" s="17"/>
      <c r="D120" s="17"/>
      <c r="E120" s="17"/>
      <c r="F120" s="17"/>
      <c r="G120" s="17"/>
      <c r="H120" s="17"/>
    </row>
    <row r="121" spans="1:8">
      <c r="A121" s="17"/>
      <c r="B121" s="17"/>
      <c r="C121" s="17"/>
      <c r="D121" s="17"/>
      <c r="E121" s="17"/>
      <c r="F121" s="17"/>
      <c r="G121" s="17"/>
      <c r="H121" s="17"/>
    </row>
    <row r="122" spans="1:8">
      <c r="A122" s="17"/>
      <c r="B122" s="17"/>
      <c r="C122" s="17"/>
      <c r="D122" s="17"/>
      <c r="E122" s="17"/>
      <c r="F122" s="17"/>
      <c r="G122" s="17"/>
      <c r="H122" s="17"/>
    </row>
    <row r="123" spans="1:8">
      <c r="A123" s="17"/>
      <c r="B123" s="17"/>
      <c r="C123" s="17"/>
      <c r="D123" s="17"/>
      <c r="E123" s="17"/>
      <c r="F123" s="17"/>
      <c r="G123" s="17"/>
      <c r="H123" s="17"/>
    </row>
    <row r="124" spans="1:8">
      <c r="A124" s="17"/>
      <c r="B124" s="17"/>
      <c r="C124" s="17"/>
      <c r="D124" s="17"/>
      <c r="E124" s="17"/>
      <c r="F124" s="17"/>
      <c r="G124" s="17"/>
      <c r="H124" s="17"/>
    </row>
    <row r="125" spans="1:8">
      <c r="A125" s="17"/>
      <c r="B125" s="17"/>
      <c r="C125" s="17"/>
      <c r="D125" s="17"/>
      <c r="E125" s="17"/>
      <c r="F125" s="17"/>
      <c r="G125" s="17"/>
      <c r="H125" s="17"/>
    </row>
    <row r="126" spans="1:8">
      <c r="A126" s="17"/>
      <c r="B126" s="17"/>
      <c r="C126" s="17"/>
      <c r="D126" s="17"/>
      <c r="E126" s="17"/>
      <c r="F126" s="17"/>
      <c r="G126" s="17"/>
      <c r="H126" s="17"/>
    </row>
    <row r="127" spans="1:8">
      <c r="A127" s="17"/>
      <c r="B127" s="17"/>
      <c r="C127" s="17"/>
      <c r="D127" s="17"/>
      <c r="E127" s="17"/>
      <c r="F127" s="17"/>
      <c r="G127" s="17"/>
      <c r="H127" s="17"/>
    </row>
    <row r="128" spans="1:8">
      <c r="A128" s="17"/>
      <c r="B128" s="17"/>
      <c r="C128" s="17"/>
      <c r="D128" s="17"/>
      <c r="E128" s="17"/>
      <c r="F128" s="17"/>
      <c r="G128" s="17"/>
      <c r="H128" s="17"/>
    </row>
    <row r="129" spans="1:8">
      <c r="A129" s="17"/>
      <c r="B129" s="17"/>
      <c r="C129" s="17"/>
      <c r="D129" s="17"/>
      <c r="E129" s="17"/>
      <c r="F129" s="17"/>
      <c r="G129" s="17"/>
      <c r="H129" s="17"/>
    </row>
    <row r="130" spans="1:8">
      <c r="A130" s="17"/>
      <c r="B130" s="17"/>
      <c r="C130" s="17"/>
      <c r="D130" s="17"/>
      <c r="E130" s="17"/>
      <c r="F130" s="17"/>
      <c r="G130" s="17"/>
      <c r="H130" s="17"/>
    </row>
    <row r="131" spans="1:8">
      <c r="A131" s="17"/>
      <c r="B131" s="17"/>
      <c r="C131" s="17"/>
      <c r="D131" s="17"/>
      <c r="E131" s="17"/>
      <c r="F131" s="17"/>
      <c r="G131" s="17"/>
      <c r="H131" s="17"/>
    </row>
    <row r="132" spans="1:8">
      <c r="A132" s="17"/>
      <c r="B132" s="17"/>
      <c r="C132" s="17"/>
      <c r="D132" s="17"/>
      <c r="E132" s="17"/>
      <c r="F132" s="17"/>
      <c r="G132" s="17"/>
      <c r="H132" s="17"/>
    </row>
    <row r="133" spans="1:8">
      <c r="A133" s="17"/>
      <c r="B133" s="17"/>
      <c r="C133" s="17"/>
      <c r="D133" s="17"/>
      <c r="E133" s="17"/>
      <c r="F133" s="17"/>
      <c r="G133" s="17"/>
      <c r="H133" s="17"/>
    </row>
    <row r="134" spans="1:8">
      <c r="A134" s="17"/>
      <c r="B134" s="17"/>
      <c r="C134" s="17"/>
      <c r="D134" s="17"/>
      <c r="E134" s="17"/>
      <c r="F134" s="17"/>
      <c r="G134" s="17"/>
      <c r="H134" s="17"/>
    </row>
    <row r="135" spans="1:8">
      <c r="A135" s="17"/>
      <c r="B135" s="17"/>
      <c r="C135" s="17"/>
      <c r="D135" s="17"/>
      <c r="E135" s="17"/>
      <c r="F135" s="17"/>
      <c r="G135" s="17"/>
      <c r="H135" s="17"/>
    </row>
    <row r="136" spans="1:8">
      <c r="A136" s="17"/>
      <c r="B136" s="17"/>
      <c r="C136" s="17"/>
      <c r="D136" s="17"/>
      <c r="E136" s="17"/>
      <c r="F136" s="17"/>
      <c r="G136" s="17"/>
      <c r="H136" s="17"/>
    </row>
    <row r="137" spans="1:8">
      <c r="A137" s="17"/>
      <c r="B137" s="17"/>
      <c r="C137" s="17"/>
      <c r="D137" s="17"/>
      <c r="E137" s="17"/>
      <c r="F137" s="17"/>
      <c r="G137" s="17"/>
      <c r="H137" s="17"/>
    </row>
    <row r="138" spans="1:8">
      <c r="A138" s="17"/>
      <c r="B138" s="17"/>
      <c r="C138" s="17"/>
      <c r="D138" s="17"/>
      <c r="E138" s="17"/>
      <c r="F138" s="17"/>
      <c r="G138" s="17"/>
      <c r="H138" s="17"/>
    </row>
    <row r="139" spans="1:8">
      <c r="A139" s="17"/>
      <c r="B139" s="17"/>
      <c r="C139" s="17"/>
      <c r="D139" s="17"/>
      <c r="E139" s="17"/>
      <c r="F139" s="17"/>
      <c r="G139" s="17"/>
      <c r="H139" s="17"/>
    </row>
    <row r="140" spans="1:8">
      <c r="A140" s="17"/>
      <c r="B140" s="17"/>
      <c r="C140" s="17"/>
      <c r="D140" s="17"/>
      <c r="E140" s="17"/>
      <c r="F140" s="17"/>
      <c r="G140" s="17"/>
      <c r="H140" s="17"/>
    </row>
    <row r="141" spans="1:8">
      <c r="A141" s="17"/>
      <c r="B141" s="17"/>
      <c r="C141" s="17"/>
      <c r="D141" s="17"/>
      <c r="E141" s="17"/>
      <c r="F141" s="17"/>
      <c r="G141" s="17"/>
      <c r="H141" s="17"/>
    </row>
    <row r="142" spans="1:8">
      <c r="A142" s="17"/>
      <c r="B142" s="17"/>
      <c r="C142" s="17"/>
      <c r="D142" s="17"/>
      <c r="E142" s="17"/>
      <c r="F142" s="17"/>
      <c r="G142" s="17"/>
      <c r="H142" s="17"/>
    </row>
    <row r="143" spans="1:8">
      <c r="A143" s="17"/>
      <c r="B143" s="17"/>
      <c r="C143" s="17"/>
      <c r="D143" s="17"/>
      <c r="E143" s="17"/>
      <c r="F143" s="17"/>
      <c r="G143" s="17"/>
      <c r="H143" s="17"/>
    </row>
    <row r="144" spans="1:8">
      <c r="A144" s="17"/>
      <c r="B144" s="17"/>
      <c r="C144" s="17"/>
      <c r="D144" s="17"/>
      <c r="E144" s="17"/>
      <c r="F144" s="17"/>
      <c r="G144" s="17"/>
      <c r="H144" s="17"/>
    </row>
    <row r="145" spans="1:8">
      <c r="A145" s="17"/>
      <c r="B145" s="17"/>
      <c r="C145" s="17"/>
      <c r="D145" s="17"/>
      <c r="E145" s="17"/>
      <c r="F145" s="17"/>
      <c r="G145" s="17"/>
      <c r="H145" s="17"/>
    </row>
    <row r="146" spans="1:8">
      <c r="A146" s="17"/>
      <c r="B146" s="17"/>
      <c r="C146" s="17"/>
      <c r="D146" s="17"/>
      <c r="E146" s="17"/>
      <c r="F146" s="17"/>
      <c r="G146" s="17"/>
      <c r="H146" s="17"/>
    </row>
    <row r="147" spans="1:8">
      <c r="A147" s="17"/>
      <c r="B147" s="17"/>
      <c r="C147" s="17"/>
      <c r="D147" s="17"/>
      <c r="E147" s="17"/>
      <c r="F147" s="17"/>
      <c r="G147" s="17"/>
      <c r="H147" s="17"/>
    </row>
    <row r="148" spans="1:8">
      <c r="A148" s="17"/>
      <c r="B148" s="17"/>
      <c r="C148" s="17"/>
      <c r="D148" s="17"/>
      <c r="E148" s="17"/>
      <c r="F148" s="17"/>
      <c r="G148" s="17"/>
      <c r="H148" s="17"/>
    </row>
    <row r="149" spans="1:8">
      <c r="A149" s="17"/>
      <c r="B149" s="17"/>
      <c r="C149" s="17"/>
      <c r="D149" s="17"/>
      <c r="E149" s="17"/>
      <c r="F149" s="17"/>
      <c r="G149" s="17"/>
      <c r="H149" s="17"/>
    </row>
    <row r="150" spans="1:8">
      <c r="A150" s="17"/>
      <c r="B150" s="17"/>
      <c r="C150" s="17"/>
      <c r="D150" s="17"/>
      <c r="E150" s="17"/>
      <c r="F150" s="17"/>
      <c r="G150" s="17"/>
      <c r="H150" s="17"/>
    </row>
    <row r="151" spans="1:8">
      <c r="A151" s="17"/>
      <c r="B151" s="17"/>
      <c r="C151" s="17"/>
      <c r="D151" s="17"/>
      <c r="E151" s="17"/>
      <c r="F151" s="17"/>
      <c r="G151" s="17"/>
      <c r="H151" s="17"/>
    </row>
  </sheetData>
  <customSheetViews>
    <customSheetView guid="{15E51391-F6F3-48E9-B40F-0D0FA5B2E445}"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
      <headerFooter alignWithMargins="0"/>
    </customSheetView>
    <customSheetView guid="{3A144620-83F7-4F5B-821B-3720DAB5A017}"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2"/>
      <headerFooter alignWithMargins="0"/>
    </customSheetView>
    <customSheetView guid="{4AE1E835-A004-41CE-8576-E42DEB829644}"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3"/>
      <headerFooter alignWithMargins="0"/>
    </customSheetView>
    <customSheetView guid="{F164CA47-D0CA-4087-947A-F5047D94B8B7}"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4"/>
      <headerFooter alignWithMargins="0"/>
    </customSheetView>
    <customSheetView guid="{BD2EE8C8-7F57-4FE0-A338-C6EB2215B0F1}" scale="85" colorId="22" showPageBreaks="1" printArea="1">
      <rowBreaks count="19" manualBreakCount="19">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rowBreaks>
      <pageMargins left="0.5" right="0.5" top="0.5" bottom="0.5" header="0.5" footer="0.5"/>
      <pageSetup scale="69" orientation="portrait" horizontalDpi="300" verticalDpi="300" r:id="rId5"/>
      <headerFooter alignWithMargins="0"/>
    </customSheetView>
    <customSheetView guid="{C7E3EE00-B00F-419E-8611-266863084489}" scale="85" colorId="22" showPageBreaks="1" printArea="1">
      <rowBreaks count="1" manualBreakCount="1">
        <brk id="66" max="16383" man="1"/>
      </rowBreaks>
      <pageMargins left="0.5" right="0.5" top="0.5" bottom="0.5" header="0.5" footer="0.5"/>
      <pageSetup scale="69" orientation="portrait" horizontalDpi="300" verticalDpi="300" r:id="rId6"/>
      <headerFooter alignWithMargins="0"/>
    </customSheetView>
    <customSheetView guid="{3477AA39-47F3-4DEE-B5AC-34FD34A7C506}" scale="85" colorId="22" showPageBreaks="1" printArea="1">
      <rowBreaks count="1" manualBreakCount="1">
        <brk id="66" max="16383" man="1"/>
      </rowBreaks>
      <pageMargins left="0.5" right="0.5" top="0.5" bottom="0.5" header="0.5" footer="0.5"/>
      <pageSetup scale="69" orientation="portrait" horizontalDpi="300" verticalDpi="300" r:id="rId7"/>
      <headerFooter alignWithMargins="0"/>
    </customSheetView>
    <customSheetView guid="{49B64248-30F9-46D2-A9F4-36D89630158D}" scale="85" colorId="22" showPageBreaks="1" printArea="1">
      <rowBreaks count="20" manualBreakCount="20">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rowBreaks>
      <pageMargins left="0.5" right="0.5" top="0.5" bottom="0.5" header="0.5" footer="0.5"/>
      <pageSetup scale="69" orientation="portrait" horizontalDpi="300" verticalDpi="300" r:id="rId8"/>
      <headerFooter alignWithMargins="0"/>
    </customSheetView>
    <customSheetView guid="{9460FF40-1E23-4EAD-9F2E-3CC0E3823200}" scale="85" colorId="22" showPageBreaks="1" printArea="1">
      <rowBreaks count="33" manualBreakCount="33">
        <brk id="14" max="6" man="1"/>
        <brk id="15" max="6" man="1"/>
        <brk id="16" max="6" man="1"/>
        <brk id="17" max="6" man="1"/>
        <brk id="18" max="6" man="1"/>
        <brk id="19" max="6" man="1"/>
        <brk id="20" max="6" man="1"/>
        <brk id="21" max="6" man="1"/>
        <brk id="22" max="6" man="1"/>
        <brk id="23" max="6" man="1"/>
        <brk id="24" max="6" man="1"/>
        <brk id="25" max="6" man="1"/>
        <brk id="26" max="6" man="1"/>
        <brk id="2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rowBreaks>
      <pageMargins left="0.5" right="0.5" top="0.5" bottom="0.5" header="0.5" footer="0.5"/>
      <pageSetup scale="69" orientation="portrait" horizontalDpi="300" verticalDpi="300" r:id="rId9"/>
      <headerFooter alignWithMargins="0"/>
    </customSheetView>
    <customSheetView guid="{33F19BEF-14FD-48AD-9437-DC9391C2FB5D}"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0"/>
      <headerFooter alignWithMargins="0"/>
    </customSheetView>
    <customSheetView guid="{3572A64A-10E1-48A8-88DB-C6FDE35A45D9}"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1"/>
      <headerFooter alignWithMargins="0"/>
    </customSheetView>
    <customSheetView guid="{9A3FFF2B-6404-4DF1-A691-3B3D111BF416}"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2"/>
      <headerFooter alignWithMargins="0"/>
    </customSheetView>
    <customSheetView guid="{6972FD2D-1C11-49E2-936D-D053FB86EE49}"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3"/>
      <headerFooter alignWithMargins="0"/>
    </customSheetView>
    <customSheetView guid="{909B62D3-37B4-48E7-A28D-FCCB057513A6}"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4"/>
      <headerFooter alignWithMargins="0"/>
    </customSheetView>
    <customSheetView guid="{AF5B460E-BE98-4D6A-BC4D-FB7F586FE8C3}" scale="85" colorId="22" showPageBreaks="1">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5"/>
      <headerFooter alignWithMargins="0"/>
    </customSheetView>
    <customSheetView guid="{AD2DEECA-73A1-433A-8496-725ED72ABD3B}" scale="85" colorId="22">
      <rowBreaks count="50" manualBreakCount="50">
        <brk id="46" max="6" man="1"/>
        <brk id="47" max="6" man="1"/>
        <brk id="48" max="6" man="1"/>
        <brk id="49" max="6" man="1"/>
        <brk id="50" max="6" man="1"/>
        <brk id="51" max="6" man="1"/>
        <brk id="52" max="6" man="1"/>
        <brk id="53" max="6" man="1"/>
        <brk id="54" max="6" man="1"/>
        <brk id="55" max="6" man="1"/>
        <brk id="56" max="6" man="1"/>
        <brk id="57" max="6" man="1"/>
        <brk id="58" max="6" man="1"/>
        <brk id="59" max="6" man="1"/>
        <brk id="60" max="6" man="1"/>
        <brk id="61" max="6" man="1"/>
        <brk id="62" max="6" man="1"/>
        <brk id="63" max="6" man="1"/>
        <brk id="64" max="6" man="1"/>
        <brk id="65" max="6"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6"/>
      <headerFooter alignWithMargins="0"/>
    </customSheetView>
    <customSheetView guid="{613A73D1-ED13-41BC-B183-6F740B4BAFC9}" scale="60" colorId="22" showPageBreaks="1" printArea="1" view="pageBreakPreview">
      <selection activeCell="B50" sqref="B50"/>
      <rowBreaks count="29" manualBreakCount="29">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pageMargins left="0.5" right="0.5" top="0.5" bottom="0.5" header="0.5" footer="0.5"/>
      <pageSetup scale="69" orientation="portrait" horizontalDpi="300" verticalDpi="300" r:id="rId17"/>
      <headerFooter alignWithMargins="0"/>
    </customSheetView>
  </customSheetViews>
  <mergeCells count="2">
    <mergeCell ref="B6:B8"/>
    <mergeCell ref="B32:B34"/>
  </mergeCells>
  <printOptions horizontalCentered="1" verticalCentered="1"/>
  <pageMargins left="0.5" right="0.5" top="0.25" bottom="0.25" header="0" footer="0"/>
  <pageSetup scale="70" orientation="portrait" horizontalDpi="300" verticalDpi="300" r:id="rId18"/>
  <headerFooter alignWithMargins="0"/>
  <rowBreaks count="29" manualBreakCount="29">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74"/>
  <sheetViews>
    <sheetView defaultGridColor="0" view="pageBreakPreview" colorId="22" zoomScale="60" zoomScaleNormal="85" workbookViewId="0">
      <selection activeCell="H85" sqref="H85"/>
    </sheetView>
  </sheetViews>
  <sheetFormatPr defaultColWidth="9.6640625" defaultRowHeight="15"/>
  <cols>
    <col min="1" max="1" width="4.6640625" style="9" customWidth="1"/>
    <col min="2" max="2" width="50.6640625" style="9" customWidth="1"/>
    <col min="3" max="3" width="15.6640625" style="9" customWidth="1"/>
    <col min="4" max="4" width="9.6640625" style="9" customWidth="1"/>
    <col min="5" max="6" width="15.6640625" style="9" customWidth="1"/>
    <col min="7" max="16384" width="9.6640625" style="9"/>
  </cols>
  <sheetData>
    <row r="1" spans="1:9" ht="18" customHeight="1">
      <c r="A1" s="29"/>
      <c r="B1" s="66"/>
      <c r="C1" s="262" t="s">
        <v>1549</v>
      </c>
      <c r="D1" s="66"/>
      <c r="E1" s="262" t="s">
        <v>2058</v>
      </c>
      <c r="F1" s="313" t="s">
        <v>2059</v>
      </c>
      <c r="G1" s="17"/>
      <c r="H1" s="17"/>
      <c r="I1" s="17"/>
    </row>
    <row r="2" spans="1:9" ht="18" customHeight="1">
      <c r="A2" s="72" t="str">
        <f>'Data Sheet'!$C$25</f>
        <v>Central Hudson Gas &amp; Electric</v>
      </c>
      <c r="B2" s="17"/>
      <c r="C2" s="97" t="s">
        <v>1315</v>
      </c>
      <c r="D2" s="17"/>
      <c r="E2" s="97" t="s">
        <v>3784</v>
      </c>
      <c r="F2" s="83"/>
      <c r="G2" s="17"/>
      <c r="H2" s="17"/>
      <c r="I2" s="17"/>
    </row>
    <row r="3" spans="1:9" ht="18" customHeight="1">
      <c r="A3" s="74"/>
      <c r="B3" s="77"/>
      <c r="C3" s="104" t="s">
        <v>1316</v>
      </c>
      <c r="D3" s="17"/>
      <c r="E3" s="870" t="str">
        <f>'Data Sheet'!$C$40</f>
        <v>4/14/14</v>
      </c>
      <c r="F3" s="110" t="str">
        <f>'Data Sheet'!$C$38</f>
        <v>12/31/13</v>
      </c>
      <c r="G3" s="17"/>
      <c r="H3" s="17"/>
      <c r="I3" s="17"/>
    </row>
    <row r="4" spans="1:9" ht="18" customHeight="1">
      <c r="A4" s="263" t="s">
        <v>629</v>
      </c>
      <c r="B4" s="75"/>
      <c r="C4" s="264"/>
      <c r="D4" s="264"/>
      <c r="E4" s="264"/>
      <c r="F4" s="265"/>
      <c r="G4" s="17"/>
      <c r="H4" s="17"/>
      <c r="I4" s="17"/>
    </row>
    <row r="5" spans="1:9" ht="18" customHeight="1">
      <c r="A5" s="72"/>
      <c r="B5" s="17"/>
      <c r="C5" s="17"/>
      <c r="D5" s="17"/>
      <c r="E5" s="17"/>
      <c r="F5" s="73"/>
      <c r="G5" s="17"/>
      <c r="H5" s="17"/>
      <c r="I5" s="17"/>
    </row>
    <row r="6" spans="1:9" ht="18" customHeight="1">
      <c r="A6" s="72"/>
      <c r="B6" s="17" t="s">
        <v>630</v>
      </c>
      <c r="C6" s="17"/>
      <c r="D6" s="17"/>
      <c r="E6" s="17"/>
      <c r="F6" s="73"/>
      <c r="G6" s="17"/>
      <c r="H6" s="17"/>
      <c r="I6" s="17"/>
    </row>
    <row r="7" spans="1:9" ht="18" customHeight="1">
      <c r="A7" s="72"/>
      <c r="B7" s="17" t="s">
        <v>28</v>
      </c>
      <c r="C7" s="17"/>
      <c r="D7" s="17"/>
      <c r="E7" s="17"/>
      <c r="F7" s="73"/>
      <c r="G7" s="17"/>
      <c r="H7" s="17"/>
      <c r="I7" s="17"/>
    </row>
    <row r="8" spans="1:9" ht="18" customHeight="1">
      <c r="A8" s="72"/>
      <c r="B8" s="17" t="s">
        <v>632</v>
      </c>
      <c r="C8" s="17"/>
      <c r="D8" s="17"/>
      <c r="E8" s="17"/>
      <c r="F8" s="73"/>
      <c r="G8" s="17"/>
      <c r="H8" s="17"/>
      <c r="I8" s="17"/>
    </row>
    <row r="9" spans="1:9" ht="18" customHeight="1">
      <c r="A9" s="72"/>
      <c r="B9" s="17" t="s">
        <v>633</v>
      </c>
      <c r="C9" s="17"/>
      <c r="D9" s="17"/>
      <c r="E9" s="17"/>
      <c r="F9" s="73"/>
      <c r="G9" s="17"/>
      <c r="H9" s="17"/>
      <c r="I9" s="17"/>
    </row>
    <row r="10" spans="1:9" ht="18" customHeight="1">
      <c r="A10" s="74"/>
      <c r="B10" s="77" t="s">
        <v>634</v>
      </c>
      <c r="C10" s="77"/>
      <c r="D10" s="77"/>
      <c r="E10" s="77"/>
      <c r="F10" s="76"/>
      <c r="G10" s="17"/>
      <c r="H10" s="17"/>
      <c r="I10" s="17"/>
    </row>
    <row r="11" spans="1:9">
      <c r="A11" s="271"/>
      <c r="B11" s="97"/>
      <c r="C11" s="97"/>
      <c r="D11" s="383" t="s">
        <v>635</v>
      </c>
      <c r="E11" s="75"/>
      <c r="F11" s="270"/>
      <c r="G11" s="17"/>
      <c r="H11" s="17"/>
      <c r="I11" s="17"/>
    </row>
    <row r="12" spans="1:9">
      <c r="A12" s="271"/>
      <c r="B12" s="345" t="s">
        <v>636</v>
      </c>
      <c r="C12" s="97"/>
      <c r="D12" s="345" t="s">
        <v>214</v>
      </c>
      <c r="E12" s="97"/>
      <c r="F12" s="270" t="s">
        <v>2095</v>
      </c>
      <c r="G12" s="17"/>
      <c r="H12" s="17"/>
      <c r="I12" s="17"/>
    </row>
    <row r="13" spans="1:9">
      <c r="A13" s="271" t="s">
        <v>1984</v>
      </c>
      <c r="B13" s="345" t="s">
        <v>637</v>
      </c>
      <c r="C13" s="345" t="s">
        <v>638</v>
      </c>
      <c r="D13" s="345" t="s">
        <v>619</v>
      </c>
      <c r="E13" s="345" t="s">
        <v>2099</v>
      </c>
      <c r="F13" s="270" t="s">
        <v>2870</v>
      </c>
      <c r="G13" s="17"/>
      <c r="H13" s="17"/>
      <c r="I13" s="17"/>
    </row>
    <row r="14" spans="1:9">
      <c r="A14" s="272" t="s">
        <v>1987</v>
      </c>
      <c r="B14" s="397" t="s">
        <v>3447</v>
      </c>
      <c r="C14" s="397" t="s">
        <v>3448</v>
      </c>
      <c r="D14" s="397" t="s">
        <v>3449</v>
      </c>
      <c r="E14" s="397" t="s">
        <v>639</v>
      </c>
      <c r="F14" s="273" t="s">
        <v>640</v>
      </c>
      <c r="G14" s="17"/>
      <c r="H14" s="17"/>
      <c r="I14" s="17"/>
    </row>
    <row r="15" spans="1:9">
      <c r="A15" s="271">
        <v>1</v>
      </c>
      <c r="B15" s="97" t="s">
        <v>4783</v>
      </c>
      <c r="C15" s="382">
        <v>138830</v>
      </c>
      <c r="D15" s="382"/>
      <c r="E15" s="382">
        <v>22467028</v>
      </c>
      <c r="F15" s="337">
        <v>0</v>
      </c>
      <c r="G15" s="17"/>
      <c r="H15" s="17"/>
      <c r="I15" s="17"/>
    </row>
    <row r="16" spans="1:9">
      <c r="A16" s="271">
        <v>2</v>
      </c>
      <c r="B16" s="97" t="s">
        <v>4784</v>
      </c>
      <c r="C16" s="377">
        <v>203837</v>
      </c>
      <c r="D16" s="97"/>
      <c r="E16" s="377">
        <v>1898601</v>
      </c>
      <c r="F16" s="338">
        <v>6182440</v>
      </c>
      <c r="G16" s="17"/>
      <c r="H16" s="17"/>
      <c r="I16" s="17"/>
    </row>
    <row r="17" spans="1:9">
      <c r="A17" s="271">
        <v>3</v>
      </c>
      <c r="B17" s="97" t="s">
        <v>4785</v>
      </c>
      <c r="C17" s="377">
        <v>0</v>
      </c>
      <c r="D17" s="97"/>
      <c r="E17" s="377">
        <v>94663215</v>
      </c>
      <c r="F17" s="338">
        <v>44394359</v>
      </c>
      <c r="G17" s="17"/>
      <c r="H17" s="17"/>
      <c r="I17" s="17"/>
    </row>
    <row r="18" spans="1:9">
      <c r="A18" s="271">
        <v>4</v>
      </c>
      <c r="B18" s="97" t="s">
        <v>4786</v>
      </c>
      <c r="C18" s="377">
        <v>0</v>
      </c>
      <c r="D18" s="97"/>
      <c r="E18" s="377">
        <v>4554000</v>
      </c>
      <c r="F18" s="338">
        <v>4581344</v>
      </c>
      <c r="G18" s="17"/>
      <c r="H18" s="17"/>
      <c r="I18" s="17"/>
    </row>
    <row r="19" spans="1:9">
      <c r="A19" s="271">
        <v>5</v>
      </c>
      <c r="B19" s="97" t="s">
        <v>4787</v>
      </c>
      <c r="C19" s="377">
        <v>170686</v>
      </c>
      <c r="D19" s="97"/>
      <c r="E19" s="377">
        <v>0</v>
      </c>
      <c r="F19" s="338">
        <v>1032625</v>
      </c>
      <c r="G19" s="17"/>
      <c r="H19" s="17"/>
      <c r="I19" s="17"/>
    </row>
    <row r="20" spans="1:9">
      <c r="A20" s="271">
        <v>6</v>
      </c>
      <c r="B20" s="97" t="s">
        <v>4788</v>
      </c>
      <c r="C20" s="377">
        <v>591600</v>
      </c>
      <c r="D20" s="97"/>
      <c r="E20" s="377">
        <v>0</v>
      </c>
      <c r="F20" s="338">
        <v>8399700</v>
      </c>
      <c r="G20" s="17"/>
      <c r="H20" s="17"/>
      <c r="I20" s="17"/>
    </row>
    <row r="21" spans="1:9">
      <c r="A21" s="271">
        <v>7</v>
      </c>
      <c r="B21" s="97" t="s">
        <v>4789</v>
      </c>
      <c r="C21" s="377">
        <v>7641</v>
      </c>
      <c r="D21" s="97"/>
      <c r="E21" s="377">
        <v>0</v>
      </c>
      <c r="F21" s="338">
        <v>78120</v>
      </c>
      <c r="G21" s="17"/>
      <c r="H21" s="17"/>
      <c r="I21" s="17"/>
    </row>
    <row r="22" spans="1:9">
      <c r="A22" s="271">
        <v>8</v>
      </c>
      <c r="B22" s="97" t="s">
        <v>4790</v>
      </c>
      <c r="C22" s="377">
        <v>412874</v>
      </c>
      <c r="D22" s="97"/>
      <c r="E22" s="377">
        <v>1358380</v>
      </c>
      <c r="F22" s="338">
        <v>0</v>
      </c>
      <c r="G22" s="17"/>
      <c r="H22" s="17"/>
      <c r="I22" s="17"/>
    </row>
    <row r="23" spans="1:9">
      <c r="A23" s="271">
        <v>9</v>
      </c>
      <c r="B23" s="97" t="s">
        <v>4791</v>
      </c>
      <c r="C23" s="377">
        <v>2444211</v>
      </c>
      <c r="D23" s="97"/>
      <c r="E23" s="377">
        <v>3315776</v>
      </c>
      <c r="F23" s="338">
        <v>1791745</v>
      </c>
      <c r="G23" s="17"/>
      <c r="H23" s="17"/>
      <c r="I23" s="17"/>
    </row>
    <row r="24" spans="1:9">
      <c r="A24" s="271">
        <v>10</v>
      </c>
      <c r="B24" s="97" t="s">
        <v>4792</v>
      </c>
      <c r="C24" s="377">
        <v>76602</v>
      </c>
      <c r="D24" s="97"/>
      <c r="E24" s="387">
        <v>5133</v>
      </c>
      <c r="F24" s="338">
        <v>298137</v>
      </c>
      <c r="G24" s="17"/>
      <c r="H24" s="17"/>
      <c r="I24" s="17"/>
    </row>
    <row r="25" spans="1:9">
      <c r="A25" s="271">
        <v>11</v>
      </c>
      <c r="B25" s="1838" t="s">
        <v>4828</v>
      </c>
      <c r="C25" s="377">
        <v>46433</v>
      </c>
      <c r="D25" s="97"/>
      <c r="E25" s="377">
        <v>0</v>
      </c>
      <c r="F25" s="338">
        <v>46433</v>
      </c>
      <c r="G25" s="17"/>
      <c r="H25" s="17"/>
      <c r="I25" s="17"/>
    </row>
    <row r="26" spans="1:9">
      <c r="A26" s="271">
        <v>12</v>
      </c>
      <c r="B26" s="97" t="s">
        <v>4793</v>
      </c>
      <c r="C26" s="377">
        <v>15740748</v>
      </c>
      <c r="D26" s="97"/>
      <c r="E26" s="377">
        <v>17960743</v>
      </c>
      <c r="F26" s="338">
        <v>3749886</v>
      </c>
      <c r="G26" s="17"/>
      <c r="H26" s="17"/>
      <c r="I26" s="17"/>
    </row>
    <row r="27" spans="1:9">
      <c r="A27" s="271">
        <v>13</v>
      </c>
      <c r="B27" s="97" t="s">
        <v>4794</v>
      </c>
      <c r="C27" s="377">
        <v>261103</v>
      </c>
      <c r="D27" s="97"/>
      <c r="E27" s="377">
        <v>337227</v>
      </c>
      <c r="F27" s="338">
        <v>212570</v>
      </c>
      <c r="G27" s="17"/>
      <c r="H27" s="17"/>
      <c r="I27" s="17"/>
    </row>
    <row r="28" spans="1:9">
      <c r="A28" s="271">
        <v>14</v>
      </c>
      <c r="B28" s="97" t="s">
        <v>4795</v>
      </c>
      <c r="C28" s="377">
        <v>0</v>
      </c>
      <c r="D28" s="97"/>
      <c r="E28" s="377">
        <v>200000</v>
      </c>
      <c r="F28" s="338">
        <v>20926</v>
      </c>
      <c r="G28" s="17"/>
      <c r="H28" s="17"/>
      <c r="I28" s="17"/>
    </row>
    <row r="29" spans="1:9">
      <c r="A29" s="271">
        <v>15</v>
      </c>
      <c r="B29" s="97" t="s">
        <v>4796</v>
      </c>
      <c r="C29" s="377">
        <v>0</v>
      </c>
      <c r="D29" s="97"/>
      <c r="E29" s="377">
        <v>90648</v>
      </c>
      <c r="F29" s="338">
        <v>1246366</v>
      </c>
      <c r="G29" s="17"/>
      <c r="H29" s="17"/>
      <c r="I29" s="17"/>
    </row>
    <row r="30" spans="1:9">
      <c r="A30" s="271">
        <v>16</v>
      </c>
      <c r="B30" s="97" t="s">
        <v>4797</v>
      </c>
      <c r="C30" s="377">
        <v>19340668</v>
      </c>
      <c r="D30" s="97"/>
      <c r="E30" s="377">
        <v>18177488</v>
      </c>
      <c r="F30" s="338">
        <v>12043017</v>
      </c>
      <c r="G30" s="17"/>
      <c r="H30" s="17"/>
      <c r="I30" s="17"/>
    </row>
    <row r="31" spans="1:9">
      <c r="A31" s="271">
        <v>17</v>
      </c>
      <c r="B31" s="97" t="s">
        <v>4798</v>
      </c>
      <c r="C31" s="377">
        <v>5730575</v>
      </c>
      <c r="D31" s="97"/>
      <c r="E31" s="377">
        <v>5349926</v>
      </c>
      <c r="F31" s="338">
        <v>-1070461</v>
      </c>
      <c r="G31" s="17"/>
      <c r="H31" s="17"/>
      <c r="I31" s="17"/>
    </row>
    <row r="32" spans="1:9">
      <c r="A32" s="271">
        <v>18</v>
      </c>
      <c r="B32" s="97" t="s">
        <v>4799</v>
      </c>
      <c r="C32" s="377">
        <v>6608096</v>
      </c>
      <c r="D32" s="97"/>
      <c r="E32" s="377">
        <v>7297089</v>
      </c>
      <c r="F32" s="338">
        <v>0</v>
      </c>
      <c r="G32" s="17"/>
      <c r="H32" s="17"/>
      <c r="I32" s="17"/>
    </row>
    <row r="33" spans="1:9">
      <c r="A33" s="271">
        <v>19</v>
      </c>
      <c r="B33" s="97" t="s">
        <v>4800</v>
      </c>
      <c r="C33" s="377">
        <v>32823742</v>
      </c>
      <c r="D33" s="97"/>
      <c r="E33" s="377">
        <v>5974439</v>
      </c>
      <c r="F33" s="338">
        <v>40802739</v>
      </c>
      <c r="G33" s="17"/>
      <c r="H33" s="17"/>
      <c r="I33" s="17"/>
    </row>
    <row r="34" spans="1:9">
      <c r="A34" s="271">
        <v>20</v>
      </c>
      <c r="B34" s="97" t="s">
        <v>4801</v>
      </c>
      <c r="C34" s="377">
        <v>2240344</v>
      </c>
      <c r="D34" s="97"/>
      <c r="E34" s="377">
        <v>4477209</v>
      </c>
      <c r="F34" s="338">
        <v>2398681</v>
      </c>
      <c r="G34" s="17"/>
      <c r="H34" s="17"/>
      <c r="I34" s="17"/>
    </row>
    <row r="35" spans="1:9">
      <c r="A35" s="271">
        <v>21</v>
      </c>
      <c r="B35" s="97" t="s">
        <v>4802</v>
      </c>
      <c r="C35" s="377">
        <v>7320</v>
      </c>
      <c r="D35" s="97"/>
      <c r="E35" s="377">
        <v>62323</v>
      </c>
      <c r="F35" s="338">
        <v>51831</v>
      </c>
      <c r="G35" s="17"/>
      <c r="H35" s="17"/>
      <c r="I35" s="17"/>
    </row>
    <row r="36" spans="1:9">
      <c r="A36" s="271">
        <v>22</v>
      </c>
      <c r="B36" s="97" t="s">
        <v>4803</v>
      </c>
      <c r="C36" s="377">
        <v>401170</v>
      </c>
      <c r="D36" s="97"/>
      <c r="E36" s="377">
        <v>2894336</v>
      </c>
      <c r="F36" s="338">
        <v>-3811817</v>
      </c>
      <c r="G36" s="17"/>
      <c r="H36" s="17"/>
      <c r="I36" s="17"/>
    </row>
    <row r="37" spans="1:9">
      <c r="A37" s="271">
        <v>23</v>
      </c>
      <c r="B37" s="97" t="s">
        <v>4804</v>
      </c>
      <c r="C37" s="377">
        <v>0</v>
      </c>
      <c r="D37" s="97"/>
      <c r="E37" s="377">
        <v>45833</v>
      </c>
      <c r="F37" s="338">
        <v>-76068</v>
      </c>
      <c r="G37" s="17"/>
      <c r="H37" s="17"/>
      <c r="I37" s="17"/>
    </row>
    <row r="38" spans="1:9">
      <c r="A38" s="271">
        <v>24</v>
      </c>
      <c r="B38" s="97" t="s">
        <v>4805</v>
      </c>
      <c r="C38" s="377">
        <v>0</v>
      </c>
      <c r="D38" s="97"/>
      <c r="E38" s="377">
        <v>0</v>
      </c>
      <c r="F38" s="338">
        <v>2719060</v>
      </c>
      <c r="G38" s="17"/>
      <c r="H38" s="17"/>
      <c r="I38" s="17"/>
    </row>
    <row r="39" spans="1:9">
      <c r="A39" s="271">
        <v>25</v>
      </c>
      <c r="B39" s="97" t="s">
        <v>4806</v>
      </c>
      <c r="C39" s="377">
        <v>301197</v>
      </c>
      <c r="D39" s="97"/>
      <c r="E39" s="377">
        <v>0</v>
      </c>
      <c r="F39" s="338">
        <v>544206</v>
      </c>
      <c r="G39" s="17"/>
      <c r="H39" s="17"/>
      <c r="I39" s="17"/>
    </row>
    <row r="40" spans="1:9">
      <c r="A40" s="271">
        <v>26</v>
      </c>
      <c r="B40" s="97" t="s">
        <v>4807</v>
      </c>
      <c r="C40" s="377">
        <v>0</v>
      </c>
      <c r="D40" s="97"/>
      <c r="E40" s="377">
        <v>31236</v>
      </c>
      <c r="F40" s="338">
        <v>2148</v>
      </c>
      <c r="G40" s="17"/>
      <c r="H40" s="17"/>
      <c r="I40" s="17"/>
    </row>
    <row r="41" spans="1:9">
      <c r="A41" s="271">
        <v>27</v>
      </c>
      <c r="B41" s="97" t="s">
        <v>4808</v>
      </c>
      <c r="C41" s="377">
        <v>570</v>
      </c>
      <c r="D41" s="97"/>
      <c r="E41" s="377">
        <v>0</v>
      </c>
      <c r="F41" s="338">
        <v>7979</v>
      </c>
      <c r="G41" s="17"/>
      <c r="H41" s="17"/>
      <c r="I41" s="17"/>
    </row>
    <row r="42" spans="1:9">
      <c r="A42" s="271">
        <v>28</v>
      </c>
      <c r="B42" s="97" t="s">
        <v>4809</v>
      </c>
      <c r="C42" s="377">
        <v>125000</v>
      </c>
      <c r="D42" s="97"/>
      <c r="E42" s="377">
        <v>0</v>
      </c>
      <c r="F42" s="338">
        <v>249999</v>
      </c>
      <c r="G42" s="17"/>
      <c r="H42" s="17"/>
      <c r="I42" s="17"/>
    </row>
    <row r="43" spans="1:9">
      <c r="A43" s="271">
        <v>29</v>
      </c>
      <c r="B43" s="97" t="s">
        <v>4810</v>
      </c>
      <c r="C43" s="377">
        <v>1480260</v>
      </c>
      <c r="D43" s="97"/>
      <c r="E43" s="377">
        <v>0</v>
      </c>
      <c r="F43" s="338">
        <v>4429701</v>
      </c>
      <c r="G43" s="17"/>
      <c r="H43" s="17"/>
      <c r="I43" s="17"/>
    </row>
    <row r="44" spans="1:9">
      <c r="A44" s="271">
        <v>30</v>
      </c>
      <c r="B44" s="97" t="s">
        <v>4811</v>
      </c>
      <c r="C44" s="377">
        <v>395280</v>
      </c>
      <c r="D44" s="97"/>
      <c r="E44" s="377">
        <v>0</v>
      </c>
      <c r="F44" s="338">
        <v>1191586</v>
      </c>
      <c r="G44" s="17"/>
      <c r="H44" s="17"/>
      <c r="I44" s="17"/>
    </row>
    <row r="45" spans="1:9">
      <c r="A45" s="271">
        <v>31</v>
      </c>
      <c r="B45" s="97" t="s">
        <v>4812</v>
      </c>
      <c r="C45" s="377">
        <v>210974</v>
      </c>
      <c r="D45" s="97"/>
      <c r="E45" s="387">
        <v>198945</v>
      </c>
      <c r="F45" s="338">
        <v>260572</v>
      </c>
      <c r="G45" s="17"/>
      <c r="H45" s="17"/>
      <c r="I45" s="17"/>
    </row>
    <row r="46" spans="1:9">
      <c r="A46" s="271">
        <v>32</v>
      </c>
      <c r="B46" s="97" t="s">
        <v>4813</v>
      </c>
      <c r="C46" s="377">
        <v>7929</v>
      </c>
      <c r="D46" s="97"/>
      <c r="E46" s="387">
        <v>0</v>
      </c>
      <c r="F46" s="338">
        <v>16646</v>
      </c>
      <c r="G46" s="17"/>
      <c r="H46" s="17"/>
      <c r="I46" s="17"/>
    </row>
    <row r="47" spans="1:9">
      <c r="A47" s="271">
        <v>33</v>
      </c>
      <c r="B47" s="97" t="s">
        <v>4814</v>
      </c>
      <c r="C47" s="377">
        <v>8110672</v>
      </c>
      <c r="D47" s="97"/>
      <c r="E47" s="387">
        <v>6657388</v>
      </c>
      <c r="F47" s="338">
        <v>2292957</v>
      </c>
      <c r="G47" s="17"/>
      <c r="H47" s="17"/>
      <c r="I47" s="17"/>
    </row>
    <row r="48" spans="1:9">
      <c r="A48" s="271">
        <v>34</v>
      </c>
      <c r="B48" s="97" t="s">
        <v>4815</v>
      </c>
      <c r="C48" s="377">
        <v>191891</v>
      </c>
      <c r="D48" s="97"/>
      <c r="E48" s="387">
        <v>0</v>
      </c>
      <c r="F48" s="338">
        <v>742733</v>
      </c>
      <c r="G48" s="17"/>
      <c r="H48" s="17"/>
      <c r="I48" s="17"/>
    </row>
    <row r="49" spans="1:9">
      <c r="A49" s="271">
        <v>35</v>
      </c>
      <c r="B49" s="97" t="s">
        <v>4829</v>
      </c>
      <c r="C49" s="377">
        <v>4014</v>
      </c>
      <c r="D49" s="97"/>
      <c r="E49" s="387">
        <v>0</v>
      </c>
      <c r="F49" s="338">
        <v>4014</v>
      </c>
      <c r="G49" s="17"/>
      <c r="H49" s="17"/>
      <c r="I49" s="17"/>
    </row>
    <row r="50" spans="1:9">
      <c r="A50" s="271">
        <v>36</v>
      </c>
      <c r="B50" s="97" t="s">
        <v>4816</v>
      </c>
      <c r="C50" s="377">
        <v>11425298</v>
      </c>
      <c r="D50" s="97"/>
      <c r="E50" s="387">
        <v>3243058</v>
      </c>
      <c r="F50" s="338">
        <v>10120783</v>
      </c>
      <c r="G50" s="17"/>
      <c r="H50" s="17"/>
      <c r="I50" s="17"/>
    </row>
    <row r="51" spans="1:9">
      <c r="A51" s="271">
        <v>37</v>
      </c>
      <c r="B51" s="97" t="s">
        <v>4817</v>
      </c>
      <c r="C51" s="377">
        <v>227666</v>
      </c>
      <c r="D51" s="97"/>
      <c r="E51" s="387">
        <v>440747</v>
      </c>
      <c r="F51" s="338">
        <v>1541789</v>
      </c>
      <c r="G51" s="17"/>
      <c r="H51" s="17"/>
      <c r="I51" s="17"/>
    </row>
    <row r="52" spans="1:9">
      <c r="A52" s="271">
        <v>38</v>
      </c>
      <c r="B52" s="97" t="s">
        <v>4818</v>
      </c>
      <c r="C52" s="377">
        <v>702500</v>
      </c>
      <c r="D52" s="97"/>
      <c r="E52" s="387">
        <v>181200</v>
      </c>
      <c r="F52" s="338">
        <v>5052400</v>
      </c>
      <c r="G52" s="17"/>
      <c r="H52" s="17"/>
      <c r="I52" s="17"/>
    </row>
    <row r="53" spans="1:9">
      <c r="A53" s="271">
        <v>39</v>
      </c>
      <c r="B53" s="97" t="s">
        <v>4819</v>
      </c>
      <c r="C53" s="377">
        <v>2176500</v>
      </c>
      <c r="D53" s="97"/>
      <c r="E53" s="387">
        <v>0</v>
      </c>
      <c r="F53" s="338">
        <v>2299071</v>
      </c>
      <c r="G53" s="17"/>
      <c r="H53" s="17"/>
      <c r="I53" s="17"/>
    </row>
    <row r="54" spans="1:9">
      <c r="A54" s="271">
        <v>40</v>
      </c>
      <c r="B54" s="97" t="s">
        <v>4820</v>
      </c>
      <c r="C54" s="377">
        <v>4082535</v>
      </c>
      <c r="D54" s="97"/>
      <c r="E54" s="387">
        <v>0</v>
      </c>
      <c r="F54" s="338">
        <v>13264214</v>
      </c>
      <c r="G54" s="17"/>
      <c r="H54" s="17"/>
      <c r="I54" s="17"/>
    </row>
    <row r="55" spans="1:9">
      <c r="A55" s="271">
        <v>41</v>
      </c>
      <c r="B55" s="97" t="s">
        <v>4821</v>
      </c>
      <c r="C55" s="377">
        <v>17042800</v>
      </c>
      <c r="D55" s="97"/>
      <c r="E55" s="387">
        <v>9727600</v>
      </c>
      <c r="F55" s="338">
        <v>37223400</v>
      </c>
      <c r="G55" s="17"/>
      <c r="H55" s="17"/>
      <c r="I55" s="17"/>
    </row>
    <row r="56" spans="1:9">
      <c r="A56" s="271">
        <v>42</v>
      </c>
      <c r="B56" s="97" t="s">
        <v>641</v>
      </c>
      <c r="C56" s="377">
        <f>C116</f>
        <v>0</v>
      </c>
      <c r="D56" s="97"/>
      <c r="E56" s="387">
        <f>E116</f>
        <v>0</v>
      </c>
      <c r="F56" s="338">
        <f>F116</f>
        <v>0</v>
      </c>
      <c r="G56" s="17"/>
      <c r="H56" s="17"/>
      <c r="I56" s="17"/>
    </row>
    <row r="57" spans="1:9">
      <c r="A57" s="271">
        <v>43</v>
      </c>
      <c r="B57" s="97" t="s">
        <v>642</v>
      </c>
      <c r="C57" s="377">
        <f>C171</f>
        <v>0</v>
      </c>
      <c r="D57" s="97"/>
      <c r="E57" s="387">
        <f>E171</f>
        <v>0</v>
      </c>
      <c r="F57" s="338">
        <f>F171</f>
        <v>0</v>
      </c>
      <c r="G57" s="17"/>
      <c r="H57" s="17"/>
      <c r="I57" s="17"/>
    </row>
    <row r="58" spans="1:9" ht="15.75" thickBot="1">
      <c r="A58" s="398">
        <v>44</v>
      </c>
      <c r="B58" s="306" t="s">
        <v>210</v>
      </c>
      <c r="C58" s="328">
        <f>SUM(C15:C57)</f>
        <v>133731566</v>
      </c>
      <c r="D58" s="399" t="s">
        <v>2045</v>
      </c>
      <c r="E58" s="308">
        <f>SUM(E15:E57)</f>
        <v>211609568</v>
      </c>
      <c r="F58" s="326">
        <f>SUM(F15:F57)</f>
        <v>204335831</v>
      </c>
      <c r="G58" s="17"/>
      <c r="H58" s="17"/>
      <c r="I58" s="17"/>
    </row>
    <row r="59" spans="1:9">
      <c r="A59" s="17"/>
      <c r="B59" s="17" t="s">
        <v>2045</v>
      </c>
      <c r="C59" s="17" t="s">
        <v>2045</v>
      </c>
      <c r="D59" s="17"/>
      <c r="E59" s="17"/>
      <c r="F59" s="17"/>
      <c r="G59" s="17"/>
      <c r="H59" s="17"/>
      <c r="I59" s="17"/>
    </row>
    <row r="60" spans="1:9">
      <c r="A60" s="17" t="s">
        <v>1162</v>
      </c>
      <c r="B60" s="17"/>
      <c r="C60" s="17"/>
      <c r="D60" s="17"/>
      <c r="E60" s="17"/>
      <c r="F60" s="17"/>
      <c r="G60" s="17"/>
      <c r="H60" s="17"/>
      <c r="I60" s="17"/>
    </row>
    <row r="61" spans="1:9">
      <c r="A61" s="69" t="s">
        <v>643</v>
      </c>
      <c r="B61" s="69"/>
      <c r="C61" s="69"/>
      <c r="D61" s="69"/>
      <c r="E61" s="69"/>
      <c r="F61" s="69"/>
      <c r="G61" s="17"/>
      <c r="H61" s="17"/>
      <c r="I61" s="17"/>
    </row>
    <row r="62" spans="1:9">
      <c r="A62" s="17"/>
      <c r="B62" s="17"/>
      <c r="C62" s="17"/>
      <c r="D62" s="17"/>
      <c r="E62" s="17"/>
      <c r="F62" s="17"/>
      <c r="G62" s="17"/>
      <c r="H62" s="17"/>
      <c r="I62" s="17"/>
    </row>
    <row r="63" spans="1:9" ht="15.75">
      <c r="A63" s="71" t="s">
        <v>1373</v>
      </c>
      <c r="B63" s="69"/>
      <c r="C63" s="69"/>
      <c r="D63" s="69"/>
      <c r="E63" s="69"/>
      <c r="F63" s="69"/>
      <c r="G63" s="17"/>
      <c r="H63" s="17"/>
      <c r="I63" s="17"/>
    </row>
    <row r="64" spans="1:9">
      <c r="A64" s="17"/>
      <c r="B64" s="17"/>
      <c r="C64" s="17"/>
      <c r="D64" s="17"/>
      <c r="E64" s="17"/>
      <c r="F64" s="17"/>
      <c r="G64" s="17"/>
      <c r="H64" s="17"/>
      <c r="I64" s="17"/>
    </row>
    <row r="65" spans="1:9" ht="15.75" thickBot="1">
      <c r="A65" s="17" t="str">
        <f>'Data Sheet'!$C$25</f>
        <v>Central Hudson Gas &amp; Electric</v>
      </c>
      <c r="B65" s="17"/>
      <c r="C65" s="17"/>
      <c r="D65" s="17"/>
      <c r="E65" s="859" t="str">
        <f>'Data Sheet'!$C$40</f>
        <v>4/14/14</v>
      </c>
      <c r="F65" s="77" t="str">
        <f>'Data Sheet'!$C$38</f>
        <v>12/31/13</v>
      </c>
      <c r="G65" s="17"/>
      <c r="H65" s="17"/>
      <c r="I65" s="17"/>
    </row>
    <row r="66" spans="1:9">
      <c r="A66" s="29"/>
      <c r="B66" s="66"/>
      <c r="C66" s="66"/>
      <c r="D66" s="66"/>
      <c r="E66" s="873"/>
      <c r="F66" s="67"/>
      <c r="G66" s="17"/>
      <c r="H66" s="17"/>
      <c r="I66" s="17"/>
    </row>
    <row r="67" spans="1:9" ht="15.75">
      <c r="A67" s="68" t="s">
        <v>629</v>
      </c>
      <c r="B67" s="69"/>
      <c r="C67" s="69"/>
      <c r="D67" s="69"/>
      <c r="E67" s="69"/>
      <c r="F67" s="70"/>
      <c r="G67" s="17"/>
      <c r="H67" s="17"/>
      <c r="I67" s="17"/>
    </row>
    <row r="68" spans="1:9">
      <c r="A68" s="379"/>
      <c r="B68" s="69"/>
      <c r="C68" s="69"/>
      <c r="D68" s="69"/>
      <c r="E68" s="69"/>
      <c r="F68" s="70"/>
      <c r="G68" s="17"/>
      <c r="H68" s="17"/>
      <c r="I68" s="17"/>
    </row>
    <row r="69" spans="1:9">
      <c r="A69" s="269"/>
      <c r="B69" s="90"/>
      <c r="C69" s="90"/>
      <c r="D69" s="400" t="s">
        <v>635</v>
      </c>
      <c r="E69" s="264"/>
      <c r="F69" s="401"/>
      <c r="G69" s="17"/>
      <c r="H69" s="17"/>
      <c r="I69" s="17"/>
    </row>
    <row r="70" spans="1:9">
      <c r="A70" s="271"/>
      <c r="B70" s="345" t="s">
        <v>636</v>
      </c>
      <c r="C70" s="97"/>
      <c r="D70" s="345" t="s">
        <v>214</v>
      </c>
      <c r="E70" s="97"/>
      <c r="F70" s="270" t="s">
        <v>2095</v>
      </c>
      <c r="G70" s="17"/>
      <c r="H70" s="17"/>
      <c r="I70" s="17"/>
    </row>
    <row r="71" spans="1:9">
      <c r="A71" s="271" t="s">
        <v>1984</v>
      </c>
      <c r="B71" s="345" t="s">
        <v>637</v>
      </c>
      <c r="C71" s="345" t="s">
        <v>638</v>
      </c>
      <c r="D71" s="345" t="s">
        <v>619</v>
      </c>
      <c r="E71" s="345" t="s">
        <v>2099</v>
      </c>
      <c r="F71" s="270" t="s">
        <v>2870</v>
      </c>
      <c r="G71" s="17"/>
      <c r="H71" s="17"/>
      <c r="I71" s="17"/>
    </row>
    <row r="72" spans="1:9">
      <c r="A72" s="272" t="s">
        <v>1987</v>
      </c>
      <c r="B72" s="397" t="s">
        <v>3447</v>
      </c>
      <c r="C72" s="397" t="s">
        <v>3448</v>
      </c>
      <c r="D72" s="397" t="s">
        <v>3449</v>
      </c>
      <c r="E72" s="397" t="s">
        <v>639</v>
      </c>
      <c r="F72" s="273" t="s">
        <v>640</v>
      </c>
      <c r="G72" s="17"/>
      <c r="H72" s="17"/>
      <c r="I72" s="17"/>
    </row>
    <row r="73" spans="1:9">
      <c r="A73" s="271">
        <v>1</v>
      </c>
      <c r="B73" s="97"/>
      <c r="C73" s="382"/>
      <c r="D73" s="382"/>
      <c r="E73" s="382"/>
      <c r="F73" s="337"/>
      <c r="G73" s="17"/>
      <c r="H73" s="17"/>
      <c r="I73" s="17"/>
    </row>
    <row r="74" spans="1:9">
      <c r="A74" s="271">
        <v>2</v>
      </c>
      <c r="B74" s="97"/>
      <c r="C74" s="377"/>
      <c r="D74" s="97"/>
      <c r="E74" s="377"/>
      <c r="F74" s="338"/>
      <c r="G74" s="17"/>
      <c r="H74" s="17"/>
      <c r="I74" s="17"/>
    </row>
    <row r="75" spans="1:9">
      <c r="A75" s="271">
        <v>3</v>
      </c>
      <c r="B75" s="97"/>
      <c r="C75" s="377"/>
      <c r="D75" s="97"/>
      <c r="E75" s="377"/>
      <c r="F75" s="338"/>
      <c r="G75" s="17"/>
      <c r="H75" s="17"/>
      <c r="I75" s="17"/>
    </row>
    <row r="76" spans="1:9">
      <c r="A76" s="271">
        <v>4</v>
      </c>
      <c r="B76" s="97"/>
      <c r="C76" s="377"/>
      <c r="D76" s="97"/>
      <c r="E76" s="377"/>
      <c r="F76" s="338"/>
      <c r="G76" s="17"/>
      <c r="H76" s="17"/>
      <c r="I76" s="17"/>
    </row>
    <row r="77" spans="1:9">
      <c r="A77" s="271">
        <v>5</v>
      </c>
      <c r="B77" s="97"/>
      <c r="C77" s="377"/>
      <c r="D77" s="97"/>
      <c r="E77" s="377"/>
      <c r="F77" s="338"/>
      <c r="G77" s="17"/>
      <c r="H77" s="17"/>
      <c r="I77" s="17"/>
    </row>
    <row r="78" spans="1:9">
      <c r="A78" s="271">
        <v>6</v>
      </c>
      <c r="B78" s="97"/>
      <c r="C78" s="377"/>
      <c r="D78" s="97"/>
      <c r="E78" s="377"/>
      <c r="F78" s="338"/>
      <c r="G78" s="17"/>
      <c r="H78" s="17"/>
      <c r="I78" s="17"/>
    </row>
    <row r="79" spans="1:9">
      <c r="A79" s="271">
        <v>7</v>
      </c>
      <c r="B79" s="97"/>
      <c r="C79" s="377"/>
      <c r="D79" s="97"/>
      <c r="E79" s="377"/>
      <c r="F79" s="338"/>
      <c r="G79" s="17"/>
      <c r="H79" s="17"/>
      <c r="I79" s="17"/>
    </row>
    <row r="80" spans="1:9">
      <c r="A80" s="271">
        <v>8</v>
      </c>
      <c r="B80" s="97"/>
      <c r="C80" s="377"/>
      <c r="D80" s="97"/>
      <c r="E80" s="377"/>
      <c r="F80" s="338"/>
      <c r="G80" s="17"/>
      <c r="H80" s="17"/>
      <c r="I80" s="17"/>
    </row>
    <row r="81" spans="1:9">
      <c r="A81" s="271">
        <v>9</v>
      </c>
      <c r="B81" s="97"/>
      <c r="C81" s="377"/>
      <c r="D81" s="97"/>
      <c r="E81" s="377"/>
      <c r="F81" s="338"/>
      <c r="G81" s="17"/>
      <c r="H81" s="17"/>
      <c r="I81" s="17"/>
    </row>
    <row r="82" spans="1:9">
      <c r="A82" s="271">
        <v>10</v>
      </c>
      <c r="B82" s="97"/>
      <c r="C82" s="377"/>
      <c r="D82" s="97"/>
      <c r="E82" s="387"/>
      <c r="F82" s="338"/>
      <c r="G82" s="17"/>
      <c r="H82" s="17"/>
      <c r="I82" s="17"/>
    </row>
    <row r="83" spans="1:9">
      <c r="A83" s="271">
        <v>11</v>
      </c>
      <c r="B83" s="97"/>
      <c r="C83" s="377"/>
      <c r="D83" s="97"/>
      <c r="E83" s="377"/>
      <c r="F83" s="338"/>
      <c r="G83" s="17"/>
      <c r="H83" s="17"/>
      <c r="I83" s="17"/>
    </row>
    <row r="84" spans="1:9">
      <c r="A84" s="271">
        <v>12</v>
      </c>
      <c r="B84" s="97"/>
      <c r="C84" s="377"/>
      <c r="D84" s="97"/>
      <c r="E84" s="377"/>
      <c r="F84" s="338"/>
      <c r="G84" s="17"/>
      <c r="H84" s="17"/>
      <c r="I84" s="17"/>
    </row>
    <row r="85" spans="1:9">
      <c r="A85" s="271">
        <v>13</v>
      </c>
      <c r="B85" s="97"/>
      <c r="C85" s="377"/>
      <c r="D85" s="97"/>
      <c r="E85" s="377"/>
      <c r="F85" s="338"/>
      <c r="G85" s="17"/>
      <c r="H85" s="17"/>
      <c r="I85" s="17"/>
    </row>
    <row r="86" spans="1:9">
      <c r="A86" s="271">
        <v>14</v>
      </c>
      <c r="B86" s="97"/>
      <c r="C86" s="377"/>
      <c r="D86" s="97"/>
      <c r="E86" s="377"/>
      <c r="F86" s="338"/>
      <c r="G86" s="17"/>
      <c r="H86" s="17"/>
      <c r="I86" s="17"/>
    </row>
    <row r="87" spans="1:9">
      <c r="A87" s="271">
        <v>15</v>
      </c>
      <c r="B87" s="97"/>
      <c r="C87" s="377"/>
      <c r="D87" s="97"/>
      <c r="E87" s="377"/>
      <c r="F87" s="338"/>
      <c r="G87" s="17"/>
      <c r="H87" s="17"/>
      <c r="I87" s="17"/>
    </row>
    <row r="88" spans="1:9">
      <c r="A88" s="271">
        <v>16</v>
      </c>
      <c r="B88" s="97"/>
      <c r="C88" s="377"/>
      <c r="D88" s="97"/>
      <c r="E88" s="377"/>
      <c r="F88" s="338"/>
    </row>
    <row r="89" spans="1:9">
      <c r="A89" s="271">
        <v>17</v>
      </c>
      <c r="B89" s="97"/>
      <c r="C89" s="377"/>
      <c r="D89" s="97"/>
      <c r="E89" s="377"/>
      <c r="F89" s="338"/>
    </row>
    <row r="90" spans="1:9">
      <c r="A90" s="271">
        <v>18</v>
      </c>
      <c r="B90" s="97"/>
      <c r="C90" s="377"/>
      <c r="D90" s="97"/>
      <c r="E90" s="377"/>
      <c r="F90" s="338"/>
    </row>
    <row r="91" spans="1:9">
      <c r="A91" s="271">
        <v>19</v>
      </c>
      <c r="B91" s="97"/>
      <c r="C91" s="377"/>
      <c r="D91" s="97"/>
      <c r="E91" s="377"/>
      <c r="F91" s="338"/>
    </row>
    <row r="92" spans="1:9">
      <c r="A92" s="271">
        <v>20</v>
      </c>
      <c r="B92" s="97"/>
      <c r="C92" s="377"/>
      <c r="D92" s="97"/>
      <c r="E92" s="377"/>
      <c r="F92" s="338"/>
    </row>
    <row r="93" spans="1:9">
      <c r="A93" s="271">
        <v>21</v>
      </c>
      <c r="B93" s="97"/>
      <c r="C93" s="377"/>
      <c r="D93" s="97"/>
      <c r="E93" s="377"/>
      <c r="F93" s="338"/>
    </row>
    <row r="94" spans="1:9">
      <c r="A94" s="271">
        <v>22</v>
      </c>
      <c r="B94" s="97"/>
      <c r="C94" s="377"/>
      <c r="D94" s="97"/>
      <c r="E94" s="377"/>
      <c r="F94" s="338"/>
    </row>
    <row r="95" spans="1:9">
      <c r="A95" s="271">
        <v>23</v>
      </c>
      <c r="B95" s="97"/>
      <c r="C95" s="377"/>
      <c r="D95" s="97"/>
      <c r="E95" s="377"/>
      <c r="F95" s="338"/>
    </row>
    <row r="96" spans="1:9">
      <c r="A96" s="271">
        <v>24</v>
      </c>
      <c r="B96" s="97"/>
      <c r="C96" s="377"/>
      <c r="D96" s="97"/>
      <c r="E96" s="377"/>
      <c r="F96" s="338"/>
    </row>
    <row r="97" spans="1:6">
      <c r="A97" s="271">
        <v>25</v>
      </c>
      <c r="B97" s="97"/>
      <c r="C97" s="377"/>
      <c r="D97" s="97"/>
      <c r="E97" s="377"/>
      <c r="F97" s="338"/>
    </row>
    <row r="98" spans="1:6">
      <c r="A98" s="271">
        <v>26</v>
      </c>
      <c r="B98" s="97"/>
      <c r="C98" s="377"/>
      <c r="D98" s="97"/>
      <c r="E98" s="377"/>
      <c r="F98" s="338"/>
    </row>
    <row r="99" spans="1:6">
      <c r="A99" s="271">
        <v>27</v>
      </c>
      <c r="B99" s="97"/>
      <c r="C99" s="377"/>
      <c r="D99" s="97"/>
      <c r="E99" s="377"/>
      <c r="F99" s="338"/>
    </row>
    <row r="100" spans="1:6">
      <c r="A100" s="271">
        <v>28</v>
      </c>
      <c r="B100" s="97"/>
      <c r="C100" s="377"/>
      <c r="D100" s="97"/>
      <c r="E100" s="377"/>
      <c r="F100" s="338"/>
    </row>
    <row r="101" spans="1:6">
      <c r="A101" s="271">
        <v>29</v>
      </c>
      <c r="B101" s="97"/>
      <c r="C101" s="377"/>
      <c r="D101" s="97"/>
      <c r="E101" s="377"/>
      <c r="F101" s="338"/>
    </row>
    <row r="102" spans="1:6">
      <c r="A102" s="271">
        <v>30</v>
      </c>
      <c r="B102" s="97"/>
      <c r="C102" s="377"/>
      <c r="D102" s="97"/>
      <c r="E102" s="377"/>
      <c r="F102" s="338"/>
    </row>
    <row r="103" spans="1:6">
      <c r="A103" s="271">
        <v>31</v>
      </c>
      <c r="B103" s="97"/>
      <c r="C103" s="377"/>
      <c r="D103" s="97"/>
      <c r="E103" s="387"/>
      <c r="F103" s="338"/>
    </row>
    <row r="104" spans="1:6">
      <c r="A104" s="271">
        <v>32</v>
      </c>
      <c r="B104" s="97"/>
      <c r="C104" s="377"/>
      <c r="D104" s="97"/>
      <c r="E104" s="387"/>
      <c r="F104" s="338"/>
    </row>
    <row r="105" spans="1:6">
      <c r="A105" s="271">
        <v>33</v>
      </c>
      <c r="B105" s="97"/>
      <c r="C105" s="377"/>
      <c r="D105" s="97"/>
      <c r="E105" s="387"/>
      <c r="F105" s="338"/>
    </row>
    <row r="106" spans="1:6">
      <c r="A106" s="271">
        <v>34</v>
      </c>
      <c r="B106" s="97"/>
      <c r="C106" s="377"/>
      <c r="D106" s="97"/>
      <c r="E106" s="387"/>
      <c r="F106" s="338"/>
    </row>
    <row r="107" spans="1:6">
      <c r="A107" s="271">
        <v>35</v>
      </c>
      <c r="B107" s="97"/>
      <c r="C107" s="377"/>
      <c r="D107" s="97"/>
      <c r="E107" s="387"/>
      <c r="F107" s="338"/>
    </row>
    <row r="108" spans="1:6">
      <c r="A108" s="271">
        <v>36</v>
      </c>
      <c r="B108" s="97"/>
      <c r="C108" s="377"/>
      <c r="D108" s="97"/>
      <c r="E108" s="387"/>
      <c r="F108" s="338"/>
    </row>
    <row r="109" spans="1:6">
      <c r="A109" s="271">
        <v>37</v>
      </c>
      <c r="B109" s="97"/>
      <c r="C109" s="377"/>
      <c r="D109" s="97"/>
      <c r="E109" s="387"/>
      <c r="F109" s="338"/>
    </row>
    <row r="110" spans="1:6">
      <c r="A110" s="271">
        <v>38</v>
      </c>
      <c r="B110" s="97"/>
      <c r="C110" s="377"/>
      <c r="D110" s="97"/>
      <c r="E110" s="387"/>
      <c r="F110" s="338"/>
    </row>
    <row r="111" spans="1:6">
      <c r="A111" s="271">
        <v>39</v>
      </c>
      <c r="B111" s="97"/>
      <c r="C111" s="377"/>
      <c r="D111" s="97"/>
      <c r="E111" s="387"/>
      <c r="F111" s="338"/>
    </row>
    <row r="112" spans="1:6">
      <c r="A112" s="271">
        <v>40</v>
      </c>
      <c r="B112" s="97"/>
      <c r="C112" s="377"/>
      <c r="D112" s="97"/>
      <c r="E112" s="387"/>
      <c r="F112" s="338"/>
    </row>
    <row r="113" spans="1:6">
      <c r="A113" s="271">
        <v>41</v>
      </c>
      <c r="B113" s="97"/>
      <c r="C113" s="377"/>
      <c r="D113" s="97"/>
      <c r="E113" s="387"/>
      <c r="F113" s="338"/>
    </row>
    <row r="114" spans="1:6">
      <c r="A114" s="271">
        <v>42</v>
      </c>
      <c r="B114" s="97"/>
      <c r="C114" s="377"/>
      <c r="D114" s="97"/>
      <c r="E114" s="387"/>
      <c r="F114" s="338"/>
    </row>
    <row r="115" spans="1:6">
      <c r="A115" s="271">
        <v>43</v>
      </c>
      <c r="B115" s="97"/>
      <c r="C115" s="377"/>
      <c r="D115" s="97"/>
      <c r="E115" s="387"/>
      <c r="F115" s="338"/>
    </row>
    <row r="116" spans="1:6" ht="15.75" thickBot="1">
      <c r="A116" s="398">
        <v>44</v>
      </c>
      <c r="B116" s="306" t="s">
        <v>210</v>
      </c>
      <c r="C116" s="308">
        <f>SUM(C73:C115)</f>
        <v>0</v>
      </c>
      <c r="D116" s="399" t="s">
        <v>2045</v>
      </c>
      <c r="E116" s="308">
        <f>SUM(E73:E115)</f>
        <v>0</v>
      </c>
      <c r="F116" s="326">
        <f>SUM(F73:F115)</f>
        <v>0</v>
      </c>
    </row>
    <row r="117" spans="1:6">
      <c r="A117" s="17"/>
      <c r="B117" s="17" t="s">
        <v>2045</v>
      </c>
      <c r="C117" s="17" t="s">
        <v>2045</v>
      </c>
      <c r="D117" s="17"/>
      <c r="E117" s="17"/>
      <c r="F117" s="17"/>
    </row>
    <row r="118" spans="1:6">
      <c r="A118" s="17" t="s">
        <v>1162</v>
      </c>
      <c r="B118" s="17"/>
      <c r="C118" s="17"/>
      <c r="D118" s="17"/>
      <c r="E118" s="17"/>
      <c r="F118" s="17"/>
    </row>
    <row r="119" spans="1:6">
      <c r="A119" s="69" t="s">
        <v>644</v>
      </c>
      <c r="B119" s="69"/>
      <c r="C119" s="69"/>
      <c r="D119" s="69"/>
      <c r="E119" s="69"/>
      <c r="F119" s="69"/>
    </row>
    <row r="120" spans="1:6" ht="15.75" thickBot="1">
      <c r="A120" s="17" t="str">
        <f>'Data Sheet'!$C$25</f>
        <v>Central Hudson Gas &amp; Electric</v>
      </c>
      <c r="B120" s="17"/>
      <c r="C120" s="17"/>
      <c r="D120" s="17"/>
      <c r="E120" s="859" t="str">
        <f>'Data Sheet'!$C$40</f>
        <v>4/14/14</v>
      </c>
      <c r="F120" s="77" t="str">
        <f>'Data Sheet'!$C$38</f>
        <v>12/31/13</v>
      </c>
    </row>
    <row r="121" spans="1:6">
      <c r="A121" s="29"/>
      <c r="B121" s="66"/>
      <c r="C121" s="66"/>
      <c r="D121" s="66"/>
      <c r="E121" s="873"/>
      <c r="F121" s="67"/>
    </row>
    <row r="122" spans="1:6" ht="15.75">
      <c r="A122" s="68" t="s">
        <v>629</v>
      </c>
      <c r="B122" s="69"/>
      <c r="C122" s="69"/>
      <c r="D122" s="69"/>
      <c r="E122" s="69"/>
      <c r="F122" s="70"/>
    </row>
    <row r="123" spans="1:6">
      <c r="A123" s="379"/>
      <c r="B123" s="69"/>
      <c r="C123" s="69"/>
      <c r="D123" s="69"/>
      <c r="E123" s="69"/>
      <c r="F123" s="70"/>
    </row>
    <row r="124" spans="1:6" ht="18.399999999999999" customHeight="1">
      <c r="A124" s="269"/>
      <c r="B124" s="90"/>
      <c r="C124" s="90"/>
      <c r="D124" s="400" t="s">
        <v>635</v>
      </c>
      <c r="E124" s="264"/>
      <c r="F124" s="401"/>
    </row>
    <row r="125" spans="1:6" ht="18.399999999999999" customHeight="1">
      <c r="A125" s="271"/>
      <c r="B125" s="345" t="s">
        <v>636</v>
      </c>
      <c r="C125" s="97"/>
      <c r="D125" s="345" t="s">
        <v>214</v>
      </c>
      <c r="E125" s="97"/>
      <c r="F125" s="270" t="s">
        <v>2095</v>
      </c>
    </row>
    <row r="126" spans="1:6" ht="18.399999999999999" customHeight="1">
      <c r="A126" s="271" t="s">
        <v>1984</v>
      </c>
      <c r="B126" s="345" t="s">
        <v>637</v>
      </c>
      <c r="C126" s="345" t="s">
        <v>638</v>
      </c>
      <c r="D126" s="345" t="s">
        <v>619</v>
      </c>
      <c r="E126" s="345" t="s">
        <v>2099</v>
      </c>
      <c r="F126" s="270" t="s">
        <v>2870</v>
      </c>
    </row>
    <row r="127" spans="1:6" ht="18.399999999999999" customHeight="1">
      <c r="A127" s="272" t="s">
        <v>1987</v>
      </c>
      <c r="B127" s="397" t="s">
        <v>3447</v>
      </c>
      <c r="C127" s="397" t="s">
        <v>3448</v>
      </c>
      <c r="D127" s="397" t="s">
        <v>3449</v>
      </c>
      <c r="E127" s="397" t="s">
        <v>639</v>
      </c>
      <c r="F127" s="273" t="s">
        <v>640</v>
      </c>
    </row>
    <row r="128" spans="1:6" ht="18.399999999999999" customHeight="1">
      <c r="A128" s="271">
        <v>1</v>
      </c>
      <c r="B128" s="97"/>
      <c r="C128" s="382"/>
      <c r="D128" s="382"/>
      <c r="E128" s="382"/>
      <c r="F128" s="337"/>
    </row>
    <row r="129" spans="1:6" ht="18.399999999999999" customHeight="1">
      <c r="A129" s="271">
        <v>2</v>
      </c>
      <c r="B129" s="97"/>
      <c r="C129" s="377"/>
      <c r="D129" s="97"/>
      <c r="E129" s="377"/>
      <c r="F129" s="338"/>
    </row>
    <row r="130" spans="1:6" ht="18.399999999999999" customHeight="1">
      <c r="A130" s="271">
        <v>3</v>
      </c>
      <c r="B130" s="97"/>
      <c r="C130" s="377"/>
      <c r="D130" s="97"/>
      <c r="E130" s="377"/>
      <c r="F130" s="338"/>
    </row>
    <row r="131" spans="1:6" ht="18.399999999999999" customHeight="1">
      <c r="A131" s="271">
        <v>4</v>
      </c>
      <c r="B131" s="97"/>
      <c r="C131" s="377"/>
      <c r="D131" s="97"/>
      <c r="E131" s="377"/>
      <c r="F131" s="338"/>
    </row>
    <row r="132" spans="1:6" ht="18.399999999999999" customHeight="1">
      <c r="A132" s="271">
        <v>5</v>
      </c>
      <c r="B132" s="97"/>
      <c r="C132" s="377"/>
      <c r="D132" s="97"/>
      <c r="E132" s="377"/>
      <c r="F132" s="338"/>
    </row>
    <row r="133" spans="1:6" ht="18.399999999999999" customHeight="1">
      <c r="A133" s="271">
        <v>6</v>
      </c>
      <c r="B133" s="97"/>
      <c r="C133" s="377"/>
      <c r="D133" s="97"/>
      <c r="E133" s="377"/>
      <c r="F133" s="338"/>
    </row>
    <row r="134" spans="1:6" ht="18.399999999999999" customHeight="1">
      <c r="A134" s="271">
        <v>7</v>
      </c>
      <c r="B134" s="97"/>
      <c r="C134" s="377"/>
      <c r="D134" s="97"/>
      <c r="E134" s="377"/>
      <c r="F134" s="338"/>
    </row>
    <row r="135" spans="1:6" ht="18.399999999999999" customHeight="1">
      <c r="A135" s="271">
        <v>8</v>
      </c>
      <c r="B135" s="97"/>
      <c r="C135" s="377"/>
      <c r="D135" s="97"/>
      <c r="E135" s="377"/>
      <c r="F135" s="338"/>
    </row>
    <row r="136" spans="1:6" ht="18.399999999999999" customHeight="1">
      <c r="A136" s="271">
        <v>9</v>
      </c>
      <c r="B136" s="97"/>
      <c r="C136" s="377"/>
      <c r="D136" s="97"/>
      <c r="E136" s="377"/>
      <c r="F136" s="338"/>
    </row>
    <row r="137" spans="1:6" ht="18.399999999999999" customHeight="1">
      <c r="A137" s="271">
        <v>10</v>
      </c>
      <c r="B137" s="97"/>
      <c r="C137" s="377"/>
      <c r="D137" s="97"/>
      <c r="E137" s="387"/>
      <c r="F137" s="338"/>
    </row>
    <row r="138" spans="1:6" ht="18.399999999999999" customHeight="1">
      <c r="A138" s="271">
        <v>11</v>
      </c>
      <c r="B138" s="97"/>
      <c r="C138" s="377"/>
      <c r="D138" s="97"/>
      <c r="E138" s="377"/>
      <c r="F138" s="338"/>
    </row>
    <row r="139" spans="1:6" ht="18.399999999999999" customHeight="1">
      <c r="A139" s="271">
        <v>12</v>
      </c>
      <c r="B139" s="97"/>
      <c r="C139" s="377"/>
      <c r="D139" s="97"/>
      <c r="E139" s="377"/>
      <c r="F139" s="338"/>
    </row>
    <row r="140" spans="1:6" ht="18.399999999999999" customHeight="1">
      <c r="A140" s="271">
        <v>13</v>
      </c>
      <c r="B140" s="97"/>
      <c r="C140" s="377"/>
      <c r="D140" s="97"/>
      <c r="E140" s="377"/>
      <c r="F140" s="338"/>
    </row>
    <row r="141" spans="1:6" ht="18.399999999999999" customHeight="1">
      <c r="A141" s="271">
        <v>14</v>
      </c>
      <c r="B141" s="97"/>
      <c r="C141" s="377"/>
      <c r="D141" s="97"/>
      <c r="E141" s="377"/>
      <c r="F141" s="338"/>
    </row>
    <row r="142" spans="1:6" ht="18.399999999999999" customHeight="1">
      <c r="A142" s="271">
        <v>15</v>
      </c>
      <c r="B142" s="97"/>
      <c r="C142" s="377"/>
      <c r="D142" s="97"/>
      <c r="E142" s="377"/>
      <c r="F142" s="338"/>
    </row>
    <row r="143" spans="1:6" ht="18.399999999999999" customHeight="1">
      <c r="A143" s="271">
        <v>16</v>
      </c>
      <c r="B143" s="97"/>
      <c r="C143" s="377"/>
      <c r="D143" s="97"/>
      <c r="E143" s="377"/>
      <c r="F143" s="338"/>
    </row>
    <row r="144" spans="1:6" ht="18.399999999999999" customHeight="1">
      <c r="A144" s="271">
        <v>17</v>
      </c>
      <c r="B144" s="97"/>
      <c r="C144" s="377"/>
      <c r="D144" s="97"/>
      <c r="E144" s="377"/>
      <c r="F144" s="338"/>
    </row>
    <row r="145" spans="1:6" ht="18.399999999999999" customHeight="1">
      <c r="A145" s="271">
        <v>18</v>
      </c>
      <c r="B145" s="97"/>
      <c r="C145" s="377"/>
      <c r="D145" s="97"/>
      <c r="E145" s="377"/>
      <c r="F145" s="338"/>
    </row>
    <row r="146" spans="1:6" ht="18.399999999999999" customHeight="1">
      <c r="A146" s="271">
        <v>19</v>
      </c>
      <c r="B146" s="97"/>
      <c r="C146" s="377"/>
      <c r="D146" s="97"/>
      <c r="E146" s="377"/>
      <c r="F146" s="338"/>
    </row>
    <row r="147" spans="1:6" ht="18.399999999999999" customHeight="1">
      <c r="A147" s="271">
        <v>20</v>
      </c>
      <c r="B147" s="97"/>
      <c r="C147" s="377"/>
      <c r="D147" s="97"/>
      <c r="E147" s="377"/>
      <c r="F147" s="338"/>
    </row>
    <row r="148" spans="1:6" ht="18.399999999999999" customHeight="1">
      <c r="A148" s="271">
        <v>21</v>
      </c>
      <c r="B148" s="97"/>
      <c r="C148" s="377"/>
      <c r="D148" s="97"/>
      <c r="E148" s="377"/>
      <c r="F148" s="338"/>
    </row>
    <row r="149" spans="1:6" ht="18.399999999999999" customHeight="1">
      <c r="A149" s="271">
        <v>22</v>
      </c>
      <c r="B149" s="97"/>
      <c r="C149" s="377"/>
      <c r="D149" s="97"/>
      <c r="E149" s="377"/>
      <c r="F149" s="338"/>
    </row>
    <row r="150" spans="1:6" ht="18.399999999999999" customHeight="1">
      <c r="A150" s="271">
        <v>23</v>
      </c>
      <c r="B150" s="97"/>
      <c r="C150" s="377"/>
      <c r="D150" s="97"/>
      <c r="E150" s="377"/>
      <c r="F150" s="338"/>
    </row>
    <row r="151" spans="1:6" ht="18.399999999999999" customHeight="1">
      <c r="A151" s="271">
        <v>24</v>
      </c>
      <c r="B151" s="97"/>
      <c r="C151" s="377"/>
      <c r="D151" s="97"/>
      <c r="E151" s="377"/>
      <c r="F151" s="338"/>
    </row>
    <row r="152" spans="1:6" ht="18.399999999999999" customHeight="1">
      <c r="A152" s="271">
        <v>25</v>
      </c>
      <c r="B152" s="97"/>
      <c r="C152" s="377"/>
      <c r="D152" s="97"/>
      <c r="E152" s="377"/>
      <c r="F152" s="338"/>
    </row>
    <row r="153" spans="1:6" ht="18.399999999999999" customHeight="1">
      <c r="A153" s="271">
        <v>26</v>
      </c>
      <c r="B153" s="97"/>
      <c r="C153" s="377"/>
      <c r="D153" s="97"/>
      <c r="E153" s="377"/>
      <c r="F153" s="338"/>
    </row>
    <row r="154" spans="1:6" ht="18.399999999999999" customHeight="1">
      <c r="A154" s="271">
        <v>27</v>
      </c>
      <c r="B154" s="97"/>
      <c r="C154" s="377"/>
      <c r="D154" s="97"/>
      <c r="E154" s="377"/>
      <c r="F154" s="338"/>
    </row>
    <row r="155" spans="1:6" ht="18.399999999999999" customHeight="1">
      <c r="A155" s="271">
        <v>28</v>
      </c>
      <c r="B155" s="97"/>
      <c r="C155" s="377"/>
      <c r="D155" s="97"/>
      <c r="E155" s="377"/>
      <c r="F155" s="338"/>
    </row>
    <row r="156" spans="1:6" ht="18.399999999999999" customHeight="1">
      <c r="A156" s="271">
        <v>29</v>
      </c>
      <c r="B156" s="97"/>
      <c r="C156" s="377"/>
      <c r="D156" s="97"/>
      <c r="E156" s="377"/>
      <c r="F156" s="338"/>
    </row>
    <row r="157" spans="1:6" ht="18.399999999999999" customHeight="1">
      <c r="A157" s="271">
        <v>30</v>
      </c>
      <c r="B157" s="97"/>
      <c r="C157" s="377"/>
      <c r="D157" s="97"/>
      <c r="E157" s="377"/>
      <c r="F157" s="338"/>
    </row>
    <row r="158" spans="1:6" ht="18.399999999999999" customHeight="1">
      <c r="A158" s="271">
        <v>31</v>
      </c>
      <c r="B158" s="97"/>
      <c r="C158" s="377"/>
      <c r="D158" s="97"/>
      <c r="E158" s="387"/>
      <c r="F158" s="338"/>
    </row>
    <row r="159" spans="1:6" ht="18.399999999999999" customHeight="1">
      <c r="A159" s="271">
        <v>32</v>
      </c>
      <c r="B159" s="97"/>
      <c r="C159" s="377"/>
      <c r="D159" s="97"/>
      <c r="E159" s="387"/>
      <c r="F159" s="338"/>
    </row>
    <row r="160" spans="1:6" ht="18.399999999999999" customHeight="1">
      <c r="A160" s="271">
        <v>33</v>
      </c>
      <c r="B160" s="97"/>
      <c r="C160" s="377"/>
      <c r="D160" s="97"/>
      <c r="E160" s="387"/>
      <c r="F160" s="338"/>
    </row>
    <row r="161" spans="1:6" ht="18.399999999999999" customHeight="1">
      <c r="A161" s="271">
        <v>34</v>
      </c>
      <c r="B161" s="97"/>
      <c r="C161" s="377"/>
      <c r="D161" s="97"/>
      <c r="E161" s="387"/>
      <c r="F161" s="338"/>
    </row>
    <row r="162" spans="1:6" ht="18.399999999999999" customHeight="1">
      <c r="A162" s="271">
        <v>35</v>
      </c>
      <c r="B162" s="97"/>
      <c r="C162" s="377"/>
      <c r="D162" s="97"/>
      <c r="E162" s="387"/>
      <c r="F162" s="338"/>
    </row>
    <row r="163" spans="1:6" ht="18.399999999999999" customHeight="1">
      <c r="A163" s="271">
        <v>36</v>
      </c>
      <c r="B163" s="97"/>
      <c r="C163" s="377"/>
      <c r="D163" s="97"/>
      <c r="E163" s="387"/>
      <c r="F163" s="338"/>
    </row>
    <row r="164" spans="1:6" ht="18.399999999999999" customHeight="1">
      <c r="A164" s="271">
        <v>37</v>
      </c>
      <c r="B164" s="97"/>
      <c r="C164" s="377"/>
      <c r="D164" s="97"/>
      <c r="E164" s="387"/>
      <c r="F164" s="338"/>
    </row>
    <row r="165" spans="1:6" ht="18.399999999999999" customHeight="1">
      <c r="A165" s="271">
        <v>38</v>
      </c>
      <c r="B165" s="97"/>
      <c r="C165" s="377"/>
      <c r="D165" s="97"/>
      <c r="E165" s="387"/>
      <c r="F165" s="338"/>
    </row>
    <row r="166" spans="1:6" ht="18.399999999999999" customHeight="1">
      <c r="A166" s="271">
        <v>39</v>
      </c>
      <c r="B166" s="97"/>
      <c r="C166" s="377"/>
      <c r="D166" s="97"/>
      <c r="E166" s="387"/>
      <c r="F166" s="338"/>
    </row>
    <row r="167" spans="1:6" ht="18.399999999999999" customHeight="1">
      <c r="A167" s="271">
        <v>40</v>
      </c>
      <c r="B167" s="97"/>
      <c r="C167" s="377"/>
      <c r="D167" s="97"/>
      <c r="E167" s="387"/>
      <c r="F167" s="338"/>
    </row>
    <row r="168" spans="1:6" ht="18.399999999999999" customHeight="1">
      <c r="A168" s="271">
        <v>41</v>
      </c>
      <c r="B168" s="97"/>
      <c r="C168" s="377"/>
      <c r="D168" s="97"/>
      <c r="E168" s="387"/>
      <c r="F168" s="338"/>
    </row>
    <row r="169" spans="1:6" ht="18.399999999999999" customHeight="1">
      <c r="A169" s="271">
        <v>42</v>
      </c>
      <c r="B169" s="97"/>
      <c r="C169" s="377"/>
      <c r="D169" s="97"/>
      <c r="E169" s="387"/>
      <c r="F169" s="338"/>
    </row>
    <row r="170" spans="1:6" ht="18.399999999999999" customHeight="1">
      <c r="A170" s="271">
        <v>43</v>
      </c>
      <c r="B170" s="97"/>
      <c r="C170" s="377"/>
      <c r="D170" s="97"/>
      <c r="E170" s="387"/>
      <c r="F170" s="338"/>
    </row>
    <row r="171" spans="1:6" ht="18.399999999999999" customHeight="1" thickBot="1">
      <c r="A171" s="398">
        <v>44</v>
      </c>
      <c r="B171" s="306" t="s">
        <v>210</v>
      </c>
      <c r="C171" s="308">
        <f>SUM(C128:C170)</f>
        <v>0</v>
      </c>
      <c r="D171" s="399" t="s">
        <v>2045</v>
      </c>
      <c r="E171" s="308">
        <f>SUM(E128:E170)</f>
        <v>0</v>
      </c>
      <c r="F171" s="326">
        <f>SUM(F128:F170)</f>
        <v>0</v>
      </c>
    </row>
    <row r="172" spans="1:6">
      <c r="A172" s="17"/>
      <c r="B172" s="17" t="s">
        <v>2045</v>
      </c>
      <c r="C172" s="17" t="s">
        <v>2045</v>
      </c>
      <c r="D172" s="17"/>
      <c r="E172" s="17"/>
      <c r="F172" s="17"/>
    </row>
    <row r="173" spans="1:6">
      <c r="A173" s="17" t="s">
        <v>1162</v>
      </c>
      <c r="B173" s="17"/>
      <c r="C173" s="17"/>
      <c r="D173" s="17"/>
      <c r="E173" s="17"/>
      <c r="F173" s="17"/>
    </row>
    <row r="174" spans="1:6">
      <c r="A174" s="69" t="s">
        <v>645</v>
      </c>
      <c r="B174" s="69"/>
      <c r="C174" s="69"/>
      <c r="D174" s="69"/>
      <c r="E174" s="69"/>
      <c r="F174" s="69"/>
    </row>
  </sheetData>
  <customSheetViews>
    <customSheetView guid="{15E51391-F6F3-48E9-B40F-0D0FA5B2E445}"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60" colorId="22" showPageBreaks="1" printArea="1" view="pageBreakPreview">
      <selection activeCell="C36" sqref="C36"/>
      <rowBreaks count="1" manualBreakCount="1">
        <brk id="119" max="16383" man="1"/>
      </row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60" colorId="22" showPageBreaks="1" printArea="1" view="pageBreakPreview">
      <rowBreaks count="1" manualBreakCount="1">
        <brk id="119" max="16383" man="1"/>
      </row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60" colorId="22" showPageBreaks="1" printArea="1" view="pageBreakPreview">
      <rowBreaks count="1" manualBreakCount="1">
        <brk id="119" max="16383" man="1"/>
      </row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60" colorId="22" showPageBreaks="1" printArea="1" view="pageBreakPreview">
      <rowBreaks count="1" manualBreakCount="1">
        <brk id="119" max="16383" man="1"/>
      </row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60" colorId="22" showPageBreaks="1" printArea="1" view="pageBreakPreview">
      <rowBreaks count="1" manualBreakCount="1">
        <brk id="119" max="16383" man="1"/>
      </rowBreaks>
      <pageMargins left="0.5" right="0.5" top="0.5" bottom="0.5" header="0.5" footer="0.5"/>
      <printOptions horizontalCentered="1" verticalCentered="1"/>
      <pageSetup scale="70" orientation="portrait" horizontalDpi="300" verticalDpi="300" r:id="rId9"/>
      <headerFooter alignWithMargins="0"/>
    </customSheetView>
    <customSheetView guid="{33F19BEF-14FD-48AD-9437-DC9391C2FB5D}"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0"/>
      <headerFooter alignWithMargins="0"/>
    </customSheetView>
    <customSheetView guid="{3572A64A-10E1-48A8-88DB-C6FDE35A45D9}"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1"/>
      <headerFooter alignWithMargins="0"/>
    </customSheetView>
    <customSheetView guid="{9A3FFF2B-6404-4DF1-A691-3B3D111BF416}"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2"/>
      <headerFooter alignWithMargins="0"/>
    </customSheetView>
    <customSheetView guid="{6972FD2D-1C11-49E2-936D-D053FB86EE49}"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3"/>
      <headerFooter alignWithMargins="0"/>
    </customSheetView>
    <customSheetView guid="{909B62D3-37B4-48E7-A28D-FCCB057513A6}"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4"/>
      <headerFooter alignWithMargins="0"/>
    </customSheetView>
    <customSheetView guid="{AF5B460E-BE98-4D6A-BC4D-FB7F586FE8C3}"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5"/>
      <headerFooter alignWithMargins="0"/>
    </customSheetView>
    <customSheetView guid="{AD2DEECA-73A1-433A-8496-725ED72ABD3B}" scale="60" colorId="22" showPageBreaks="1" view="pageBreakPreview">
      <rowBreaks count="2" manualBreakCount="2">
        <brk id="67" max="5" man="1"/>
        <brk id="119" max="16383" man="1"/>
      </rowBreaks>
      <pageMargins left="0.5" right="0.5" top="0.5" bottom="0.5" header="0.5" footer="0.5"/>
      <printOptions horizontalCentered="1" verticalCentered="1"/>
      <pageSetup scale="70" orientation="portrait" horizontalDpi="300" verticalDpi="300" r:id="rId16"/>
      <headerFooter alignWithMargins="0"/>
    </customSheetView>
    <customSheetView guid="{613A73D1-ED13-41BC-B183-6F740B4BAFC9}" scale="60" colorId="22" showPageBreaks="1" view="pageBreakPreview" topLeftCell="A145">
      <selection activeCell="B50" sqref="B50"/>
      <rowBreaks count="2" manualBreakCount="2">
        <brk id="67" max="5" man="1"/>
        <brk id="119" max="16383" man="1"/>
      </rowBreaks>
      <pageMargins left="0.5" right="0.5" top="0.5" bottom="0.5" header="0.5" footer="0.5"/>
      <printOptions horizontalCentered="1" verticalCentered="1"/>
      <pageSetup scale="70" orientation="portrait" horizontalDpi="300" verticalDpi="300" r:id="rId17"/>
      <headerFooter alignWithMargins="0"/>
    </customSheetView>
  </customSheetViews>
  <printOptions horizontalCentered="1" verticalCentered="1"/>
  <pageMargins left="0.5" right="0.5" top="0.25" bottom="0.25" header="0" footer="0"/>
  <pageSetup scale="70" orientation="portrait" horizontalDpi="300" verticalDpi="300" r:id="rId18"/>
  <headerFooter alignWithMargins="0"/>
  <rowBreaks count="2" manualBreakCount="2">
    <brk id="62" max="16383" man="1"/>
    <brk id="11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view="pageBreakPreview" colorId="22" zoomScale="60" zoomScaleNormal="85" workbookViewId="0">
      <selection activeCell="I89" sqref="I89"/>
    </sheetView>
  </sheetViews>
  <sheetFormatPr defaultColWidth="9.6640625" defaultRowHeight="15"/>
  <cols>
    <col min="1" max="1" width="4.6640625" style="9" customWidth="1"/>
    <col min="2" max="2" width="38.44140625" style="9" customWidth="1"/>
    <col min="3" max="3" width="14.77734375" style="9" customWidth="1"/>
    <col min="4" max="4" width="15" style="9" customWidth="1"/>
    <col min="5" max="5" width="9.6640625" style="9"/>
    <col min="6" max="6" width="14.44140625" style="9" customWidth="1"/>
    <col min="7" max="7" width="13.77734375" style="9" customWidth="1"/>
    <col min="8" max="16384" width="9.6640625" style="9"/>
  </cols>
  <sheetData>
    <row r="1" spans="1:19" ht="16.149999999999999" customHeight="1">
      <c r="A1" s="29" t="s">
        <v>2056</v>
      </c>
      <c r="B1" s="66"/>
      <c r="C1" s="262" t="s">
        <v>3759</v>
      </c>
      <c r="D1" s="66"/>
      <c r="E1" s="260"/>
      <c r="F1" s="66" t="s">
        <v>2058</v>
      </c>
      <c r="G1" s="313" t="s">
        <v>2059</v>
      </c>
      <c r="H1" s="17"/>
      <c r="I1" s="17"/>
      <c r="J1" s="17"/>
      <c r="K1" s="17"/>
      <c r="L1" s="17"/>
      <c r="M1" s="17"/>
      <c r="N1" s="17"/>
      <c r="O1" s="17"/>
      <c r="P1" s="17"/>
      <c r="Q1" s="17"/>
      <c r="R1" s="17"/>
      <c r="S1" s="17"/>
    </row>
    <row r="2" spans="1:19" ht="16.149999999999999" customHeight="1">
      <c r="A2" s="72" t="str">
        <f>'Data Sheet'!$C$25</f>
        <v>Central Hudson Gas &amp; Electric</v>
      </c>
      <c r="B2" s="17"/>
      <c r="C2" s="97" t="s">
        <v>1335</v>
      </c>
      <c r="D2" s="17"/>
      <c r="E2" s="81"/>
      <c r="F2" s="17" t="s">
        <v>3784</v>
      </c>
      <c r="G2" s="83"/>
      <c r="H2" s="17"/>
      <c r="I2" s="17"/>
      <c r="J2" s="17"/>
      <c r="K2" s="17"/>
      <c r="L2" s="17"/>
      <c r="M2" s="17"/>
      <c r="N2" s="17"/>
      <c r="O2" s="17"/>
      <c r="P2" s="17"/>
      <c r="Q2" s="17"/>
      <c r="R2" s="17"/>
      <c r="S2" s="17"/>
    </row>
    <row r="3" spans="1:19" ht="16.149999999999999" customHeight="1">
      <c r="A3" s="74"/>
      <c r="B3" s="77"/>
      <c r="C3" s="104" t="s">
        <v>1336</v>
      </c>
      <c r="D3" s="77"/>
      <c r="E3" s="81"/>
      <c r="F3" s="871" t="str">
        <f>'Data Sheet'!$C$40</f>
        <v>4/14/14</v>
      </c>
      <c r="G3" s="110" t="str">
        <f>'Data Sheet'!$C$38</f>
        <v>12/31/13</v>
      </c>
      <c r="H3" s="17"/>
      <c r="I3" s="17"/>
      <c r="J3" s="17"/>
      <c r="K3" s="17"/>
      <c r="L3" s="17"/>
      <c r="M3" s="17"/>
      <c r="N3" s="17"/>
      <c r="O3" s="17"/>
      <c r="P3" s="17"/>
      <c r="Q3" s="17"/>
      <c r="R3" s="17"/>
      <c r="S3" s="17"/>
    </row>
    <row r="4" spans="1:19" ht="16.149999999999999" customHeight="1">
      <c r="A4" s="263" t="s">
        <v>646</v>
      </c>
      <c r="B4" s="264"/>
      <c r="C4" s="264"/>
      <c r="D4" s="75"/>
      <c r="E4" s="264"/>
      <c r="F4" s="264"/>
      <c r="G4" s="265"/>
      <c r="H4" s="17"/>
      <c r="I4" s="17"/>
      <c r="J4" s="17"/>
      <c r="K4" s="17"/>
      <c r="L4" s="17"/>
      <c r="M4" s="17"/>
      <c r="N4" s="17"/>
      <c r="O4" s="17"/>
      <c r="P4" s="17"/>
      <c r="Q4" s="17"/>
      <c r="R4" s="17"/>
      <c r="S4" s="17"/>
    </row>
    <row r="5" spans="1:19" ht="16.149999999999999" customHeight="1">
      <c r="A5" s="72"/>
      <c r="B5" s="17"/>
      <c r="C5" s="17"/>
      <c r="D5" s="17"/>
      <c r="E5" s="17"/>
      <c r="F5" s="17"/>
      <c r="G5" s="73"/>
      <c r="H5" s="17"/>
      <c r="I5" s="17"/>
      <c r="J5" s="17"/>
      <c r="K5" s="17"/>
      <c r="L5" s="17"/>
      <c r="M5" s="17"/>
      <c r="N5" s="17"/>
      <c r="O5" s="17"/>
      <c r="P5" s="17"/>
      <c r="Q5" s="17"/>
      <c r="R5" s="17"/>
      <c r="S5" s="17"/>
    </row>
    <row r="6" spans="1:19" ht="16.149999999999999" customHeight="1">
      <c r="A6" s="72"/>
      <c r="B6" s="17" t="s">
        <v>647</v>
      </c>
      <c r="C6" s="17"/>
      <c r="D6" s="17"/>
      <c r="E6" s="17"/>
      <c r="F6" s="17"/>
      <c r="G6" s="73"/>
      <c r="H6" s="17"/>
      <c r="I6" s="17"/>
      <c r="J6" s="17"/>
      <c r="K6" s="17"/>
      <c r="L6" s="17"/>
      <c r="M6" s="17"/>
      <c r="N6" s="17"/>
      <c r="O6" s="17"/>
      <c r="P6" s="17"/>
      <c r="Q6" s="17"/>
      <c r="R6" s="17"/>
      <c r="S6" s="17"/>
    </row>
    <row r="7" spans="1:19" ht="16.149999999999999" customHeight="1">
      <c r="A7" s="72"/>
      <c r="B7" s="17" t="s">
        <v>648</v>
      </c>
      <c r="C7" s="17"/>
      <c r="D7" s="17"/>
      <c r="E7" s="17"/>
      <c r="F7" s="17"/>
      <c r="G7" s="73"/>
      <c r="H7" s="17"/>
      <c r="I7" s="17"/>
      <c r="J7" s="17"/>
      <c r="K7" s="17"/>
      <c r="L7" s="17"/>
      <c r="M7" s="17"/>
      <c r="N7" s="17"/>
      <c r="O7" s="17"/>
      <c r="P7" s="17"/>
      <c r="Q7" s="17"/>
      <c r="R7" s="17"/>
      <c r="S7" s="17"/>
    </row>
    <row r="8" spans="1:19" ht="16.149999999999999" customHeight="1">
      <c r="A8" s="72"/>
      <c r="B8" s="17" t="s">
        <v>649</v>
      </c>
      <c r="C8" s="17"/>
      <c r="D8" s="17"/>
      <c r="E8" s="17"/>
      <c r="F8" s="17"/>
      <c r="G8" s="73"/>
      <c r="H8" s="17"/>
      <c r="I8" s="17"/>
      <c r="J8" s="17"/>
      <c r="K8" s="17"/>
      <c r="L8" s="17"/>
      <c r="M8" s="17"/>
      <c r="N8" s="17"/>
      <c r="O8" s="17"/>
      <c r="P8" s="17"/>
      <c r="Q8" s="17"/>
      <c r="R8" s="17"/>
      <c r="S8" s="17"/>
    </row>
    <row r="9" spans="1:19" ht="16.149999999999999" customHeight="1">
      <c r="A9" s="72"/>
      <c r="B9" s="17" t="s">
        <v>650</v>
      </c>
      <c r="C9" s="17"/>
      <c r="D9" s="17"/>
      <c r="E9" s="17"/>
      <c r="F9" s="17"/>
      <c r="G9" s="73"/>
      <c r="H9" s="17"/>
      <c r="I9" s="17"/>
      <c r="J9" s="17"/>
      <c r="K9" s="17"/>
      <c r="L9" s="17"/>
      <c r="M9" s="17"/>
      <c r="N9" s="17"/>
      <c r="O9" s="17"/>
      <c r="P9" s="17"/>
      <c r="Q9" s="17"/>
      <c r="R9" s="17"/>
      <c r="S9" s="17"/>
    </row>
    <row r="10" spans="1:19" ht="16.149999999999999" customHeight="1">
      <c r="A10" s="269"/>
      <c r="B10" s="90"/>
      <c r="C10" s="90"/>
      <c r="D10" s="90"/>
      <c r="E10" s="400" t="s">
        <v>651</v>
      </c>
      <c r="F10" s="264"/>
      <c r="G10" s="95"/>
      <c r="H10" s="17"/>
      <c r="I10" s="17"/>
      <c r="J10" s="17"/>
      <c r="K10" s="17"/>
      <c r="L10" s="17"/>
      <c r="M10" s="17"/>
      <c r="N10" s="17"/>
      <c r="O10" s="17"/>
      <c r="P10" s="17"/>
      <c r="Q10" s="17"/>
      <c r="R10" s="17"/>
      <c r="S10" s="17"/>
    </row>
    <row r="11" spans="1:19" ht="16.149999999999999" customHeight="1">
      <c r="A11" s="271"/>
      <c r="B11" s="97"/>
      <c r="C11" s="345" t="s">
        <v>652</v>
      </c>
      <c r="D11" s="97"/>
      <c r="E11" s="345" t="s">
        <v>214</v>
      </c>
      <c r="F11" s="97"/>
      <c r="G11" s="270" t="s">
        <v>2095</v>
      </c>
      <c r="H11" s="17"/>
      <c r="I11" s="17"/>
      <c r="J11" s="17"/>
      <c r="K11" s="17"/>
      <c r="L11" s="17"/>
      <c r="M11" s="17"/>
      <c r="N11" s="17"/>
      <c r="O11" s="17"/>
      <c r="P11" s="17"/>
      <c r="Q11" s="17"/>
      <c r="R11" s="17"/>
      <c r="S11" s="17"/>
    </row>
    <row r="12" spans="1:19" ht="16.149999999999999" customHeight="1">
      <c r="A12" s="271" t="s">
        <v>1984</v>
      </c>
      <c r="B12" s="345" t="s">
        <v>653</v>
      </c>
      <c r="C12" s="345" t="s">
        <v>654</v>
      </c>
      <c r="D12" s="345" t="s">
        <v>638</v>
      </c>
      <c r="E12" s="345" t="s">
        <v>619</v>
      </c>
      <c r="F12" s="345" t="s">
        <v>2099</v>
      </c>
      <c r="G12" s="270" t="s">
        <v>2870</v>
      </c>
      <c r="H12" s="17"/>
      <c r="I12" s="17"/>
      <c r="J12" s="17"/>
      <c r="K12" s="17"/>
      <c r="L12" s="17"/>
      <c r="M12" s="17"/>
      <c r="N12" s="17"/>
      <c r="O12" s="17"/>
      <c r="P12" s="17"/>
      <c r="Q12" s="17"/>
      <c r="R12" s="17"/>
      <c r="S12" s="17"/>
    </row>
    <row r="13" spans="1:19" ht="16.149999999999999" customHeight="1">
      <c r="A13" s="272" t="s">
        <v>1987</v>
      </c>
      <c r="B13" s="397" t="s">
        <v>3447</v>
      </c>
      <c r="C13" s="397" t="s">
        <v>655</v>
      </c>
      <c r="D13" s="397" t="s">
        <v>3449</v>
      </c>
      <c r="E13" s="397" t="s">
        <v>3450</v>
      </c>
      <c r="F13" s="397" t="s">
        <v>640</v>
      </c>
      <c r="G13" s="273" t="s">
        <v>656</v>
      </c>
      <c r="H13" s="17"/>
      <c r="I13" s="17"/>
      <c r="J13" s="17"/>
      <c r="K13" s="17"/>
      <c r="L13" s="17"/>
      <c r="M13" s="17"/>
      <c r="N13" s="17"/>
      <c r="O13" s="17"/>
      <c r="P13" s="17"/>
      <c r="Q13" s="17"/>
      <c r="R13" s="17"/>
      <c r="S13" s="17"/>
    </row>
    <row r="14" spans="1:19">
      <c r="A14" s="271">
        <v>1</v>
      </c>
      <c r="B14" s="362" t="s">
        <v>4997</v>
      </c>
      <c r="C14" s="402">
        <v>89274</v>
      </c>
      <c r="D14" s="402">
        <v>365239</v>
      </c>
      <c r="E14" s="402"/>
      <c r="F14" s="402">
        <v>454513</v>
      </c>
      <c r="G14" s="337">
        <f t="shared" ref="G14:G58" si="0">C14+D14-F14</f>
        <v>0</v>
      </c>
      <c r="H14" s="17"/>
      <c r="I14" s="17"/>
      <c r="J14" s="17"/>
      <c r="K14" s="17"/>
      <c r="L14" s="17"/>
      <c r="M14" s="17"/>
      <c r="N14" s="17"/>
      <c r="O14" s="17"/>
      <c r="P14" s="17"/>
      <c r="Q14" s="17"/>
      <c r="R14" s="17"/>
      <c r="S14" s="17"/>
    </row>
    <row r="15" spans="1:19">
      <c r="A15" s="271">
        <v>2</v>
      </c>
      <c r="B15" s="362"/>
      <c r="C15" s="403"/>
      <c r="D15" s="403"/>
      <c r="E15" s="362"/>
      <c r="F15" s="403"/>
      <c r="G15" s="338">
        <f t="shared" si="0"/>
        <v>0</v>
      </c>
      <c r="H15" s="17"/>
      <c r="I15" s="17"/>
      <c r="J15" s="17"/>
      <c r="K15" s="17"/>
      <c r="L15" s="17"/>
      <c r="M15" s="17"/>
      <c r="N15" s="17"/>
      <c r="O15" s="17"/>
      <c r="P15" s="17"/>
      <c r="Q15" s="17"/>
      <c r="R15" s="17"/>
      <c r="S15" s="17"/>
    </row>
    <row r="16" spans="1:19">
      <c r="A16" s="271">
        <v>3</v>
      </c>
      <c r="B16" s="362"/>
      <c r="C16" s="403"/>
      <c r="D16" s="403"/>
      <c r="E16" s="362"/>
      <c r="F16" s="403"/>
      <c r="G16" s="338">
        <f t="shared" si="0"/>
        <v>0</v>
      </c>
      <c r="H16" s="17"/>
      <c r="I16" s="17"/>
      <c r="J16" s="17"/>
      <c r="K16" s="17"/>
      <c r="L16" s="17"/>
      <c r="M16" s="17"/>
      <c r="N16" s="17"/>
      <c r="O16" s="17"/>
      <c r="P16" s="17"/>
      <c r="Q16" s="17"/>
      <c r="R16" s="17"/>
      <c r="S16" s="17"/>
    </row>
    <row r="17" spans="1:19">
      <c r="A17" s="271">
        <v>4</v>
      </c>
      <c r="B17" s="362" t="s">
        <v>4998</v>
      </c>
      <c r="C17" s="403">
        <v>654600</v>
      </c>
      <c r="D17" s="403">
        <v>4920090</v>
      </c>
      <c r="E17" s="362"/>
      <c r="F17" s="403">
        <v>4723590</v>
      </c>
      <c r="G17" s="338">
        <f t="shared" si="0"/>
        <v>851100</v>
      </c>
      <c r="H17" s="17"/>
      <c r="I17" s="17"/>
      <c r="J17" s="17"/>
      <c r="K17" s="17"/>
      <c r="L17" s="17"/>
      <c r="M17" s="17"/>
      <c r="N17" s="17"/>
      <c r="O17" s="17"/>
      <c r="P17" s="17"/>
      <c r="Q17" s="17"/>
      <c r="R17" s="17"/>
      <c r="S17" s="17"/>
    </row>
    <row r="18" spans="1:19">
      <c r="A18" s="271">
        <v>5</v>
      </c>
      <c r="B18" s="362"/>
      <c r="C18" s="403"/>
      <c r="D18" s="403"/>
      <c r="E18" s="362"/>
      <c r="F18" s="403"/>
      <c r="G18" s="338">
        <f t="shared" si="0"/>
        <v>0</v>
      </c>
      <c r="H18" s="17"/>
      <c r="I18" s="17"/>
      <c r="J18" s="17"/>
      <c r="K18" s="17"/>
      <c r="L18" s="17"/>
      <c r="M18" s="17"/>
      <c r="N18" s="17"/>
      <c r="O18" s="17"/>
      <c r="P18" s="17"/>
      <c r="Q18" s="17"/>
      <c r="R18" s="17"/>
      <c r="S18" s="17"/>
    </row>
    <row r="19" spans="1:19">
      <c r="A19" s="271">
        <v>6</v>
      </c>
      <c r="B19" s="362"/>
      <c r="C19" s="403"/>
      <c r="D19" s="403"/>
      <c r="E19" s="362"/>
      <c r="F19" s="403"/>
      <c r="G19" s="338">
        <f t="shared" si="0"/>
        <v>0</v>
      </c>
      <c r="H19" s="17"/>
      <c r="I19" s="17"/>
      <c r="J19" s="17"/>
      <c r="K19" s="17"/>
      <c r="L19" s="17"/>
      <c r="M19" s="17"/>
      <c r="N19" s="17"/>
      <c r="O19" s="17"/>
      <c r="P19" s="17"/>
      <c r="Q19" s="17"/>
      <c r="R19" s="17"/>
      <c r="S19" s="17"/>
    </row>
    <row r="20" spans="1:19">
      <c r="A20" s="271">
        <v>7</v>
      </c>
      <c r="B20" s="362" t="s">
        <v>4999</v>
      </c>
      <c r="C20" s="403">
        <v>1154</v>
      </c>
      <c r="D20" s="403">
        <v>18611</v>
      </c>
      <c r="E20" s="362"/>
      <c r="F20" s="403">
        <v>19889</v>
      </c>
      <c r="G20" s="338">
        <f t="shared" si="0"/>
        <v>-124</v>
      </c>
      <c r="H20" s="17"/>
      <c r="I20" s="17"/>
      <c r="J20" s="17"/>
      <c r="K20" s="17"/>
      <c r="L20" s="17"/>
      <c r="M20" s="17"/>
      <c r="N20" s="17"/>
      <c r="O20" s="17"/>
      <c r="P20" s="17"/>
      <c r="Q20" s="17"/>
      <c r="R20" s="17"/>
      <c r="S20" s="17"/>
    </row>
    <row r="21" spans="1:19">
      <c r="A21" s="271">
        <v>8</v>
      </c>
      <c r="B21" s="362"/>
      <c r="C21" s="403"/>
      <c r="D21" s="403"/>
      <c r="E21" s="362"/>
      <c r="F21" s="403"/>
      <c r="G21" s="338">
        <f t="shared" si="0"/>
        <v>0</v>
      </c>
      <c r="H21" s="17"/>
      <c r="I21" s="17"/>
      <c r="J21" s="17"/>
      <c r="K21" s="17"/>
      <c r="L21" s="17"/>
      <c r="M21" s="17"/>
      <c r="N21" s="17"/>
      <c r="O21" s="17"/>
      <c r="P21" s="17"/>
      <c r="Q21" s="17"/>
      <c r="R21" s="17"/>
      <c r="S21" s="17"/>
    </row>
    <row r="22" spans="1:19">
      <c r="A22" s="271">
        <v>9</v>
      </c>
      <c r="B22" s="362"/>
      <c r="C22" s="403"/>
      <c r="D22" s="403"/>
      <c r="E22" s="362"/>
      <c r="F22" s="403"/>
      <c r="G22" s="338">
        <f t="shared" si="0"/>
        <v>0</v>
      </c>
      <c r="H22" s="17"/>
      <c r="I22" s="17"/>
      <c r="J22" s="17"/>
      <c r="K22" s="17"/>
      <c r="L22" s="17"/>
      <c r="M22" s="17"/>
      <c r="N22" s="17"/>
      <c r="O22" s="17"/>
      <c r="P22" s="17"/>
      <c r="Q22" s="17"/>
      <c r="R22" s="17"/>
      <c r="S22" s="17"/>
    </row>
    <row r="23" spans="1:19">
      <c r="A23" s="271">
        <v>10</v>
      </c>
      <c r="B23" s="96"/>
      <c r="C23" s="403"/>
      <c r="D23" s="403"/>
      <c r="E23" s="362"/>
      <c r="F23" s="403"/>
      <c r="G23" s="338">
        <f t="shared" si="0"/>
        <v>0</v>
      </c>
      <c r="H23" s="17"/>
      <c r="I23" s="17"/>
      <c r="J23" s="17"/>
      <c r="K23" s="17"/>
      <c r="L23" s="17"/>
      <c r="M23" s="17"/>
      <c r="N23" s="17"/>
      <c r="O23" s="17"/>
      <c r="P23" s="17"/>
      <c r="Q23" s="17"/>
      <c r="R23" s="17"/>
      <c r="S23" s="17"/>
    </row>
    <row r="24" spans="1:19">
      <c r="A24" s="271">
        <v>11</v>
      </c>
      <c r="B24" s="362"/>
      <c r="C24" s="403"/>
      <c r="D24" s="403"/>
      <c r="E24" s="362"/>
      <c r="F24" s="403"/>
      <c r="G24" s="338">
        <f t="shared" si="0"/>
        <v>0</v>
      </c>
      <c r="H24" s="17"/>
      <c r="I24" s="17"/>
      <c r="J24" s="17"/>
      <c r="K24" s="17"/>
      <c r="L24" s="17"/>
      <c r="M24" s="17"/>
      <c r="N24" s="17"/>
      <c r="O24" s="17"/>
      <c r="P24" s="17"/>
      <c r="Q24" s="17"/>
      <c r="R24" s="17"/>
      <c r="S24" s="17"/>
    </row>
    <row r="25" spans="1:19">
      <c r="A25" s="271">
        <v>12</v>
      </c>
      <c r="B25" s="362"/>
      <c r="C25" s="403"/>
      <c r="D25" s="403"/>
      <c r="E25" s="362"/>
      <c r="F25" s="403"/>
      <c r="G25" s="338">
        <f t="shared" si="0"/>
        <v>0</v>
      </c>
      <c r="H25" s="17"/>
      <c r="I25" s="17"/>
      <c r="J25" s="17"/>
      <c r="K25" s="17"/>
      <c r="L25" s="17"/>
      <c r="M25" s="17"/>
      <c r="N25" s="17"/>
      <c r="O25" s="17"/>
      <c r="P25" s="17"/>
      <c r="Q25" s="17"/>
      <c r="R25" s="17"/>
      <c r="S25" s="17"/>
    </row>
    <row r="26" spans="1:19">
      <c r="A26" s="271">
        <v>13</v>
      </c>
      <c r="B26" s="362"/>
      <c r="C26" s="403"/>
      <c r="D26" s="403"/>
      <c r="E26" s="362"/>
      <c r="F26" s="403"/>
      <c r="G26" s="338">
        <f t="shared" si="0"/>
        <v>0</v>
      </c>
      <c r="H26" s="17"/>
      <c r="I26" s="17"/>
      <c r="J26" s="17"/>
      <c r="K26" s="17"/>
      <c r="L26" s="17"/>
      <c r="M26" s="17"/>
      <c r="N26" s="17"/>
      <c r="O26" s="17"/>
      <c r="P26" s="17"/>
      <c r="Q26" s="17"/>
      <c r="R26" s="17"/>
      <c r="S26" s="17"/>
    </row>
    <row r="27" spans="1:19">
      <c r="A27" s="271">
        <v>14</v>
      </c>
      <c r="B27" s="362"/>
      <c r="C27" s="403"/>
      <c r="D27" s="403"/>
      <c r="E27" s="362"/>
      <c r="F27" s="403"/>
      <c r="G27" s="338">
        <f t="shared" si="0"/>
        <v>0</v>
      </c>
      <c r="H27" s="17"/>
      <c r="I27" s="17"/>
      <c r="J27" s="17"/>
      <c r="K27" s="17"/>
      <c r="L27" s="17"/>
      <c r="M27" s="17"/>
      <c r="N27" s="17"/>
      <c r="O27" s="17"/>
      <c r="P27" s="17"/>
      <c r="Q27" s="17"/>
      <c r="R27" s="17"/>
      <c r="S27" s="17"/>
    </row>
    <row r="28" spans="1:19">
      <c r="A28" s="271">
        <v>15</v>
      </c>
      <c r="B28" s="362"/>
      <c r="C28" s="403"/>
      <c r="D28" s="403"/>
      <c r="E28" s="362"/>
      <c r="F28" s="403"/>
      <c r="G28" s="338">
        <f t="shared" si="0"/>
        <v>0</v>
      </c>
      <c r="H28" s="17"/>
      <c r="I28" s="17"/>
      <c r="J28" s="17"/>
      <c r="K28" s="17"/>
      <c r="L28" s="17"/>
      <c r="M28" s="17"/>
      <c r="N28" s="17"/>
      <c r="O28" s="17"/>
      <c r="P28" s="17"/>
      <c r="Q28" s="17"/>
      <c r="R28" s="17"/>
      <c r="S28" s="17"/>
    </row>
    <row r="29" spans="1:19">
      <c r="A29" s="271">
        <v>16</v>
      </c>
      <c r="B29" s="362"/>
      <c r="C29" s="403"/>
      <c r="D29" s="403"/>
      <c r="E29" s="362"/>
      <c r="F29" s="403"/>
      <c r="G29" s="338">
        <f t="shared" si="0"/>
        <v>0</v>
      </c>
      <c r="H29" s="17"/>
      <c r="I29" s="17"/>
      <c r="J29" s="17"/>
      <c r="K29" s="17"/>
      <c r="L29" s="17"/>
      <c r="M29" s="17"/>
      <c r="N29" s="17"/>
      <c r="O29" s="17"/>
      <c r="P29" s="17"/>
      <c r="Q29" s="17"/>
      <c r="R29" s="17"/>
      <c r="S29" s="17"/>
    </row>
    <row r="30" spans="1:19">
      <c r="A30" s="271">
        <v>17</v>
      </c>
      <c r="B30" s="362"/>
      <c r="C30" s="403"/>
      <c r="D30" s="403"/>
      <c r="E30" s="362"/>
      <c r="F30" s="403"/>
      <c r="G30" s="338">
        <f t="shared" si="0"/>
        <v>0</v>
      </c>
      <c r="H30" s="17"/>
      <c r="I30" s="17"/>
      <c r="J30" s="17"/>
      <c r="K30" s="17"/>
      <c r="L30" s="17"/>
      <c r="M30" s="17"/>
      <c r="N30" s="17"/>
      <c r="O30" s="17"/>
      <c r="P30" s="17"/>
      <c r="Q30" s="17"/>
      <c r="R30" s="17"/>
      <c r="S30" s="17"/>
    </row>
    <row r="31" spans="1:19">
      <c r="A31" s="271">
        <v>18</v>
      </c>
      <c r="B31" s="362"/>
      <c r="C31" s="403"/>
      <c r="D31" s="403"/>
      <c r="E31" s="362"/>
      <c r="F31" s="403"/>
      <c r="G31" s="338">
        <f t="shared" si="0"/>
        <v>0</v>
      </c>
      <c r="H31" s="17"/>
      <c r="I31" s="17"/>
      <c r="J31" s="17"/>
      <c r="K31" s="17"/>
      <c r="L31" s="17"/>
      <c r="M31" s="17"/>
      <c r="N31" s="17"/>
      <c r="O31" s="17"/>
      <c r="P31" s="17"/>
      <c r="Q31" s="17"/>
      <c r="R31" s="17"/>
      <c r="S31" s="17"/>
    </row>
    <row r="32" spans="1:19">
      <c r="A32" s="271">
        <v>19</v>
      </c>
      <c r="B32" s="362"/>
      <c r="C32" s="403"/>
      <c r="D32" s="403"/>
      <c r="E32" s="362"/>
      <c r="F32" s="403"/>
      <c r="G32" s="338">
        <f t="shared" si="0"/>
        <v>0</v>
      </c>
      <c r="H32" s="17"/>
      <c r="I32" s="17"/>
      <c r="J32" s="17"/>
      <c r="K32" s="17"/>
      <c r="L32" s="17"/>
      <c r="M32" s="17"/>
      <c r="N32" s="17"/>
      <c r="O32" s="17"/>
      <c r="P32" s="17"/>
      <c r="Q32" s="17"/>
      <c r="R32" s="17"/>
      <c r="S32" s="17"/>
    </row>
    <row r="33" spans="1:19">
      <c r="A33" s="271">
        <v>20</v>
      </c>
      <c r="B33" s="362"/>
      <c r="C33" s="403"/>
      <c r="D33" s="403"/>
      <c r="E33" s="362"/>
      <c r="F33" s="403"/>
      <c r="G33" s="338">
        <f t="shared" si="0"/>
        <v>0</v>
      </c>
      <c r="H33" s="17"/>
      <c r="I33" s="17"/>
      <c r="J33" s="17"/>
      <c r="K33" s="17"/>
      <c r="L33" s="17"/>
      <c r="M33" s="17"/>
      <c r="N33" s="17"/>
      <c r="O33" s="17"/>
      <c r="P33" s="17"/>
      <c r="Q33" s="17"/>
      <c r="R33" s="17"/>
      <c r="S33" s="17"/>
    </row>
    <row r="34" spans="1:19">
      <c r="A34" s="271">
        <v>21</v>
      </c>
      <c r="B34" s="362"/>
      <c r="C34" s="403"/>
      <c r="D34" s="403"/>
      <c r="E34" s="362"/>
      <c r="F34" s="403"/>
      <c r="G34" s="338">
        <f t="shared" si="0"/>
        <v>0</v>
      </c>
      <c r="H34" s="17"/>
      <c r="I34" s="17"/>
      <c r="J34" s="17"/>
      <c r="K34" s="17"/>
      <c r="L34" s="17"/>
      <c r="M34" s="17"/>
      <c r="N34" s="17"/>
      <c r="O34" s="17"/>
      <c r="P34" s="17"/>
      <c r="Q34" s="17"/>
      <c r="R34" s="17"/>
      <c r="S34" s="17"/>
    </row>
    <row r="35" spans="1:19">
      <c r="A35" s="271">
        <v>22</v>
      </c>
      <c r="B35" s="362"/>
      <c r="C35" s="403"/>
      <c r="D35" s="403"/>
      <c r="E35" s="362"/>
      <c r="F35" s="403"/>
      <c r="G35" s="338">
        <f t="shared" si="0"/>
        <v>0</v>
      </c>
      <c r="H35" s="17"/>
      <c r="I35" s="17"/>
      <c r="J35" s="17"/>
      <c r="K35" s="17"/>
      <c r="L35" s="17"/>
      <c r="M35" s="17"/>
      <c r="N35" s="17"/>
      <c r="O35" s="17"/>
      <c r="P35" s="17"/>
      <c r="Q35" s="17"/>
      <c r="R35" s="17"/>
      <c r="S35" s="17"/>
    </row>
    <row r="36" spans="1:19">
      <c r="A36" s="271">
        <v>23</v>
      </c>
      <c r="B36" s="362"/>
      <c r="C36" s="403"/>
      <c r="D36" s="403"/>
      <c r="E36" s="362"/>
      <c r="F36" s="403"/>
      <c r="G36" s="338">
        <f t="shared" si="0"/>
        <v>0</v>
      </c>
      <c r="H36" s="17"/>
      <c r="I36" s="17"/>
      <c r="J36" s="17"/>
      <c r="K36" s="17"/>
      <c r="L36" s="17"/>
      <c r="M36" s="17"/>
      <c r="N36" s="17"/>
      <c r="O36" s="17"/>
      <c r="P36" s="17"/>
      <c r="Q36" s="17"/>
      <c r="R36" s="17"/>
      <c r="S36" s="17"/>
    </row>
    <row r="37" spans="1:19">
      <c r="A37" s="271">
        <v>24</v>
      </c>
      <c r="B37" s="96"/>
      <c r="C37" s="403"/>
      <c r="D37" s="403"/>
      <c r="E37" s="362"/>
      <c r="F37" s="403"/>
      <c r="G37" s="338">
        <f t="shared" si="0"/>
        <v>0</v>
      </c>
      <c r="H37" s="17"/>
      <c r="I37" s="17"/>
      <c r="J37" s="17"/>
      <c r="K37" s="17"/>
      <c r="L37" s="17"/>
      <c r="M37" s="17"/>
      <c r="N37" s="17"/>
      <c r="O37" s="17"/>
      <c r="P37" s="17"/>
      <c r="Q37" s="17"/>
      <c r="R37" s="17"/>
      <c r="S37" s="17"/>
    </row>
    <row r="38" spans="1:19">
      <c r="A38" s="271">
        <v>25</v>
      </c>
      <c r="B38" s="96"/>
      <c r="C38" s="403"/>
      <c r="D38" s="403"/>
      <c r="E38" s="362"/>
      <c r="F38" s="403"/>
      <c r="G38" s="338">
        <f t="shared" si="0"/>
        <v>0</v>
      </c>
      <c r="H38" s="17"/>
      <c r="I38" s="17"/>
      <c r="J38" s="17"/>
      <c r="K38" s="17"/>
      <c r="L38" s="17"/>
      <c r="M38" s="17"/>
      <c r="N38" s="17"/>
      <c r="O38" s="17"/>
      <c r="P38" s="17"/>
      <c r="Q38" s="17"/>
      <c r="R38" s="17"/>
      <c r="S38" s="17"/>
    </row>
    <row r="39" spans="1:19">
      <c r="A39" s="271">
        <v>26</v>
      </c>
      <c r="B39" s="96"/>
      <c r="C39" s="403"/>
      <c r="D39" s="403"/>
      <c r="E39" s="362"/>
      <c r="F39" s="403"/>
      <c r="G39" s="338">
        <f t="shared" si="0"/>
        <v>0</v>
      </c>
      <c r="H39" s="17"/>
      <c r="I39" s="17"/>
      <c r="J39" s="17"/>
      <c r="K39" s="17"/>
      <c r="L39" s="17"/>
      <c r="M39" s="17"/>
      <c r="N39" s="17"/>
      <c r="O39" s="17"/>
      <c r="P39" s="17"/>
      <c r="Q39" s="17"/>
      <c r="R39" s="17"/>
      <c r="S39" s="17"/>
    </row>
    <row r="40" spans="1:19">
      <c r="A40" s="271">
        <v>27</v>
      </c>
      <c r="B40" s="96"/>
      <c r="C40" s="403"/>
      <c r="D40" s="403"/>
      <c r="E40" s="362"/>
      <c r="F40" s="403"/>
      <c r="G40" s="338">
        <f t="shared" si="0"/>
        <v>0</v>
      </c>
      <c r="H40" s="17"/>
      <c r="I40" s="17"/>
      <c r="J40" s="17"/>
      <c r="K40" s="17"/>
      <c r="L40" s="17"/>
      <c r="M40" s="17"/>
      <c r="N40" s="17"/>
      <c r="O40" s="17"/>
      <c r="P40" s="17"/>
      <c r="Q40" s="17"/>
      <c r="R40" s="17"/>
      <c r="S40" s="17"/>
    </row>
    <row r="41" spans="1:19">
      <c r="A41" s="271">
        <v>28</v>
      </c>
      <c r="B41" s="96"/>
      <c r="C41" s="403"/>
      <c r="D41" s="403"/>
      <c r="E41" s="362"/>
      <c r="F41" s="403"/>
      <c r="G41" s="338">
        <f t="shared" si="0"/>
        <v>0</v>
      </c>
      <c r="H41" s="17"/>
      <c r="I41" s="17"/>
      <c r="J41" s="17"/>
      <c r="K41" s="17"/>
      <c r="L41" s="17"/>
      <c r="M41" s="17"/>
      <c r="N41" s="17"/>
      <c r="O41" s="17"/>
      <c r="P41" s="17"/>
      <c r="Q41" s="17"/>
      <c r="R41" s="17"/>
      <c r="S41" s="17"/>
    </row>
    <row r="42" spans="1:19">
      <c r="A42" s="271">
        <v>29</v>
      </c>
      <c r="B42" s="96"/>
      <c r="C42" s="403"/>
      <c r="D42" s="403"/>
      <c r="E42" s="362"/>
      <c r="F42" s="403"/>
      <c r="G42" s="338">
        <f t="shared" si="0"/>
        <v>0</v>
      </c>
      <c r="H42" s="17"/>
      <c r="I42" s="17"/>
      <c r="J42" s="17"/>
      <c r="K42" s="17"/>
      <c r="L42" s="17"/>
      <c r="M42" s="17"/>
      <c r="N42" s="17"/>
      <c r="O42" s="17"/>
      <c r="P42" s="17"/>
      <c r="Q42" s="17"/>
      <c r="R42" s="17"/>
      <c r="S42" s="17"/>
    </row>
    <row r="43" spans="1:19">
      <c r="A43" s="271">
        <v>30</v>
      </c>
      <c r="B43" s="96"/>
      <c r="C43" s="403"/>
      <c r="D43" s="403"/>
      <c r="E43" s="362"/>
      <c r="F43" s="403"/>
      <c r="G43" s="338">
        <f t="shared" si="0"/>
        <v>0</v>
      </c>
      <c r="H43" s="17"/>
      <c r="I43" s="17"/>
      <c r="J43" s="17"/>
      <c r="K43" s="17"/>
      <c r="L43" s="17"/>
      <c r="M43" s="17"/>
      <c r="N43" s="17"/>
      <c r="O43" s="17"/>
      <c r="P43" s="17"/>
      <c r="Q43" s="17"/>
      <c r="R43" s="17"/>
      <c r="S43" s="17"/>
    </row>
    <row r="44" spans="1:19">
      <c r="A44" s="271">
        <v>31</v>
      </c>
      <c r="B44" s="96"/>
      <c r="C44" s="403"/>
      <c r="D44" s="403"/>
      <c r="E44" s="362"/>
      <c r="F44" s="403"/>
      <c r="G44" s="338">
        <f t="shared" si="0"/>
        <v>0</v>
      </c>
      <c r="H44" s="17"/>
      <c r="I44" s="17"/>
      <c r="J44" s="17"/>
      <c r="K44" s="17"/>
      <c r="L44" s="17"/>
      <c r="M44" s="17"/>
      <c r="N44" s="17"/>
      <c r="O44" s="17"/>
      <c r="P44" s="17"/>
      <c r="Q44" s="17"/>
      <c r="R44" s="17"/>
      <c r="S44" s="17"/>
    </row>
    <row r="45" spans="1:19">
      <c r="A45" s="271">
        <v>32</v>
      </c>
      <c r="B45" s="96"/>
      <c r="C45" s="403"/>
      <c r="D45" s="403"/>
      <c r="E45" s="362"/>
      <c r="F45" s="403"/>
      <c r="G45" s="338">
        <f t="shared" si="0"/>
        <v>0</v>
      </c>
      <c r="H45" s="17"/>
      <c r="I45" s="17"/>
      <c r="J45" s="17"/>
      <c r="K45" s="17"/>
      <c r="L45" s="17"/>
      <c r="M45" s="17"/>
      <c r="N45" s="17"/>
      <c r="O45" s="17"/>
      <c r="P45" s="17"/>
      <c r="Q45" s="17"/>
      <c r="R45" s="17"/>
      <c r="S45" s="17"/>
    </row>
    <row r="46" spans="1:19">
      <c r="A46" s="271">
        <v>33</v>
      </c>
      <c r="B46" s="96"/>
      <c r="C46" s="403"/>
      <c r="D46" s="403"/>
      <c r="E46" s="362"/>
      <c r="F46" s="403"/>
      <c r="G46" s="338">
        <f t="shared" si="0"/>
        <v>0</v>
      </c>
      <c r="H46" s="17"/>
      <c r="I46" s="17"/>
      <c r="J46" s="17"/>
      <c r="K46" s="17"/>
      <c r="L46" s="17"/>
      <c r="M46" s="17"/>
      <c r="N46" s="17"/>
      <c r="O46" s="17"/>
      <c r="P46" s="17"/>
      <c r="Q46" s="17"/>
      <c r="R46" s="17"/>
      <c r="S46" s="17"/>
    </row>
    <row r="47" spans="1:19">
      <c r="A47" s="271">
        <v>34</v>
      </c>
      <c r="B47" s="96"/>
      <c r="C47" s="403"/>
      <c r="D47" s="403"/>
      <c r="E47" s="362"/>
      <c r="F47" s="403"/>
      <c r="G47" s="338">
        <f t="shared" si="0"/>
        <v>0</v>
      </c>
      <c r="H47" s="17"/>
      <c r="I47" s="17"/>
      <c r="J47" s="17"/>
      <c r="K47" s="17"/>
      <c r="L47" s="17"/>
      <c r="M47" s="17"/>
      <c r="N47" s="17"/>
      <c r="O47" s="17"/>
      <c r="P47" s="17"/>
      <c r="Q47" s="17"/>
      <c r="R47" s="17"/>
      <c r="S47" s="17"/>
    </row>
    <row r="48" spans="1:19">
      <c r="A48" s="271">
        <v>35</v>
      </c>
      <c r="B48" s="96"/>
      <c r="C48" s="403"/>
      <c r="D48" s="403"/>
      <c r="E48" s="362"/>
      <c r="F48" s="403"/>
      <c r="G48" s="338">
        <f t="shared" si="0"/>
        <v>0</v>
      </c>
      <c r="H48" s="17"/>
      <c r="I48" s="17"/>
      <c r="J48" s="17"/>
      <c r="K48" s="17"/>
      <c r="L48" s="17"/>
      <c r="M48" s="17"/>
      <c r="N48" s="17"/>
      <c r="O48" s="17"/>
      <c r="P48" s="17"/>
      <c r="Q48" s="17"/>
      <c r="R48" s="17"/>
      <c r="S48" s="17"/>
    </row>
    <row r="49" spans="1:19">
      <c r="A49" s="271">
        <v>36</v>
      </c>
      <c r="B49" s="96"/>
      <c r="C49" s="403"/>
      <c r="D49" s="403"/>
      <c r="E49" s="362"/>
      <c r="F49" s="403"/>
      <c r="G49" s="338">
        <f t="shared" si="0"/>
        <v>0</v>
      </c>
      <c r="H49" s="17"/>
      <c r="I49" s="17"/>
      <c r="J49" s="17"/>
      <c r="K49" s="17"/>
      <c r="L49" s="17"/>
      <c r="M49" s="17"/>
      <c r="N49" s="17"/>
      <c r="O49" s="17"/>
      <c r="P49" s="17"/>
      <c r="Q49" s="17"/>
      <c r="R49" s="17"/>
      <c r="S49" s="17"/>
    </row>
    <row r="50" spans="1:19">
      <c r="A50" s="271">
        <v>37</v>
      </c>
      <c r="B50" s="96"/>
      <c r="C50" s="403"/>
      <c r="D50" s="403"/>
      <c r="E50" s="362"/>
      <c r="F50" s="403"/>
      <c r="G50" s="338">
        <f t="shared" si="0"/>
        <v>0</v>
      </c>
      <c r="H50" s="17"/>
      <c r="I50" s="17"/>
      <c r="J50" s="17"/>
      <c r="K50" s="17"/>
      <c r="L50" s="17"/>
      <c r="M50" s="17"/>
      <c r="N50" s="17"/>
      <c r="O50" s="17"/>
      <c r="P50" s="17"/>
      <c r="Q50" s="17"/>
      <c r="R50" s="17"/>
      <c r="S50" s="17"/>
    </row>
    <row r="51" spans="1:19">
      <c r="A51" s="271">
        <v>38</v>
      </c>
      <c r="B51" s="96"/>
      <c r="C51" s="403"/>
      <c r="D51" s="403"/>
      <c r="E51" s="362"/>
      <c r="F51" s="403"/>
      <c r="G51" s="338">
        <f t="shared" si="0"/>
        <v>0</v>
      </c>
      <c r="H51" s="17"/>
      <c r="I51" s="17"/>
      <c r="J51" s="17"/>
      <c r="K51" s="17"/>
      <c r="L51" s="17"/>
      <c r="M51" s="17"/>
      <c r="N51" s="17"/>
      <c r="O51" s="17"/>
      <c r="P51" s="17"/>
      <c r="Q51" s="17"/>
      <c r="R51" s="17"/>
      <c r="S51" s="17"/>
    </row>
    <row r="52" spans="1:19">
      <c r="A52" s="271">
        <v>39</v>
      </c>
      <c r="B52" s="96"/>
      <c r="C52" s="403"/>
      <c r="D52" s="403"/>
      <c r="E52" s="362"/>
      <c r="F52" s="403"/>
      <c r="G52" s="338">
        <f t="shared" si="0"/>
        <v>0</v>
      </c>
      <c r="H52" s="17"/>
      <c r="I52" s="17"/>
      <c r="J52" s="17"/>
      <c r="K52" s="17"/>
      <c r="L52" s="17"/>
      <c r="M52" s="17"/>
      <c r="N52" s="17"/>
      <c r="O52" s="17"/>
      <c r="P52" s="17"/>
      <c r="Q52" s="17"/>
      <c r="R52" s="17"/>
      <c r="S52" s="17"/>
    </row>
    <row r="53" spans="1:19">
      <c r="A53" s="271">
        <v>40</v>
      </c>
      <c r="B53" s="96"/>
      <c r="C53" s="403"/>
      <c r="D53" s="403"/>
      <c r="E53" s="362"/>
      <c r="F53" s="403"/>
      <c r="G53" s="338">
        <f t="shared" si="0"/>
        <v>0</v>
      </c>
      <c r="H53" s="17"/>
      <c r="I53" s="17"/>
      <c r="J53" s="17"/>
      <c r="K53" s="17"/>
      <c r="L53" s="17"/>
      <c r="M53" s="17"/>
      <c r="N53" s="17"/>
      <c r="O53" s="17"/>
      <c r="P53" s="17"/>
      <c r="Q53" s="17"/>
      <c r="R53" s="17"/>
      <c r="S53" s="17"/>
    </row>
    <row r="54" spans="1:19">
      <c r="A54" s="271">
        <v>41</v>
      </c>
      <c r="B54" s="96"/>
      <c r="C54" s="403"/>
      <c r="D54" s="403"/>
      <c r="E54" s="362"/>
      <c r="F54" s="403"/>
      <c r="G54" s="338">
        <f t="shared" si="0"/>
        <v>0</v>
      </c>
      <c r="H54" s="17"/>
      <c r="I54" s="17"/>
      <c r="J54" s="17"/>
      <c r="K54" s="17"/>
      <c r="L54" s="17"/>
      <c r="M54" s="17"/>
      <c r="N54" s="17"/>
      <c r="O54" s="17"/>
      <c r="P54" s="17"/>
      <c r="Q54" s="17"/>
      <c r="R54" s="17"/>
      <c r="S54" s="17"/>
    </row>
    <row r="55" spans="1:19">
      <c r="A55" s="271">
        <v>42</v>
      </c>
      <c r="B55" s="96"/>
      <c r="C55" s="403"/>
      <c r="D55" s="403"/>
      <c r="E55" s="362"/>
      <c r="F55" s="403"/>
      <c r="G55" s="338">
        <f t="shared" si="0"/>
        <v>0</v>
      </c>
      <c r="H55" s="17"/>
      <c r="I55" s="17"/>
      <c r="J55" s="17"/>
      <c r="K55" s="17"/>
      <c r="L55" s="17"/>
      <c r="M55" s="17"/>
      <c r="N55" s="17"/>
      <c r="O55" s="17"/>
      <c r="P55" s="17"/>
      <c r="Q55" s="17"/>
      <c r="R55" s="17"/>
      <c r="S55" s="17"/>
    </row>
    <row r="56" spans="1:19">
      <c r="A56" s="271">
        <v>43</v>
      </c>
      <c r="B56" s="96"/>
      <c r="C56" s="403"/>
      <c r="D56" s="403"/>
      <c r="E56" s="362"/>
      <c r="F56" s="403"/>
      <c r="G56" s="338">
        <f t="shared" si="0"/>
        <v>0</v>
      </c>
      <c r="H56" s="17"/>
      <c r="I56" s="17"/>
      <c r="J56" s="17"/>
      <c r="K56" s="17"/>
      <c r="L56" s="17"/>
      <c r="M56" s="17"/>
      <c r="N56" s="17"/>
      <c r="O56" s="17"/>
      <c r="P56" s="17"/>
      <c r="Q56" s="17"/>
      <c r="R56" s="17"/>
      <c r="S56" s="17"/>
    </row>
    <row r="57" spans="1:19">
      <c r="A57" s="271">
        <v>44</v>
      </c>
      <c r="B57" s="96"/>
      <c r="C57" s="403"/>
      <c r="D57" s="403"/>
      <c r="E57" s="362"/>
      <c r="F57" s="403"/>
      <c r="G57" s="338">
        <f t="shared" si="0"/>
        <v>0</v>
      </c>
      <c r="H57" s="17"/>
      <c r="I57" s="17"/>
      <c r="J57" s="17"/>
      <c r="K57" s="17"/>
      <c r="L57" s="17"/>
      <c r="M57" s="17"/>
      <c r="N57" s="17"/>
      <c r="O57" s="17"/>
      <c r="P57" s="17"/>
      <c r="Q57" s="17"/>
      <c r="R57" s="17"/>
      <c r="S57" s="17"/>
    </row>
    <row r="58" spans="1:19">
      <c r="A58" s="271" t="s">
        <v>2733</v>
      </c>
      <c r="B58" s="96"/>
      <c r="C58" s="403"/>
      <c r="D58" s="403"/>
      <c r="E58" s="362"/>
      <c r="F58" s="403"/>
      <c r="G58" s="338">
        <f t="shared" si="0"/>
        <v>0</v>
      </c>
      <c r="H58" s="17"/>
      <c r="I58" s="17"/>
      <c r="J58" s="17"/>
      <c r="K58" s="17"/>
      <c r="L58" s="17"/>
      <c r="M58" s="17"/>
      <c r="N58" s="17"/>
      <c r="O58" s="17"/>
      <c r="P58" s="17"/>
      <c r="Q58" s="17"/>
      <c r="R58" s="17"/>
      <c r="S58" s="17"/>
    </row>
    <row r="59" spans="1:19">
      <c r="A59" s="271">
        <v>46</v>
      </c>
      <c r="B59" s="96" t="s">
        <v>657</v>
      </c>
      <c r="C59" s="403">
        <f>C126</f>
        <v>0</v>
      </c>
      <c r="D59" s="403">
        <f>D126</f>
        <v>0</v>
      </c>
      <c r="E59" s="404"/>
      <c r="F59" s="403">
        <f>F126</f>
        <v>0</v>
      </c>
      <c r="G59" s="338">
        <f>G126</f>
        <v>0</v>
      </c>
      <c r="H59" s="17"/>
      <c r="I59" s="17"/>
      <c r="J59" s="17"/>
      <c r="K59" s="17"/>
      <c r="L59" s="17"/>
      <c r="M59" s="17"/>
      <c r="N59" s="17"/>
      <c r="O59" s="17"/>
      <c r="P59" s="17"/>
      <c r="Q59" s="17"/>
      <c r="R59" s="17"/>
      <c r="S59" s="17"/>
    </row>
    <row r="60" spans="1:19">
      <c r="A60" s="271">
        <v>47</v>
      </c>
      <c r="B60" s="323" t="s">
        <v>658</v>
      </c>
      <c r="C60" s="289">
        <v>1982681</v>
      </c>
      <c r="D60" s="405"/>
      <c r="E60" s="404"/>
      <c r="F60" s="405"/>
      <c r="G60" s="320">
        <v>1153443</v>
      </c>
      <c r="H60" s="17"/>
      <c r="I60" s="17"/>
      <c r="J60" s="17"/>
      <c r="K60" s="17"/>
      <c r="L60" s="17"/>
      <c r="M60" s="17"/>
      <c r="N60" s="17"/>
      <c r="O60" s="17"/>
      <c r="P60" s="17"/>
      <c r="Q60" s="17"/>
      <c r="R60" s="17"/>
      <c r="S60" s="17"/>
    </row>
    <row r="61" spans="1:19">
      <c r="A61" s="271">
        <v>48</v>
      </c>
      <c r="B61" s="84" t="s">
        <v>659</v>
      </c>
      <c r="C61" s="405"/>
      <c r="D61" s="405"/>
      <c r="E61" s="362"/>
      <c r="F61" s="405"/>
      <c r="G61" s="338">
        <f>C61+D61-F61</f>
        <v>0</v>
      </c>
      <c r="H61" s="17"/>
      <c r="I61" s="17"/>
      <c r="J61" s="17"/>
      <c r="K61" s="17"/>
      <c r="L61" s="17"/>
      <c r="M61" s="17"/>
      <c r="N61" s="17"/>
      <c r="O61" s="17"/>
      <c r="P61" s="17"/>
      <c r="Q61" s="17"/>
      <c r="R61" s="17"/>
      <c r="S61" s="17"/>
    </row>
    <row r="62" spans="1:19">
      <c r="A62" s="271"/>
      <c r="B62" s="86" t="s">
        <v>660</v>
      </c>
      <c r="C62" s="404"/>
      <c r="D62" s="404"/>
      <c r="E62" s="404"/>
      <c r="F62" s="404"/>
      <c r="G62" s="371"/>
      <c r="H62" s="17"/>
      <c r="I62" s="17"/>
      <c r="J62" s="17"/>
      <c r="K62" s="17"/>
      <c r="L62" s="17"/>
      <c r="M62" s="17"/>
      <c r="N62" s="17"/>
      <c r="O62" s="17"/>
      <c r="P62" s="17"/>
      <c r="Q62" s="17"/>
      <c r="R62" s="17"/>
      <c r="S62" s="17"/>
    </row>
    <row r="63" spans="1:19" ht="15.75" thickBot="1">
      <c r="A63" s="406">
        <v>49</v>
      </c>
      <c r="B63" s="407" t="s">
        <v>210</v>
      </c>
      <c r="C63" s="308">
        <f>C60+C61+C14+C17+C20</f>
        <v>2727709</v>
      </c>
      <c r="D63" s="308">
        <f>D60+D61</f>
        <v>0</v>
      </c>
      <c r="E63" s="408"/>
      <c r="F63" s="308">
        <f>F60+F61</f>
        <v>0</v>
      </c>
      <c r="G63" s="326">
        <f>G60+G61+G17+G20</f>
        <v>2004419</v>
      </c>
      <c r="H63" s="17"/>
      <c r="I63" s="17"/>
      <c r="J63" s="17"/>
      <c r="K63" s="17"/>
      <c r="L63" s="17"/>
      <c r="M63" s="17"/>
      <c r="N63" s="17"/>
      <c r="O63" s="17"/>
      <c r="P63" s="17"/>
      <c r="Q63" s="17"/>
      <c r="R63" s="17"/>
      <c r="S63" s="17"/>
    </row>
    <row r="64" spans="1:19">
      <c r="A64" s="17"/>
      <c r="B64" s="17"/>
      <c r="C64" s="17"/>
      <c r="D64" s="17"/>
      <c r="E64" s="17"/>
      <c r="F64" s="17"/>
      <c r="G64" s="17"/>
      <c r="H64" s="17"/>
      <c r="I64" s="17"/>
      <c r="J64" s="17"/>
      <c r="K64" s="17"/>
      <c r="L64" s="17"/>
      <c r="M64" s="17"/>
      <c r="N64" s="17"/>
      <c r="O64" s="17"/>
      <c r="P64" s="17"/>
      <c r="Q64" s="17"/>
      <c r="R64" s="17"/>
      <c r="S64" s="17"/>
    </row>
    <row r="65" spans="1:19">
      <c r="A65" s="17" t="s">
        <v>661</v>
      </c>
      <c r="B65" s="17"/>
      <c r="C65" s="17"/>
      <c r="D65" s="17"/>
      <c r="E65" s="17"/>
      <c r="F65" s="17"/>
      <c r="G65" s="17"/>
      <c r="H65" s="17"/>
      <c r="I65" s="17"/>
      <c r="J65" s="17"/>
      <c r="K65" s="17"/>
      <c r="L65" s="17"/>
      <c r="M65" s="17"/>
      <c r="N65" s="17"/>
      <c r="O65" s="17"/>
      <c r="P65" s="17"/>
      <c r="Q65" s="17"/>
      <c r="R65" s="17"/>
      <c r="S65" s="17"/>
    </row>
    <row r="66" spans="1:19">
      <c r="A66" s="69" t="s">
        <v>662</v>
      </c>
      <c r="B66" s="69"/>
      <c r="C66" s="69"/>
      <c r="D66" s="69"/>
      <c r="E66" s="69"/>
      <c r="F66" s="69"/>
      <c r="G66" s="69"/>
      <c r="H66" s="17"/>
      <c r="I66" s="17"/>
      <c r="J66" s="17"/>
      <c r="K66" s="17"/>
      <c r="L66" s="17"/>
      <c r="M66" s="17"/>
      <c r="N66" s="17"/>
      <c r="O66" s="17"/>
      <c r="P66" s="17"/>
      <c r="Q66" s="17"/>
      <c r="R66" s="17"/>
      <c r="S66" s="17"/>
    </row>
    <row r="67" spans="1:19" ht="15.75">
      <c r="A67" s="71" t="s">
        <v>663</v>
      </c>
      <c r="B67" s="69"/>
      <c r="C67" s="69"/>
      <c r="D67" s="69"/>
      <c r="E67" s="69"/>
      <c r="F67" s="69"/>
      <c r="G67" s="69"/>
      <c r="H67" s="17"/>
      <c r="I67" s="17"/>
      <c r="J67" s="17"/>
      <c r="K67" s="17"/>
      <c r="L67" s="17"/>
      <c r="M67" s="17"/>
      <c r="N67" s="17"/>
      <c r="O67" s="17"/>
      <c r="P67" s="17"/>
      <c r="Q67" s="17"/>
      <c r="R67" s="17"/>
      <c r="S67" s="17"/>
    </row>
    <row r="68" spans="1:19">
      <c r="A68" s="17"/>
      <c r="B68" s="17"/>
      <c r="C68" s="17"/>
      <c r="D68" s="17"/>
      <c r="E68" s="17"/>
      <c r="F68" s="17"/>
      <c r="G68" s="17"/>
      <c r="H68" s="17"/>
      <c r="I68" s="17"/>
      <c r="J68" s="17"/>
      <c r="K68" s="17"/>
      <c r="L68" s="17"/>
      <c r="M68" s="17"/>
      <c r="N68" s="17"/>
      <c r="O68" s="17"/>
      <c r="P68" s="17"/>
      <c r="Q68" s="17"/>
      <c r="R68" s="17"/>
      <c r="S68" s="17"/>
    </row>
    <row r="69" spans="1:19" ht="15.75" thickBot="1">
      <c r="A69" s="17" t="str">
        <f>'Data Sheet'!$C$25</f>
        <v>Central Hudson Gas &amp; Electric</v>
      </c>
      <c r="B69" s="17"/>
      <c r="C69" s="17"/>
      <c r="D69" s="17"/>
      <c r="E69" s="17"/>
      <c r="F69" s="859" t="str">
        <f>'Data Sheet'!$C$40</f>
        <v>4/14/14</v>
      </c>
      <c r="G69" s="17" t="str">
        <f>'Data Sheet'!$C$38</f>
        <v>12/31/13</v>
      </c>
      <c r="H69" s="17"/>
      <c r="I69" s="17"/>
      <c r="J69" s="17"/>
      <c r="K69" s="17"/>
      <c r="L69" s="17"/>
      <c r="M69" s="17"/>
      <c r="N69" s="17"/>
      <c r="O69" s="17"/>
      <c r="P69" s="17"/>
      <c r="Q69" s="17"/>
      <c r="R69" s="17"/>
      <c r="S69" s="17"/>
    </row>
    <row r="70" spans="1:19">
      <c r="A70" s="29"/>
      <c r="B70" s="66"/>
      <c r="C70" s="66"/>
      <c r="D70" s="66"/>
      <c r="E70" s="66"/>
      <c r="F70" s="66"/>
      <c r="G70" s="67"/>
      <c r="H70" s="17"/>
      <c r="I70" s="17"/>
      <c r="J70" s="17"/>
      <c r="K70" s="17"/>
      <c r="L70" s="17"/>
      <c r="M70" s="17"/>
      <c r="N70" s="17"/>
      <c r="O70" s="17"/>
      <c r="P70" s="17"/>
      <c r="Q70" s="17"/>
      <c r="R70" s="17"/>
      <c r="S70" s="17"/>
    </row>
    <row r="71" spans="1:19">
      <c r="A71" s="379" t="s">
        <v>646</v>
      </c>
      <c r="B71" s="69"/>
      <c r="C71" s="69"/>
      <c r="D71" s="69"/>
      <c r="E71" s="69"/>
      <c r="F71" s="69"/>
      <c r="G71" s="70"/>
      <c r="H71" s="17"/>
      <c r="I71" s="17"/>
      <c r="J71" s="17"/>
      <c r="K71" s="17"/>
      <c r="L71" s="17"/>
      <c r="M71" s="17"/>
      <c r="N71" s="17"/>
      <c r="O71" s="17"/>
      <c r="P71" s="17"/>
      <c r="Q71" s="17"/>
      <c r="R71" s="17"/>
      <c r="S71" s="17"/>
    </row>
    <row r="72" spans="1:19">
      <c r="A72" s="74"/>
      <c r="B72" s="77"/>
      <c r="C72" s="77"/>
      <c r="D72" s="77"/>
      <c r="E72" s="77"/>
      <c r="F72" s="77"/>
      <c r="G72" s="76"/>
      <c r="H72" s="17"/>
      <c r="I72" s="17"/>
      <c r="J72" s="17"/>
      <c r="K72" s="17"/>
      <c r="L72" s="17"/>
      <c r="M72" s="17"/>
      <c r="N72" s="17"/>
      <c r="O72" s="17"/>
      <c r="P72" s="17"/>
      <c r="Q72" s="17"/>
      <c r="R72" s="17"/>
      <c r="S72" s="17"/>
    </row>
    <row r="73" spans="1:19">
      <c r="A73" s="269"/>
      <c r="B73" s="90"/>
      <c r="C73" s="90"/>
      <c r="D73" s="90"/>
      <c r="E73" s="400" t="s">
        <v>651</v>
      </c>
      <c r="F73" s="264"/>
      <c r="G73" s="95"/>
      <c r="H73" s="17"/>
      <c r="I73" s="17"/>
      <c r="J73" s="17"/>
      <c r="K73" s="17"/>
      <c r="L73" s="17"/>
      <c r="M73" s="17"/>
      <c r="N73" s="17"/>
      <c r="O73" s="17"/>
      <c r="P73" s="17"/>
      <c r="Q73" s="17"/>
      <c r="R73" s="17"/>
      <c r="S73" s="17"/>
    </row>
    <row r="74" spans="1:19">
      <c r="A74" s="271"/>
      <c r="B74" s="97"/>
      <c r="C74" s="345" t="s">
        <v>652</v>
      </c>
      <c r="D74" s="97"/>
      <c r="E74" s="345" t="s">
        <v>214</v>
      </c>
      <c r="F74" s="97"/>
      <c r="G74" s="270" t="s">
        <v>2095</v>
      </c>
      <c r="H74" s="17"/>
      <c r="I74" s="17"/>
      <c r="J74" s="17"/>
      <c r="K74" s="17"/>
      <c r="L74" s="17"/>
      <c r="M74" s="17"/>
      <c r="N74" s="17"/>
      <c r="O74" s="17"/>
      <c r="P74" s="17"/>
      <c r="Q74" s="17"/>
      <c r="R74" s="17"/>
      <c r="S74" s="17"/>
    </row>
    <row r="75" spans="1:19">
      <c r="A75" s="271"/>
      <c r="B75" s="345" t="s">
        <v>653</v>
      </c>
      <c r="C75" s="345" t="s">
        <v>654</v>
      </c>
      <c r="D75" s="345" t="s">
        <v>638</v>
      </c>
      <c r="E75" s="345" t="s">
        <v>619</v>
      </c>
      <c r="F75" s="345" t="s">
        <v>2099</v>
      </c>
      <c r="G75" s="270" t="s">
        <v>2870</v>
      </c>
      <c r="H75" s="17"/>
      <c r="I75" s="17"/>
      <c r="J75" s="17"/>
      <c r="K75" s="17"/>
      <c r="L75" s="17"/>
      <c r="M75" s="17"/>
      <c r="N75" s="17"/>
      <c r="O75" s="17"/>
      <c r="P75" s="17"/>
      <c r="Q75" s="17"/>
      <c r="R75" s="17"/>
      <c r="S75" s="17"/>
    </row>
    <row r="76" spans="1:19">
      <c r="A76" s="272"/>
      <c r="B76" s="397" t="s">
        <v>3447</v>
      </c>
      <c r="C76" s="397" t="s">
        <v>655</v>
      </c>
      <c r="D76" s="397" t="s">
        <v>3449</v>
      </c>
      <c r="E76" s="397" t="s">
        <v>3450</v>
      </c>
      <c r="F76" s="397" t="s">
        <v>640</v>
      </c>
      <c r="G76" s="273" t="s">
        <v>656</v>
      </c>
      <c r="H76" s="17"/>
      <c r="I76" s="17"/>
      <c r="J76" s="17"/>
      <c r="K76" s="17"/>
      <c r="L76" s="17"/>
      <c r="M76" s="17"/>
      <c r="N76" s="17"/>
      <c r="O76" s="17"/>
      <c r="P76" s="17"/>
      <c r="Q76" s="17"/>
      <c r="R76" s="17"/>
      <c r="S76" s="17"/>
    </row>
    <row r="77" spans="1:19">
      <c r="A77" s="72"/>
      <c r="B77" s="78"/>
      <c r="C77" s="376"/>
      <c r="D77" s="387"/>
      <c r="E77" s="17"/>
      <c r="F77" s="387"/>
      <c r="G77" s="338">
        <f t="shared" ref="G77:G108" si="1">C77+D77-F77</f>
        <v>0</v>
      </c>
      <c r="H77" s="17"/>
      <c r="I77" s="17"/>
      <c r="J77" s="17"/>
      <c r="K77" s="17"/>
      <c r="L77" s="17"/>
      <c r="M77" s="17"/>
      <c r="N77" s="17"/>
      <c r="O77" s="17"/>
      <c r="P77" s="17"/>
      <c r="Q77" s="17"/>
      <c r="R77" s="17"/>
      <c r="S77" s="17"/>
    </row>
    <row r="78" spans="1:19">
      <c r="A78" s="72"/>
      <c r="B78" s="78"/>
      <c r="C78" s="376"/>
      <c r="D78" s="387"/>
      <c r="E78" s="17"/>
      <c r="F78" s="387"/>
      <c r="G78" s="338">
        <f t="shared" si="1"/>
        <v>0</v>
      </c>
      <c r="H78" s="17"/>
      <c r="I78" s="17"/>
      <c r="J78" s="17"/>
      <c r="K78" s="17"/>
      <c r="L78" s="17"/>
      <c r="M78" s="17"/>
      <c r="N78" s="17"/>
      <c r="O78" s="17"/>
      <c r="P78" s="17"/>
      <c r="Q78" s="17"/>
      <c r="R78" s="17"/>
      <c r="S78" s="17"/>
    </row>
    <row r="79" spans="1:19">
      <c r="A79" s="72"/>
      <c r="B79" s="78"/>
      <c r="C79" s="376"/>
      <c r="D79" s="387"/>
      <c r="E79" s="17"/>
      <c r="F79" s="387"/>
      <c r="G79" s="338">
        <f t="shared" si="1"/>
        <v>0</v>
      </c>
      <c r="H79" s="17"/>
      <c r="I79" s="17"/>
      <c r="J79" s="17"/>
      <c r="K79" s="17"/>
      <c r="L79" s="17"/>
      <c r="M79" s="17"/>
      <c r="N79" s="17"/>
      <c r="O79" s="17"/>
      <c r="P79" s="17"/>
      <c r="Q79" s="17"/>
      <c r="R79" s="17"/>
      <c r="S79" s="17"/>
    </row>
    <row r="80" spans="1:19">
      <c r="A80" s="72"/>
      <c r="B80" s="78"/>
      <c r="C80" s="376"/>
      <c r="D80" s="387"/>
      <c r="E80" s="17"/>
      <c r="F80" s="387"/>
      <c r="G80" s="338">
        <f t="shared" si="1"/>
        <v>0</v>
      </c>
      <c r="H80" s="17"/>
      <c r="I80" s="17"/>
      <c r="J80" s="17"/>
      <c r="K80" s="17"/>
      <c r="L80" s="17"/>
      <c r="M80" s="17"/>
      <c r="N80" s="17"/>
      <c r="O80" s="17"/>
      <c r="P80" s="17"/>
      <c r="Q80" s="17"/>
      <c r="R80" s="17"/>
      <c r="S80" s="17"/>
    </row>
    <row r="81" spans="1:19">
      <c r="A81" s="72"/>
      <c r="B81" s="78"/>
      <c r="C81" s="376"/>
      <c r="D81" s="387"/>
      <c r="E81" s="17"/>
      <c r="F81" s="387"/>
      <c r="G81" s="338">
        <f t="shared" si="1"/>
        <v>0</v>
      </c>
      <c r="H81" s="17"/>
      <c r="I81" s="17"/>
      <c r="J81" s="17"/>
      <c r="K81" s="17"/>
      <c r="L81" s="17"/>
      <c r="M81" s="17"/>
      <c r="N81" s="17"/>
      <c r="O81" s="17"/>
      <c r="P81" s="17"/>
      <c r="Q81" s="17"/>
      <c r="R81" s="17"/>
      <c r="S81" s="17"/>
    </row>
    <row r="82" spans="1:19">
      <c r="A82" s="72"/>
      <c r="B82" s="78"/>
      <c r="C82" s="409"/>
      <c r="D82" s="387"/>
      <c r="E82" s="346"/>
      <c r="F82" s="410"/>
      <c r="G82" s="338">
        <f t="shared" si="1"/>
        <v>0</v>
      </c>
      <c r="H82" s="17"/>
      <c r="I82" s="17"/>
      <c r="J82" s="17"/>
      <c r="K82" s="17"/>
      <c r="L82" s="17"/>
      <c r="M82" s="17"/>
      <c r="N82" s="17"/>
      <c r="O82" s="17"/>
      <c r="P82" s="17"/>
      <c r="Q82" s="17"/>
      <c r="R82" s="17"/>
      <c r="S82" s="17"/>
    </row>
    <row r="83" spans="1:19">
      <c r="A83" s="72"/>
      <c r="B83" s="78"/>
      <c r="C83" s="376"/>
      <c r="D83" s="387"/>
      <c r="E83" s="17"/>
      <c r="F83" s="387"/>
      <c r="G83" s="338">
        <f t="shared" si="1"/>
        <v>0</v>
      </c>
      <c r="H83" s="17"/>
      <c r="I83" s="17"/>
      <c r="J83" s="17"/>
      <c r="K83" s="17"/>
      <c r="L83" s="17"/>
      <c r="M83" s="17"/>
      <c r="N83" s="17"/>
      <c r="O83" s="17"/>
      <c r="P83" s="17"/>
      <c r="Q83" s="17"/>
      <c r="R83" s="17"/>
      <c r="S83" s="17"/>
    </row>
    <row r="84" spans="1:19">
      <c r="A84" s="72"/>
      <c r="B84" s="78"/>
      <c r="C84" s="376"/>
      <c r="D84" s="387"/>
      <c r="E84" s="17"/>
      <c r="F84" s="387"/>
      <c r="G84" s="338">
        <f t="shared" si="1"/>
        <v>0</v>
      </c>
      <c r="H84" s="17"/>
      <c r="I84" s="17"/>
      <c r="J84" s="17"/>
      <c r="K84" s="17"/>
      <c r="L84" s="17"/>
      <c r="M84" s="17"/>
      <c r="N84" s="17"/>
      <c r="O84" s="17"/>
      <c r="P84" s="17"/>
      <c r="Q84" s="17"/>
      <c r="R84" s="17"/>
      <c r="S84" s="17"/>
    </row>
    <row r="85" spans="1:19">
      <c r="A85" s="72"/>
      <c r="B85" s="78"/>
      <c r="C85" s="376"/>
      <c r="D85" s="387"/>
      <c r="E85" s="17"/>
      <c r="F85" s="387"/>
      <c r="G85" s="338">
        <f t="shared" si="1"/>
        <v>0</v>
      </c>
      <c r="H85" s="17"/>
      <c r="I85" s="17"/>
      <c r="J85" s="17"/>
      <c r="K85" s="17"/>
      <c r="L85" s="17"/>
      <c r="M85" s="17"/>
      <c r="N85" s="17"/>
      <c r="O85" s="17"/>
      <c r="P85" s="17"/>
      <c r="Q85" s="17"/>
      <c r="R85" s="17"/>
      <c r="S85" s="17"/>
    </row>
    <row r="86" spans="1:19">
      <c r="A86" s="72"/>
      <c r="B86" s="78"/>
      <c r="C86" s="376"/>
      <c r="D86" s="387"/>
      <c r="E86" s="17"/>
      <c r="F86" s="387"/>
      <c r="G86" s="338">
        <f t="shared" si="1"/>
        <v>0</v>
      </c>
      <c r="H86" s="17"/>
      <c r="I86" s="17"/>
      <c r="J86" s="17"/>
      <c r="K86" s="17"/>
      <c r="L86" s="17"/>
      <c r="M86" s="17"/>
      <c r="N86" s="17"/>
      <c r="O86" s="17"/>
      <c r="P86" s="17"/>
      <c r="Q86" s="17"/>
      <c r="R86" s="17"/>
      <c r="S86" s="17"/>
    </row>
    <row r="87" spans="1:19">
      <c r="A87" s="72"/>
      <c r="B87" s="78"/>
      <c r="C87" s="376"/>
      <c r="D87" s="387"/>
      <c r="E87" s="17"/>
      <c r="F87" s="387"/>
      <c r="G87" s="338">
        <f t="shared" si="1"/>
        <v>0</v>
      </c>
      <c r="H87" s="17"/>
      <c r="I87" s="17"/>
      <c r="J87" s="17"/>
      <c r="K87" s="17"/>
      <c r="L87" s="17"/>
      <c r="M87" s="17"/>
      <c r="N87" s="17"/>
      <c r="O87" s="17"/>
      <c r="P87" s="17"/>
      <c r="Q87" s="17"/>
      <c r="R87" s="17"/>
      <c r="S87" s="17"/>
    </row>
    <row r="88" spans="1:19">
      <c r="A88" s="72"/>
      <c r="B88" s="78"/>
      <c r="C88" s="376"/>
      <c r="D88" s="387"/>
      <c r="E88" s="17"/>
      <c r="F88" s="387"/>
      <c r="G88" s="338">
        <f t="shared" si="1"/>
        <v>0</v>
      </c>
      <c r="H88" s="17"/>
      <c r="I88" s="17"/>
      <c r="J88" s="17"/>
      <c r="K88" s="17"/>
      <c r="L88" s="17"/>
      <c r="M88" s="17"/>
      <c r="N88" s="17"/>
      <c r="O88" s="17"/>
      <c r="P88" s="17"/>
      <c r="Q88" s="17"/>
      <c r="R88" s="17"/>
      <c r="S88" s="17"/>
    </row>
    <row r="89" spans="1:19">
      <c r="A89" s="72"/>
      <c r="B89" s="78"/>
      <c r="C89" s="376"/>
      <c r="D89" s="387"/>
      <c r="E89" s="17"/>
      <c r="F89" s="387"/>
      <c r="G89" s="338">
        <f t="shared" si="1"/>
        <v>0</v>
      </c>
      <c r="H89" s="17"/>
      <c r="I89" s="17"/>
      <c r="J89" s="17"/>
      <c r="K89" s="17"/>
      <c r="L89" s="17"/>
      <c r="M89" s="17"/>
      <c r="N89" s="17"/>
      <c r="O89" s="17"/>
      <c r="P89" s="17"/>
      <c r="Q89" s="17"/>
      <c r="R89" s="17"/>
      <c r="S89" s="17"/>
    </row>
    <row r="90" spans="1:19">
      <c r="A90" s="72"/>
      <c r="B90" s="78"/>
      <c r="C90" s="376"/>
      <c r="D90" s="387"/>
      <c r="E90" s="17"/>
      <c r="F90" s="387"/>
      <c r="G90" s="338">
        <f t="shared" si="1"/>
        <v>0</v>
      </c>
      <c r="H90" s="17"/>
      <c r="I90" s="17"/>
      <c r="J90" s="17"/>
      <c r="K90" s="17"/>
      <c r="L90" s="17"/>
      <c r="M90" s="17"/>
      <c r="N90" s="17"/>
      <c r="O90" s="17"/>
      <c r="P90" s="17"/>
      <c r="Q90" s="17"/>
      <c r="R90" s="17"/>
      <c r="S90" s="17"/>
    </row>
    <row r="91" spans="1:19">
      <c r="A91" s="72"/>
      <c r="B91" s="78"/>
      <c r="C91" s="376"/>
      <c r="D91" s="387"/>
      <c r="E91" s="17"/>
      <c r="F91" s="387"/>
      <c r="G91" s="338">
        <f t="shared" si="1"/>
        <v>0</v>
      </c>
      <c r="H91" s="17"/>
      <c r="I91" s="17"/>
      <c r="J91" s="17"/>
      <c r="K91" s="17"/>
      <c r="L91" s="17"/>
      <c r="M91" s="17"/>
      <c r="N91" s="17"/>
      <c r="O91" s="17"/>
      <c r="P91" s="17"/>
      <c r="Q91" s="17"/>
      <c r="R91" s="17"/>
      <c r="S91" s="17"/>
    </row>
    <row r="92" spans="1:19">
      <c r="A92" s="72"/>
      <c r="B92" s="78"/>
      <c r="C92" s="376"/>
      <c r="D92" s="387"/>
      <c r="E92" s="17"/>
      <c r="F92" s="387"/>
      <c r="G92" s="338">
        <f t="shared" si="1"/>
        <v>0</v>
      </c>
    </row>
    <row r="93" spans="1:19">
      <c r="A93" s="72"/>
      <c r="B93" s="78"/>
      <c r="C93" s="376"/>
      <c r="D93" s="387"/>
      <c r="E93" s="17"/>
      <c r="F93" s="387"/>
      <c r="G93" s="338">
        <f t="shared" si="1"/>
        <v>0</v>
      </c>
    </row>
    <row r="94" spans="1:19">
      <c r="A94" s="72"/>
      <c r="B94" s="78"/>
      <c r="C94" s="376"/>
      <c r="D94" s="387"/>
      <c r="E94" s="17"/>
      <c r="F94" s="387"/>
      <c r="G94" s="338">
        <f t="shared" si="1"/>
        <v>0</v>
      </c>
    </row>
    <row r="95" spans="1:19">
      <c r="A95" s="72"/>
      <c r="B95" s="78"/>
      <c r="C95" s="376"/>
      <c r="D95" s="387"/>
      <c r="E95" s="17"/>
      <c r="F95" s="387"/>
      <c r="G95" s="338">
        <f t="shared" si="1"/>
        <v>0</v>
      </c>
    </row>
    <row r="96" spans="1:19">
      <c r="A96" s="72"/>
      <c r="B96" s="78"/>
      <c r="C96" s="376"/>
      <c r="D96" s="387"/>
      <c r="E96" s="17"/>
      <c r="F96" s="387"/>
      <c r="G96" s="338">
        <f t="shared" si="1"/>
        <v>0</v>
      </c>
    </row>
    <row r="97" spans="1:7">
      <c r="A97" s="72"/>
      <c r="B97" s="78"/>
      <c r="C97" s="376"/>
      <c r="D97" s="387"/>
      <c r="E97" s="17"/>
      <c r="F97" s="387"/>
      <c r="G97" s="338">
        <f t="shared" si="1"/>
        <v>0</v>
      </c>
    </row>
    <row r="98" spans="1:7">
      <c r="A98" s="72"/>
      <c r="B98" s="78"/>
      <c r="C98" s="376"/>
      <c r="D98" s="387"/>
      <c r="E98" s="17"/>
      <c r="F98" s="387"/>
      <c r="G98" s="338">
        <f t="shared" si="1"/>
        <v>0</v>
      </c>
    </row>
    <row r="99" spans="1:7">
      <c r="A99" s="72"/>
      <c r="B99" s="78"/>
      <c r="C99" s="376"/>
      <c r="D99" s="387"/>
      <c r="E99" s="17"/>
      <c r="F99" s="387"/>
      <c r="G99" s="338">
        <f t="shared" si="1"/>
        <v>0</v>
      </c>
    </row>
    <row r="100" spans="1:7">
      <c r="A100" s="72"/>
      <c r="B100" s="78"/>
      <c r="C100" s="376"/>
      <c r="D100" s="387"/>
      <c r="E100" s="17"/>
      <c r="F100" s="387"/>
      <c r="G100" s="338">
        <f t="shared" si="1"/>
        <v>0</v>
      </c>
    </row>
    <row r="101" spans="1:7">
      <c r="A101" s="72"/>
      <c r="B101" s="78"/>
      <c r="C101" s="376"/>
      <c r="D101" s="387"/>
      <c r="E101" s="17"/>
      <c r="F101" s="387"/>
      <c r="G101" s="338">
        <f t="shared" si="1"/>
        <v>0</v>
      </c>
    </row>
    <row r="102" spans="1:7">
      <c r="A102" s="72"/>
      <c r="B102" s="78"/>
      <c r="C102" s="376"/>
      <c r="D102" s="387"/>
      <c r="E102" s="17"/>
      <c r="F102" s="387"/>
      <c r="G102" s="338">
        <f t="shared" si="1"/>
        <v>0</v>
      </c>
    </row>
    <row r="103" spans="1:7">
      <c r="A103" s="72"/>
      <c r="B103" s="78"/>
      <c r="C103" s="376"/>
      <c r="D103" s="387"/>
      <c r="E103" s="17"/>
      <c r="F103" s="387"/>
      <c r="G103" s="338">
        <f t="shared" si="1"/>
        <v>0</v>
      </c>
    </row>
    <row r="104" spans="1:7">
      <c r="A104" s="72"/>
      <c r="B104" s="78"/>
      <c r="C104" s="376"/>
      <c r="D104" s="387"/>
      <c r="E104" s="17"/>
      <c r="F104" s="387"/>
      <c r="G104" s="338">
        <f t="shared" si="1"/>
        <v>0</v>
      </c>
    </row>
    <row r="105" spans="1:7">
      <c r="A105" s="72"/>
      <c r="B105" s="78"/>
      <c r="C105" s="376"/>
      <c r="D105" s="387"/>
      <c r="E105" s="17"/>
      <c r="F105" s="387"/>
      <c r="G105" s="338">
        <f t="shared" si="1"/>
        <v>0</v>
      </c>
    </row>
    <row r="106" spans="1:7">
      <c r="A106" s="72"/>
      <c r="B106" s="78"/>
      <c r="C106" s="376"/>
      <c r="D106" s="387"/>
      <c r="E106" s="17"/>
      <c r="F106" s="387"/>
      <c r="G106" s="338">
        <f t="shared" si="1"/>
        <v>0</v>
      </c>
    </row>
    <row r="107" spans="1:7">
      <c r="A107" s="72"/>
      <c r="B107" s="78"/>
      <c r="C107" s="376"/>
      <c r="D107" s="387"/>
      <c r="E107" s="17"/>
      <c r="F107" s="387"/>
      <c r="G107" s="338">
        <f t="shared" si="1"/>
        <v>0</v>
      </c>
    </row>
    <row r="108" spans="1:7">
      <c r="A108" s="72"/>
      <c r="B108" s="78"/>
      <c r="C108" s="376"/>
      <c r="D108" s="387"/>
      <c r="E108" s="17"/>
      <c r="F108" s="387"/>
      <c r="G108" s="338">
        <f t="shared" si="1"/>
        <v>0</v>
      </c>
    </row>
    <row r="109" spans="1:7">
      <c r="A109" s="72"/>
      <c r="B109" s="78"/>
      <c r="C109" s="376"/>
      <c r="D109" s="387"/>
      <c r="E109" s="17"/>
      <c r="F109" s="387"/>
      <c r="G109" s="338">
        <f t="shared" ref="G109:G125" si="2">C109+D109-F109</f>
        <v>0</v>
      </c>
    </row>
    <row r="110" spans="1:7">
      <c r="A110" s="72"/>
      <c r="B110" s="78"/>
      <c r="C110" s="376"/>
      <c r="D110" s="387"/>
      <c r="E110" s="17"/>
      <c r="F110" s="387"/>
      <c r="G110" s="338">
        <f t="shared" si="2"/>
        <v>0</v>
      </c>
    </row>
    <row r="111" spans="1:7">
      <c r="A111" s="72"/>
      <c r="B111" s="78"/>
      <c r="C111" s="376"/>
      <c r="D111" s="387"/>
      <c r="E111" s="17"/>
      <c r="F111" s="387"/>
      <c r="G111" s="338">
        <f t="shared" si="2"/>
        <v>0</v>
      </c>
    </row>
    <row r="112" spans="1:7">
      <c r="A112" s="72"/>
      <c r="B112" s="78"/>
      <c r="C112" s="376"/>
      <c r="D112" s="387"/>
      <c r="E112" s="17"/>
      <c r="F112" s="387"/>
      <c r="G112" s="338">
        <f t="shared" si="2"/>
        <v>0</v>
      </c>
    </row>
    <row r="113" spans="1:7">
      <c r="A113" s="72"/>
      <c r="B113" s="78"/>
      <c r="C113" s="376"/>
      <c r="D113" s="387"/>
      <c r="E113" s="17"/>
      <c r="F113" s="387"/>
      <c r="G113" s="338">
        <f t="shared" si="2"/>
        <v>0</v>
      </c>
    </row>
    <row r="114" spans="1:7">
      <c r="A114" s="72"/>
      <c r="B114" s="78"/>
      <c r="C114" s="376"/>
      <c r="D114" s="387"/>
      <c r="E114" s="17"/>
      <c r="F114" s="387"/>
      <c r="G114" s="338">
        <f t="shared" si="2"/>
        <v>0</v>
      </c>
    </row>
    <row r="115" spans="1:7">
      <c r="A115" s="72"/>
      <c r="B115" s="78"/>
      <c r="C115" s="376"/>
      <c r="D115" s="387"/>
      <c r="E115" s="17"/>
      <c r="F115" s="387"/>
      <c r="G115" s="338">
        <f t="shared" si="2"/>
        <v>0</v>
      </c>
    </row>
    <row r="116" spans="1:7">
      <c r="A116" s="72"/>
      <c r="B116" s="78"/>
      <c r="C116" s="376"/>
      <c r="D116" s="387"/>
      <c r="E116" s="17"/>
      <c r="F116" s="387"/>
      <c r="G116" s="338">
        <f t="shared" si="2"/>
        <v>0</v>
      </c>
    </row>
    <row r="117" spans="1:7">
      <c r="A117" s="72"/>
      <c r="B117" s="78"/>
      <c r="C117" s="376"/>
      <c r="D117" s="387"/>
      <c r="E117" s="17"/>
      <c r="F117" s="387"/>
      <c r="G117" s="338">
        <f t="shared" si="2"/>
        <v>0</v>
      </c>
    </row>
    <row r="118" spans="1:7">
      <c r="A118" s="72"/>
      <c r="B118" s="78"/>
      <c r="C118" s="376"/>
      <c r="D118" s="387"/>
      <c r="E118" s="17"/>
      <c r="F118" s="387"/>
      <c r="G118" s="338">
        <f t="shared" si="2"/>
        <v>0</v>
      </c>
    </row>
    <row r="119" spans="1:7">
      <c r="A119" s="72"/>
      <c r="B119" s="78"/>
      <c r="C119" s="376"/>
      <c r="D119" s="387"/>
      <c r="E119" s="17"/>
      <c r="F119" s="387"/>
      <c r="G119" s="338">
        <f t="shared" si="2"/>
        <v>0</v>
      </c>
    </row>
    <row r="120" spans="1:7">
      <c r="A120" s="72"/>
      <c r="B120" s="78"/>
      <c r="C120" s="376"/>
      <c r="D120" s="387"/>
      <c r="E120" s="17"/>
      <c r="F120" s="387"/>
      <c r="G120" s="338">
        <f t="shared" si="2"/>
        <v>0</v>
      </c>
    </row>
    <row r="121" spans="1:7">
      <c r="A121" s="72"/>
      <c r="B121" s="78"/>
      <c r="C121" s="376"/>
      <c r="D121" s="387"/>
      <c r="E121" s="17"/>
      <c r="F121" s="387"/>
      <c r="G121" s="338">
        <f t="shared" si="2"/>
        <v>0</v>
      </c>
    </row>
    <row r="122" spans="1:7">
      <c r="A122" s="72"/>
      <c r="B122" s="78"/>
      <c r="C122" s="376"/>
      <c r="D122" s="387"/>
      <c r="E122" s="17"/>
      <c r="F122" s="387"/>
      <c r="G122" s="338">
        <f t="shared" si="2"/>
        <v>0</v>
      </c>
    </row>
    <row r="123" spans="1:7">
      <c r="A123" s="72"/>
      <c r="B123" s="78"/>
      <c r="C123" s="376"/>
      <c r="D123" s="387"/>
      <c r="E123" s="17"/>
      <c r="F123" s="387"/>
      <c r="G123" s="338">
        <f t="shared" si="2"/>
        <v>0</v>
      </c>
    </row>
    <row r="124" spans="1:7">
      <c r="A124" s="72"/>
      <c r="B124" s="78"/>
      <c r="C124" s="376"/>
      <c r="D124" s="387"/>
      <c r="E124" s="17"/>
      <c r="F124" s="387"/>
      <c r="G124" s="338">
        <f t="shared" si="2"/>
        <v>0</v>
      </c>
    </row>
    <row r="125" spans="1:7">
      <c r="A125" s="72"/>
      <c r="B125" s="78"/>
      <c r="C125" s="376"/>
      <c r="D125" s="387"/>
      <c r="E125" s="17"/>
      <c r="F125" s="387"/>
      <c r="G125" s="338">
        <f t="shared" si="2"/>
        <v>0</v>
      </c>
    </row>
    <row r="126" spans="1:7" ht="15.75" thickBot="1">
      <c r="A126" s="111"/>
      <c r="B126" s="407" t="s">
        <v>210</v>
      </c>
      <c r="C126" s="308">
        <f>SUM(C77:C125)</f>
        <v>0</v>
      </c>
      <c r="D126" s="308">
        <f>SUM(D77:D125)</f>
        <v>0</v>
      </c>
      <c r="E126" s="408"/>
      <c r="F126" s="308">
        <f>SUM(F77:F125)</f>
        <v>0</v>
      </c>
      <c r="G126" s="326">
        <f>SUM(G77:G125)</f>
        <v>0</v>
      </c>
    </row>
    <row r="128" spans="1:7">
      <c r="A128" s="17" t="s">
        <v>661</v>
      </c>
      <c r="B128" s="17"/>
      <c r="C128" s="17"/>
      <c r="D128" s="17"/>
      <c r="E128" s="17"/>
      <c r="F128" s="17"/>
      <c r="G128" s="17"/>
    </row>
    <row r="129" spans="1:7">
      <c r="A129" s="69" t="s">
        <v>664</v>
      </c>
      <c r="B129" s="69"/>
      <c r="C129" s="69"/>
      <c r="D129" s="69"/>
      <c r="E129" s="69"/>
      <c r="F129" s="69"/>
      <c r="G129" s="69"/>
    </row>
  </sheetData>
  <customSheetViews>
    <customSheetView guid="{15E51391-F6F3-48E9-B40F-0D0FA5B2E445}" scale="85" colorId="22">
      <pageMargins left="0.5" right="0.5" top="0.5" bottom="0.5" header="0.5" footer="0.5"/>
      <printOptions horizontalCentered="1" verticalCentered="1"/>
      <pageSetup scale="67" orientation="portrait" horizontalDpi="300" verticalDpi="300" r:id="rId1"/>
      <headerFooter alignWithMargins="0"/>
    </customSheetView>
    <customSheetView guid="{3A144620-83F7-4F5B-821B-3720DAB5A017}" scale="85" colorId="22">
      <pageMargins left="0.5" right="0.5" top="0.5" bottom="0.5" header="0.5" footer="0.5"/>
      <printOptions horizontalCentered="1" verticalCentered="1"/>
      <pageSetup scale="67" orientation="portrait" horizontalDpi="300" verticalDpi="300" r:id="rId2"/>
      <headerFooter alignWithMargins="0"/>
    </customSheetView>
    <customSheetView guid="{4AE1E835-A004-41CE-8576-E42DEB829644}" scale="85" colorId="22">
      <pageMargins left="0.5" right="0.5" top="0.5" bottom="0.5" header="0.5" footer="0.5"/>
      <printOptions horizontalCentered="1" verticalCentered="1"/>
      <pageSetup scale="67" orientation="portrait" horizontalDpi="300" verticalDpi="300" r:id="rId3"/>
      <headerFooter alignWithMargins="0"/>
    </customSheetView>
    <customSheetView guid="{F164CA47-D0CA-4087-947A-F5047D94B8B7}" scale="85" colorId="22">
      <pageMargins left="0.5" right="0.5" top="0.5" bottom="0.5" header="0.5" footer="0.5"/>
      <printOptions horizontalCentered="1" verticalCentered="1"/>
      <pageSetup scale="67" orientation="portrait" horizontalDpi="300" verticalDpi="300" r:id="rId4"/>
      <headerFooter alignWithMargins="0"/>
    </customSheetView>
    <customSheetView guid="{BD2EE8C8-7F57-4FE0-A338-C6EB2215B0F1}" scale="85" colorId="22" showPageBreaks="1" printArea="1">
      <pageMargins left="0.5" right="0.5" top="0.5" bottom="0.5" header="0.5" footer="0.5"/>
      <printOptions horizontalCentered="1" verticalCentered="1"/>
      <pageSetup scale="67" orientation="portrait" horizontalDpi="300" verticalDpi="300" r:id="rId5"/>
      <headerFooter alignWithMargins="0"/>
    </customSheetView>
    <customSheetView guid="{C7E3EE00-B00F-419E-8611-266863084489}" scale="85" colorId="22" showPageBreaks="1" printArea="1">
      <pageMargins left="0.5" right="0.5" top="0.5" bottom="0.5" header="0.5" footer="0.5"/>
      <printOptions horizontalCentered="1" verticalCentered="1"/>
      <pageSetup scale="67" orientation="portrait" horizontalDpi="300" verticalDpi="300" r:id="rId6"/>
      <headerFooter alignWithMargins="0"/>
    </customSheetView>
    <customSheetView guid="{3477AA39-47F3-4DEE-B5AC-34FD34A7C506}" scale="85" colorId="22" showPageBreaks="1" printArea="1">
      <pageMargins left="0.5" right="0.5" top="0.5" bottom="0.5" header="0.5" footer="0.5"/>
      <printOptions horizontalCentered="1" verticalCentered="1"/>
      <pageSetup scale="67" orientation="portrait" horizontalDpi="300" verticalDpi="300" r:id="rId7"/>
      <headerFooter alignWithMargins="0"/>
    </customSheetView>
    <customSheetView guid="{49B64248-30F9-46D2-A9F4-36D89630158D}" scale="85" colorId="22" showPageBreaks="1" printArea="1">
      <pageMargins left="0.5" right="0.5" top="0.5" bottom="0.5" header="0.5" footer="0.5"/>
      <printOptions horizontalCentered="1" verticalCentered="1"/>
      <pageSetup scale="67" orientation="portrait" horizontalDpi="300" verticalDpi="300" r:id="rId8"/>
      <headerFooter alignWithMargins="0"/>
    </customSheetView>
    <customSheetView guid="{9460FF40-1E23-4EAD-9F2E-3CC0E3823200}" scale="85" colorId="22" showPageBreaks="1" printArea="1">
      <pageMargins left="0.5" right="0.5" top="0.5" bottom="0.5" header="0.5" footer="0.5"/>
      <printOptions horizontalCentered="1" verticalCentered="1"/>
      <pageSetup scale="67" orientation="portrait" horizontalDpi="300" verticalDpi="300" r:id="rId9"/>
      <headerFooter alignWithMargins="0"/>
    </customSheetView>
    <customSheetView guid="{33F19BEF-14FD-48AD-9437-DC9391C2FB5D}" scale="85" colorId="22">
      <pageMargins left="0.5" right="0.5" top="0.5" bottom="0.5" header="0.5" footer="0.5"/>
      <printOptions horizontalCentered="1" verticalCentered="1"/>
      <pageSetup scale="67" orientation="portrait" horizontalDpi="300" verticalDpi="300" r:id="rId10"/>
      <headerFooter alignWithMargins="0"/>
    </customSheetView>
    <customSheetView guid="{3572A64A-10E1-48A8-88DB-C6FDE35A45D9}" scale="85" colorId="22">
      <pageMargins left="0.5" right="0.5" top="0.5" bottom="0.5" header="0.5" footer="0.5"/>
      <printOptions horizontalCentered="1" verticalCentered="1"/>
      <pageSetup scale="67" orientation="portrait" horizontalDpi="300" verticalDpi="300" r:id="rId11"/>
      <headerFooter alignWithMargins="0"/>
    </customSheetView>
    <customSheetView guid="{9A3FFF2B-6404-4DF1-A691-3B3D111BF416}" scale="85" colorId="22">
      <pageMargins left="0.5" right="0.5" top="0.5" bottom="0.5" header="0.5" footer="0.5"/>
      <printOptions horizontalCentered="1" verticalCentered="1"/>
      <pageSetup scale="67" orientation="portrait" horizontalDpi="300" verticalDpi="300" r:id="rId12"/>
      <headerFooter alignWithMargins="0"/>
    </customSheetView>
    <customSheetView guid="{6972FD2D-1C11-49E2-936D-D053FB86EE49}" scale="85" colorId="22">
      <pageMargins left="0.5" right="0.5" top="0.5" bottom="0.5" header="0.5" footer="0.5"/>
      <printOptions horizontalCentered="1" verticalCentered="1"/>
      <pageSetup scale="67" orientation="portrait" horizontalDpi="300" verticalDpi="300" r:id="rId13"/>
      <headerFooter alignWithMargins="0"/>
    </customSheetView>
    <customSheetView guid="{909B62D3-37B4-48E7-A28D-FCCB057513A6}" scale="85" colorId="22">
      <pageMargins left="0.5" right="0.5" top="0.5" bottom="0.5" header="0.5" footer="0.5"/>
      <printOptions horizontalCentered="1" verticalCentered="1"/>
      <pageSetup scale="67" orientation="portrait" horizontalDpi="300" verticalDpi="300" r:id="rId14"/>
      <headerFooter alignWithMargins="0"/>
    </customSheetView>
    <customSheetView guid="{AF5B460E-BE98-4D6A-BC4D-FB7F586FE8C3}" scale="85" colorId="22" showPageBreaks="1">
      <pageMargins left="0.5" right="0.5" top="0.5" bottom="0.5" header="0.5" footer="0.5"/>
      <printOptions horizontalCentered="1" verticalCentered="1"/>
      <pageSetup scale="67" orientation="portrait" horizontalDpi="300" verticalDpi="300" r:id="rId15"/>
      <headerFooter alignWithMargins="0"/>
    </customSheetView>
    <customSheetView guid="{AD2DEECA-73A1-433A-8496-725ED72ABD3B}" scale="85" colorId="22">
      <pageMargins left="0.5" right="0.5" top="0.5" bottom="0.5" header="0.5" footer="0.5"/>
      <printOptions horizontalCentered="1" verticalCentered="1"/>
      <pageSetup scale="67" orientation="portrait" horizontalDpi="300" verticalDpi="300" r:id="rId16"/>
      <headerFooter alignWithMargins="0"/>
    </customSheetView>
    <customSheetView guid="{613A73D1-ED13-41BC-B183-6F740B4BAFC9}" scale="60" colorId="22" showPageBreaks="1" view="pageBreakPreview" topLeftCell="A97">
      <selection activeCell="B50" sqref="B50"/>
      <rowBreaks count="1" manualBreakCount="1">
        <brk id="69" max="16383" man="1"/>
      </rowBreaks>
      <pageMargins left="0.5" right="0.5" top="0.5" bottom="0.5" header="0.5" footer="0.5"/>
      <printOptions horizontalCentered="1" verticalCentered="1"/>
      <pageSetup scale="67" orientation="portrait" horizontalDpi="300" verticalDpi="300" r:id="rId17"/>
      <headerFooter alignWithMargins="0"/>
    </customSheetView>
  </customSheetViews>
  <printOptions horizontalCentered="1" verticalCentered="1"/>
  <pageMargins left="0.5" right="0.5" top="0.25" bottom="0.25" header="0" footer="0"/>
  <pageSetup scale="70" orientation="portrait" horizontalDpi="300" verticalDpi="300" r:id="rId18"/>
  <headerFooter alignWithMargins="0"/>
  <rowBreaks count="1" manualBreakCount="1">
    <brk id="6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07"/>
  <sheetViews>
    <sheetView defaultGridColor="0" view="pageBreakPreview" colorId="22" zoomScale="60" zoomScaleNormal="85" workbookViewId="0">
      <selection activeCell="D78" sqref="D78"/>
    </sheetView>
  </sheetViews>
  <sheetFormatPr defaultColWidth="9.6640625" defaultRowHeight="15"/>
  <cols>
    <col min="1" max="1" width="4.6640625" style="9" customWidth="1"/>
    <col min="2" max="2" width="1.6640625" style="9" customWidth="1"/>
    <col min="3" max="3" width="43.6640625" style="9" customWidth="1"/>
    <col min="4" max="4" width="25.6640625" style="9" customWidth="1"/>
    <col min="5" max="5" width="17.5546875" style="9" customWidth="1"/>
    <col min="6" max="6" width="18.33203125" style="9" customWidth="1"/>
    <col min="7" max="16384" width="9.6640625" style="9"/>
  </cols>
  <sheetData>
    <row r="1" spans="1:17" ht="16.899999999999999" customHeight="1">
      <c r="A1" s="29" t="s">
        <v>2056</v>
      </c>
      <c r="B1" s="66"/>
      <c r="C1" s="260"/>
      <c r="D1" s="66" t="s">
        <v>3759</v>
      </c>
      <c r="E1" s="261" t="s">
        <v>2058</v>
      </c>
      <c r="F1" s="67" t="s">
        <v>2059</v>
      </c>
      <c r="G1" s="17"/>
      <c r="H1" s="17"/>
      <c r="I1" s="17"/>
      <c r="J1" s="17"/>
      <c r="K1" s="17"/>
      <c r="L1" s="17"/>
      <c r="M1" s="17"/>
      <c r="N1" s="17"/>
      <c r="O1" s="17"/>
      <c r="P1" s="17"/>
      <c r="Q1" s="17"/>
    </row>
    <row r="2" spans="1:17" ht="16.899999999999999" customHeight="1">
      <c r="A2" s="72" t="str">
        <f>'Data Sheet'!$C$25</f>
        <v>Central Hudson Gas &amp; Electric</v>
      </c>
      <c r="B2" s="17"/>
      <c r="C2" s="81"/>
      <c r="D2" s="17" t="s">
        <v>1335</v>
      </c>
      <c r="E2" s="78" t="s">
        <v>3784</v>
      </c>
      <c r="F2" s="73"/>
      <c r="G2" s="17"/>
      <c r="H2" s="17"/>
      <c r="I2" s="17"/>
      <c r="J2" s="17"/>
      <c r="K2" s="17"/>
      <c r="L2" s="17"/>
      <c r="M2" s="17"/>
      <c r="N2" s="17"/>
      <c r="O2" s="17"/>
      <c r="P2" s="17"/>
      <c r="Q2" s="17"/>
    </row>
    <row r="3" spans="1:17" ht="16.899999999999999" customHeight="1">
      <c r="A3" s="74"/>
      <c r="B3" s="77"/>
      <c r="C3" s="117"/>
      <c r="D3" s="77" t="s">
        <v>1336</v>
      </c>
      <c r="E3" s="870" t="str">
        <f>'Data Sheet'!$C$40</f>
        <v>4/14/14</v>
      </c>
      <c r="F3" s="273" t="str">
        <f>'Data Sheet'!$C$38</f>
        <v>12/31/13</v>
      </c>
      <c r="G3" s="17"/>
      <c r="H3" s="17"/>
      <c r="I3" s="17"/>
      <c r="J3" s="17"/>
      <c r="K3" s="17"/>
      <c r="L3" s="17"/>
      <c r="M3" s="17"/>
      <c r="N3" s="17"/>
      <c r="O3" s="17"/>
      <c r="P3" s="17"/>
      <c r="Q3" s="17"/>
    </row>
    <row r="4" spans="1:17" ht="16.899999999999999" customHeight="1">
      <c r="A4" s="314"/>
      <c r="B4" s="264" t="s">
        <v>665</v>
      </c>
      <c r="C4" s="264"/>
      <c r="D4" s="264"/>
      <c r="E4" s="264"/>
      <c r="F4" s="265"/>
      <c r="G4" s="17"/>
      <c r="H4" s="17"/>
      <c r="I4" s="17"/>
      <c r="J4" s="17"/>
      <c r="K4" s="17"/>
      <c r="L4" s="17"/>
      <c r="M4" s="17"/>
      <c r="N4" s="17"/>
      <c r="O4" s="17"/>
      <c r="P4" s="17"/>
      <c r="Q4" s="17"/>
    </row>
    <row r="5" spans="1:17" ht="16.899999999999999" customHeight="1">
      <c r="A5" s="72" t="s">
        <v>666</v>
      </c>
      <c r="B5" s="17"/>
      <c r="C5" s="17"/>
      <c r="D5" s="17"/>
      <c r="E5" s="17"/>
      <c r="F5" s="73"/>
      <c r="G5" s="17"/>
      <c r="H5" s="17"/>
      <c r="I5" s="17"/>
      <c r="J5" s="17"/>
      <c r="K5" s="17"/>
      <c r="L5" s="17"/>
      <c r="M5" s="17"/>
      <c r="N5" s="17"/>
      <c r="O5" s="17"/>
      <c r="P5" s="17"/>
      <c r="Q5" s="17"/>
    </row>
    <row r="6" spans="1:17" ht="16.899999999999999" customHeight="1">
      <c r="A6" s="72"/>
      <c r="B6" s="17"/>
      <c r="C6" s="17" t="s">
        <v>667</v>
      </c>
      <c r="D6" s="17"/>
      <c r="E6" s="17"/>
      <c r="F6" s="73"/>
      <c r="G6" s="17"/>
      <c r="H6" s="17"/>
      <c r="I6" s="17"/>
      <c r="J6" s="17"/>
      <c r="K6" s="17"/>
      <c r="L6" s="17"/>
      <c r="M6" s="17"/>
      <c r="N6" s="17"/>
      <c r="O6" s="17"/>
      <c r="P6" s="17"/>
      <c r="Q6" s="17"/>
    </row>
    <row r="7" spans="1:17" ht="16.899999999999999" customHeight="1">
      <c r="A7" s="72" t="s">
        <v>668</v>
      </c>
      <c r="B7" s="17"/>
      <c r="C7" s="17"/>
      <c r="D7" s="17"/>
      <c r="E7" s="17"/>
      <c r="F7" s="73"/>
      <c r="G7" s="17"/>
      <c r="H7" s="17"/>
      <c r="I7" s="17"/>
      <c r="J7" s="17"/>
      <c r="K7" s="17"/>
      <c r="L7" s="17"/>
      <c r="M7" s="17"/>
      <c r="N7" s="17"/>
      <c r="O7" s="17"/>
      <c r="P7" s="17"/>
      <c r="Q7" s="17"/>
    </row>
    <row r="8" spans="1:17" ht="16.899999999999999" customHeight="1">
      <c r="A8" s="411"/>
      <c r="B8" s="89"/>
      <c r="C8" s="89"/>
      <c r="D8" s="89"/>
      <c r="E8" s="828" t="s">
        <v>669</v>
      </c>
      <c r="F8" s="401" t="s">
        <v>3647</v>
      </c>
      <c r="G8" s="17"/>
      <c r="H8" s="17"/>
      <c r="I8" s="17"/>
      <c r="J8" s="17"/>
      <c r="K8" s="17"/>
      <c r="L8" s="17"/>
      <c r="M8" s="17"/>
      <c r="N8" s="17"/>
      <c r="O8" s="17"/>
      <c r="P8" s="17"/>
      <c r="Q8" s="17"/>
    </row>
    <row r="9" spans="1:17" ht="16.899999999999999" customHeight="1">
      <c r="A9" s="332" t="s">
        <v>670</v>
      </c>
      <c r="B9" s="17"/>
      <c r="C9" s="346" t="s">
        <v>671</v>
      </c>
      <c r="D9" s="17"/>
      <c r="E9" s="345" t="s">
        <v>672</v>
      </c>
      <c r="F9" s="270" t="s">
        <v>673</v>
      </c>
      <c r="G9" s="17"/>
      <c r="H9" s="17"/>
      <c r="I9" s="17"/>
      <c r="J9" s="17"/>
      <c r="K9" s="17"/>
      <c r="L9" s="17"/>
      <c r="M9" s="17"/>
      <c r="N9" s="17"/>
      <c r="O9" s="17"/>
      <c r="P9" s="17"/>
      <c r="Q9" s="17"/>
    </row>
    <row r="10" spans="1:17" ht="16.899999999999999" customHeight="1">
      <c r="A10" s="332" t="s">
        <v>1987</v>
      </c>
      <c r="B10" s="17"/>
      <c r="C10" s="17"/>
      <c r="D10" s="17"/>
      <c r="E10" s="345" t="s">
        <v>674</v>
      </c>
      <c r="F10" s="270" t="s">
        <v>654</v>
      </c>
      <c r="G10" s="17"/>
      <c r="H10" s="17"/>
      <c r="I10" s="17"/>
      <c r="J10" s="17"/>
      <c r="K10" s="17"/>
      <c r="L10" s="17"/>
      <c r="M10" s="17"/>
      <c r="N10" s="17"/>
      <c r="O10" s="17"/>
      <c r="P10" s="17"/>
      <c r="Q10" s="17"/>
    </row>
    <row r="11" spans="1:17" ht="16.899999999999999" customHeight="1">
      <c r="A11" s="332"/>
      <c r="B11" s="77"/>
      <c r="C11" s="823" t="s">
        <v>3447</v>
      </c>
      <c r="D11" s="77"/>
      <c r="E11" s="397" t="s">
        <v>675</v>
      </c>
      <c r="F11" s="273" t="s">
        <v>3449</v>
      </c>
      <c r="G11" s="17"/>
      <c r="H11" s="17"/>
      <c r="I11" s="17"/>
      <c r="J11" s="17"/>
      <c r="K11" s="17"/>
      <c r="L11" s="17"/>
      <c r="M11" s="17"/>
      <c r="N11" s="17"/>
      <c r="O11" s="17"/>
      <c r="P11" s="17"/>
      <c r="Q11" s="17"/>
    </row>
    <row r="12" spans="1:17" ht="16.899999999999999" customHeight="1">
      <c r="A12" s="274">
        <v>1</v>
      </c>
      <c r="B12" s="315" t="s">
        <v>3424</v>
      </c>
      <c r="C12" s="315"/>
      <c r="D12" s="315"/>
      <c r="E12" s="277"/>
      <c r="F12" s="278"/>
      <c r="G12" s="17"/>
      <c r="H12" s="17"/>
      <c r="I12" s="17"/>
      <c r="J12" s="17"/>
      <c r="K12" s="17"/>
      <c r="L12" s="17"/>
      <c r="M12" s="17"/>
      <c r="N12" s="17"/>
      <c r="O12" s="17"/>
      <c r="P12" s="17"/>
      <c r="Q12" s="17"/>
    </row>
    <row r="13" spans="1:17" ht="16.899999999999999" customHeight="1">
      <c r="A13" s="274">
        <f t="shared" ref="A13:A29" si="0">A12+1</f>
        <v>2</v>
      </c>
      <c r="B13" s="315"/>
      <c r="C13" s="315" t="s">
        <v>5216</v>
      </c>
      <c r="D13" s="315"/>
      <c r="E13" s="318">
        <f>E108</f>
        <v>67904335</v>
      </c>
      <c r="F13" s="320">
        <f>F108</f>
        <v>65601325</v>
      </c>
      <c r="G13" s="17"/>
      <c r="H13" s="17"/>
      <c r="I13" s="17"/>
      <c r="J13" s="17"/>
      <c r="K13" s="17"/>
      <c r="L13" s="17"/>
      <c r="M13" s="17"/>
      <c r="N13" s="17"/>
      <c r="O13" s="17"/>
      <c r="P13" s="17"/>
      <c r="Q13" s="17"/>
    </row>
    <row r="14" spans="1:17" ht="16.899999999999999" customHeight="1">
      <c r="A14" s="274">
        <f t="shared" si="0"/>
        <v>3</v>
      </c>
      <c r="B14" s="315"/>
      <c r="C14" s="315"/>
      <c r="D14" s="315"/>
      <c r="E14" s="321"/>
      <c r="F14" s="320"/>
      <c r="G14" s="17"/>
      <c r="H14" s="17"/>
      <c r="I14" s="17"/>
      <c r="J14" s="17"/>
      <c r="K14" s="17"/>
      <c r="L14" s="17"/>
      <c r="M14" s="17"/>
      <c r="N14" s="17"/>
      <c r="O14" s="17"/>
      <c r="P14" s="17"/>
      <c r="Q14" s="17"/>
    </row>
    <row r="15" spans="1:17" ht="16.899999999999999" customHeight="1">
      <c r="A15" s="274">
        <f t="shared" si="0"/>
        <v>4</v>
      </c>
      <c r="B15" s="315"/>
      <c r="C15" s="315"/>
      <c r="D15" s="315"/>
      <c r="E15" s="321"/>
      <c r="F15" s="320"/>
      <c r="G15" s="17"/>
      <c r="H15" s="17"/>
      <c r="I15" s="17"/>
      <c r="J15" s="17"/>
      <c r="K15" s="17"/>
      <c r="L15" s="17"/>
      <c r="M15" s="17"/>
      <c r="N15" s="17"/>
      <c r="O15" s="17"/>
      <c r="P15" s="17"/>
      <c r="Q15" s="17"/>
    </row>
    <row r="16" spans="1:17" ht="16.899999999999999" customHeight="1">
      <c r="A16" s="274">
        <f t="shared" si="0"/>
        <v>5</v>
      </c>
      <c r="B16" s="315"/>
      <c r="C16" s="315"/>
      <c r="D16" s="315"/>
      <c r="E16" s="321"/>
      <c r="F16" s="320"/>
      <c r="G16" s="17"/>
      <c r="H16" s="17"/>
      <c r="I16" s="17"/>
      <c r="J16" s="17"/>
      <c r="K16" s="17"/>
      <c r="L16" s="17"/>
      <c r="M16" s="17"/>
      <c r="N16" s="17"/>
      <c r="O16" s="17"/>
      <c r="P16" s="17"/>
      <c r="Q16" s="17"/>
    </row>
    <row r="17" spans="1:17" ht="16.899999999999999" customHeight="1">
      <c r="A17" s="274">
        <f t="shared" si="0"/>
        <v>6</v>
      </c>
      <c r="B17" s="315"/>
      <c r="C17" s="315"/>
      <c r="D17" s="315"/>
      <c r="E17" s="321"/>
      <c r="F17" s="320"/>
      <c r="G17" s="17"/>
      <c r="H17" s="17"/>
      <c r="I17" s="17"/>
      <c r="J17" s="17"/>
      <c r="K17" s="17"/>
      <c r="L17" s="17"/>
      <c r="M17" s="17"/>
      <c r="N17" s="17"/>
      <c r="O17" s="17"/>
      <c r="P17" s="17"/>
      <c r="Q17" s="17"/>
    </row>
    <row r="18" spans="1:17" ht="16.899999999999999" customHeight="1">
      <c r="A18" s="274">
        <f t="shared" si="0"/>
        <v>7</v>
      </c>
      <c r="B18" s="315" t="s">
        <v>2676</v>
      </c>
      <c r="C18" s="315"/>
      <c r="D18" s="315"/>
      <c r="E18" s="321"/>
      <c r="F18" s="320"/>
      <c r="G18" s="17"/>
      <c r="H18" s="17"/>
      <c r="I18" s="17"/>
      <c r="J18" s="17"/>
      <c r="K18" s="17"/>
      <c r="L18" s="17"/>
      <c r="M18" s="17"/>
      <c r="N18" s="17"/>
      <c r="O18" s="17"/>
      <c r="P18" s="17"/>
      <c r="Q18" s="17"/>
    </row>
    <row r="19" spans="1:17" ht="16.899999999999999" customHeight="1">
      <c r="A19" s="274">
        <f t="shared" si="0"/>
        <v>8</v>
      </c>
      <c r="B19" s="315" t="s">
        <v>676</v>
      </c>
      <c r="C19" s="315"/>
      <c r="D19" s="315"/>
      <c r="E19" s="318">
        <f>SUM(E13:E18)</f>
        <v>67904335</v>
      </c>
      <c r="F19" s="317">
        <f>SUM(F13:F18)</f>
        <v>65601325</v>
      </c>
      <c r="G19" s="17"/>
      <c r="H19" s="17"/>
      <c r="I19" s="17"/>
      <c r="J19" s="17"/>
      <c r="K19" s="17"/>
      <c r="L19" s="17"/>
      <c r="M19" s="17"/>
      <c r="N19" s="17"/>
      <c r="O19" s="17"/>
      <c r="P19" s="17"/>
      <c r="Q19" s="17"/>
    </row>
    <row r="20" spans="1:17" ht="16.899999999999999" customHeight="1">
      <c r="A20" s="274">
        <f t="shared" si="0"/>
        <v>9</v>
      </c>
      <c r="B20" s="315" t="s">
        <v>3425</v>
      </c>
      <c r="C20" s="315"/>
      <c r="D20" s="315"/>
      <c r="E20" s="277"/>
      <c r="F20" s="301"/>
      <c r="G20" s="17"/>
      <c r="H20" s="17"/>
      <c r="I20" s="17"/>
      <c r="J20" s="17"/>
      <c r="K20" s="17"/>
      <c r="L20" s="17"/>
      <c r="M20" s="17"/>
      <c r="N20" s="17"/>
      <c r="O20" s="17"/>
      <c r="P20" s="17"/>
      <c r="Q20" s="17"/>
    </row>
    <row r="21" spans="1:17" ht="16.899999999999999" customHeight="1">
      <c r="A21" s="274">
        <f t="shared" si="0"/>
        <v>10</v>
      </c>
      <c r="B21" s="315"/>
      <c r="C21" s="315" t="s">
        <v>5216</v>
      </c>
      <c r="D21" s="315"/>
      <c r="E21" s="318">
        <f>E172</f>
        <v>3832450</v>
      </c>
      <c r="F21" s="320">
        <f>F172</f>
        <v>15449562</v>
      </c>
      <c r="G21" s="17"/>
      <c r="H21" s="17"/>
      <c r="I21" s="17"/>
      <c r="J21" s="17"/>
      <c r="K21" s="17"/>
      <c r="L21" s="17"/>
      <c r="M21" s="17"/>
      <c r="N21" s="17"/>
      <c r="O21" s="17"/>
      <c r="P21" s="17"/>
      <c r="Q21" s="17"/>
    </row>
    <row r="22" spans="1:17" ht="16.899999999999999" customHeight="1">
      <c r="A22" s="274">
        <f t="shared" si="0"/>
        <v>11</v>
      </c>
      <c r="B22" s="315"/>
      <c r="C22" s="315"/>
      <c r="D22" s="315"/>
      <c r="E22" s="321"/>
      <c r="F22" s="320"/>
      <c r="G22" s="17"/>
      <c r="H22" s="17"/>
      <c r="I22" s="17"/>
      <c r="J22" s="17"/>
      <c r="K22" s="17"/>
      <c r="L22" s="17"/>
      <c r="M22" s="17"/>
      <c r="N22" s="17"/>
      <c r="O22" s="17"/>
      <c r="P22" s="17"/>
      <c r="Q22" s="17"/>
    </row>
    <row r="23" spans="1:17" ht="16.899999999999999" customHeight="1">
      <c r="A23" s="274">
        <f t="shared" si="0"/>
        <v>12</v>
      </c>
      <c r="B23" s="315"/>
      <c r="C23" s="315"/>
      <c r="D23" s="315"/>
      <c r="E23" s="321"/>
      <c r="F23" s="320"/>
      <c r="G23" s="17"/>
      <c r="H23" s="17"/>
      <c r="I23" s="17"/>
      <c r="J23" s="17"/>
      <c r="K23" s="17"/>
      <c r="L23" s="17"/>
      <c r="M23" s="17"/>
      <c r="N23" s="17"/>
      <c r="O23" s="17"/>
      <c r="P23" s="17"/>
      <c r="Q23" s="17"/>
    </row>
    <row r="24" spans="1:17" ht="16.899999999999999" customHeight="1">
      <c r="A24" s="274">
        <f t="shared" si="0"/>
        <v>13</v>
      </c>
      <c r="B24" s="315"/>
      <c r="C24" s="315"/>
      <c r="D24" s="315"/>
      <c r="E24" s="321"/>
      <c r="F24" s="320"/>
      <c r="G24" s="17"/>
      <c r="H24" s="17"/>
      <c r="I24" s="17"/>
      <c r="J24" s="17"/>
      <c r="K24" s="17"/>
      <c r="L24" s="17"/>
      <c r="M24" s="17"/>
      <c r="N24" s="17"/>
      <c r="O24" s="17"/>
      <c r="P24" s="17"/>
      <c r="Q24" s="17"/>
    </row>
    <row r="25" spans="1:17" ht="16.899999999999999" customHeight="1">
      <c r="A25" s="274">
        <f t="shared" si="0"/>
        <v>14</v>
      </c>
      <c r="B25" s="315"/>
      <c r="C25" s="315"/>
      <c r="D25" s="315"/>
      <c r="E25" s="321"/>
      <c r="F25" s="320"/>
      <c r="G25" s="17"/>
      <c r="H25" s="17"/>
      <c r="I25" s="17"/>
      <c r="J25" s="17"/>
      <c r="K25" s="17"/>
      <c r="L25" s="17"/>
      <c r="M25" s="17"/>
      <c r="N25" s="17"/>
      <c r="O25" s="17"/>
      <c r="P25" s="17"/>
      <c r="Q25" s="17"/>
    </row>
    <row r="26" spans="1:17" ht="16.899999999999999" customHeight="1">
      <c r="A26" s="274">
        <f t="shared" si="0"/>
        <v>15</v>
      </c>
      <c r="B26" s="315" t="s">
        <v>2676</v>
      </c>
      <c r="C26" s="315"/>
      <c r="D26" s="315"/>
      <c r="E26" s="321"/>
      <c r="F26" s="320"/>
      <c r="G26" s="17"/>
      <c r="H26" s="17"/>
      <c r="I26" s="17"/>
      <c r="J26" s="17"/>
      <c r="K26" s="17"/>
      <c r="L26" s="17"/>
      <c r="M26" s="17"/>
      <c r="N26" s="17"/>
      <c r="O26" s="17"/>
      <c r="P26" s="17"/>
      <c r="Q26" s="17"/>
    </row>
    <row r="27" spans="1:17" ht="16.899999999999999" customHeight="1">
      <c r="A27" s="274">
        <f t="shared" si="0"/>
        <v>16</v>
      </c>
      <c r="B27" s="315" t="s">
        <v>677</v>
      </c>
      <c r="C27" s="17"/>
      <c r="D27" s="17"/>
      <c r="E27" s="318">
        <f>SUM(E21:E26)</f>
        <v>3832450</v>
      </c>
      <c r="F27" s="318">
        <f>SUM(F21:F26)</f>
        <v>15449562</v>
      </c>
      <c r="G27" s="17"/>
      <c r="H27" s="17"/>
      <c r="I27" s="17"/>
      <c r="J27" s="17"/>
      <c r="K27" s="17"/>
      <c r="L27" s="17"/>
      <c r="M27" s="17"/>
      <c r="N27" s="17"/>
      <c r="O27" s="17"/>
      <c r="P27" s="17"/>
      <c r="Q27" s="17"/>
    </row>
    <row r="28" spans="1:17" ht="16.899999999999999" customHeight="1">
      <c r="A28" s="274">
        <f t="shared" si="0"/>
        <v>17</v>
      </c>
      <c r="B28" s="315" t="s">
        <v>3423</v>
      </c>
      <c r="C28" s="315"/>
      <c r="D28" s="315"/>
      <c r="E28" s="321">
        <f>E201</f>
        <v>29890300</v>
      </c>
      <c r="F28" s="321">
        <f>F201</f>
        <v>39494400</v>
      </c>
      <c r="G28" s="17"/>
      <c r="H28" s="17"/>
      <c r="I28" s="17"/>
      <c r="J28" s="17"/>
      <c r="K28" s="17"/>
      <c r="L28" s="17"/>
      <c r="M28" s="17"/>
      <c r="N28" s="17"/>
      <c r="O28" s="17"/>
      <c r="P28" s="17"/>
      <c r="Q28" s="17"/>
    </row>
    <row r="29" spans="1:17" ht="16.899999999999999" customHeight="1">
      <c r="A29" s="274">
        <f t="shared" si="0"/>
        <v>18</v>
      </c>
      <c r="B29" s="315" t="s">
        <v>678</v>
      </c>
      <c r="C29" s="315"/>
      <c r="D29" s="315"/>
      <c r="E29" s="318">
        <f>E19+E27+E28</f>
        <v>101627085</v>
      </c>
      <c r="F29" s="317">
        <f>F19+F27+F28</f>
        <v>120545287</v>
      </c>
      <c r="G29" s="17"/>
      <c r="H29" s="17"/>
      <c r="I29" s="17"/>
      <c r="J29" s="17"/>
      <c r="K29" s="17"/>
      <c r="L29" s="17"/>
      <c r="M29" s="17"/>
      <c r="N29" s="17"/>
      <c r="O29" s="17"/>
      <c r="P29" s="17"/>
      <c r="Q29" s="17"/>
    </row>
    <row r="30" spans="1:17" ht="16.899999999999999" customHeight="1">
      <c r="A30" s="412" t="s">
        <v>679</v>
      </c>
      <c r="B30" s="413"/>
      <c r="C30" s="413"/>
      <c r="D30" s="413"/>
      <c r="E30" s="413"/>
      <c r="F30" s="414"/>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1"/>
      <c r="B61" s="112"/>
      <c r="C61" s="112"/>
      <c r="D61" s="112"/>
      <c r="E61" s="112"/>
      <c r="F61" s="113"/>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680</v>
      </c>
      <c r="B63" s="17"/>
      <c r="C63" s="17"/>
      <c r="D63" s="17"/>
      <c r="E63" s="17"/>
      <c r="F63" s="17"/>
      <c r="G63" s="17"/>
      <c r="H63" s="17"/>
      <c r="I63" s="17"/>
      <c r="J63" s="17"/>
      <c r="K63" s="17"/>
      <c r="L63" s="17"/>
      <c r="M63" s="17"/>
      <c r="N63" s="17"/>
      <c r="O63" s="17"/>
      <c r="P63" s="17"/>
      <c r="Q63" s="17"/>
    </row>
    <row r="64" spans="1:17">
      <c r="A64" s="69" t="s">
        <v>681</v>
      </c>
      <c r="B64" s="69"/>
      <c r="C64" s="69"/>
      <c r="D64" s="69"/>
      <c r="E64" s="69"/>
      <c r="F64" s="69" t="s">
        <v>682</v>
      </c>
      <c r="G64" s="17"/>
      <c r="H64" s="17"/>
      <c r="I64" s="17"/>
      <c r="J64" s="17"/>
      <c r="K64" s="17"/>
      <c r="L64" s="17"/>
      <c r="M64" s="17"/>
      <c r="N64" s="17"/>
      <c r="O64" s="17"/>
      <c r="P64" s="17"/>
      <c r="Q64" s="17"/>
    </row>
    <row r="65" spans="1:17">
      <c r="A65" s="69"/>
      <c r="B65" s="69"/>
      <c r="C65" s="69"/>
      <c r="D65" s="69"/>
      <c r="E65" s="69"/>
      <c r="F65" s="69"/>
      <c r="G65" s="17"/>
      <c r="H65" s="17"/>
      <c r="I65" s="17"/>
      <c r="J65" s="17"/>
      <c r="K65" s="17"/>
      <c r="L65" s="17"/>
      <c r="M65" s="17"/>
      <c r="N65" s="17"/>
      <c r="O65" s="17"/>
      <c r="P65" s="17"/>
      <c r="Q65" s="17"/>
    </row>
    <row r="66" spans="1:17" ht="15.75">
      <c r="A66" s="71" t="s">
        <v>663</v>
      </c>
      <c r="B66" s="69"/>
      <c r="C66" s="69"/>
      <c r="D66" s="69"/>
      <c r="E66" s="69"/>
      <c r="F66" s="69"/>
      <c r="G66" s="17"/>
      <c r="H66" s="17"/>
      <c r="I66" s="17"/>
      <c r="J66" s="17"/>
      <c r="K66" s="17"/>
      <c r="L66" s="17"/>
      <c r="M66" s="17"/>
      <c r="N66" s="17"/>
      <c r="O66" s="17"/>
      <c r="P66" s="17"/>
      <c r="Q66" s="17"/>
    </row>
    <row r="67" spans="1:17">
      <c r="A67" s="17"/>
      <c r="B67" s="17"/>
      <c r="C67" s="17"/>
      <c r="D67" s="17"/>
      <c r="E67" s="17"/>
      <c r="F67" s="17"/>
      <c r="G67" s="17"/>
      <c r="H67" s="17"/>
      <c r="I67" s="17"/>
      <c r="J67" s="17"/>
      <c r="K67" s="17"/>
      <c r="L67" s="17"/>
      <c r="M67" s="17"/>
      <c r="N67" s="17"/>
      <c r="O67" s="17"/>
      <c r="P67" s="17"/>
      <c r="Q67" s="17"/>
    </row>
    <row r="68" spans="1:17" ht="15.75" thickBot="1">
      <c r="A68" s="17" t="str">
        <f>'Data Sheet'!$C$25</f>
        <v>Central Hudson Gas &amp; Electric</v>
      </c>
      <c r="B68" s="17"/>
      <c r="C68" s="17"/>
      <c r="D68" s="17"/>
      <c r="E68" s="859" t="str">
        <f>'Data Sheet'!$C$40</f>
        <v>4/14/14</v>
      </c>
      <c r="F68" s="267" t="str">
        <f>'Data Sheet'!$C$38</f>
        <v>12/31/13</v>
      </c>
      <c r="G68" s="17"/>
      <c r="H68" s="17"/>
      <c r="I68" s="17"/>
      <c r="J68" s="17"/>
      <c r="K68" s="17"/>
      <c r="L68" s="17"/>
      <c r="M68" s="17"/>
      <c r="N68" s="17"/>
      <c r="O68" s="17"/>
      <c r="P68" s="17"/>
      <c r="Q68" s="17"/>
    </row>
    <row r="69" spans="1:17">
      <c r="A69" s="29"/>
      <c r="B69" s="66"/>
      <c r="C69" s="66"/>
      <c r="D69" s="66"/>
      <c r="E69" s="66"/>
      <c r="F69" s="67"/>
      <c r="G69" s="17"/>
      <c r="H69" s="17"/>
      <c r="I69" s="17"/>
      <c r="J69" s="17"/>
      <c r="K69" s="17"/>
      <c r="L69" s="17"/>
      <c r="M69" s="17"/>
      <c r="N69" s="17"/>
      <c r="O69" s="17"/>
      <c r="P69" s="17"/>
      <c r="Q69" s="17"/>
    </row>
    <row r="70" spans="1:17">
      <c r="A70" s="72"/>
      <c r="B70" s="69" t="s">
        <v>665</v>
      </c>
      <c r="C70" s="69"/>
      <c r="D70" s="69"/>
      <c r="E70" s="69"/>
      <c r="F70" s="70"/>
      <c r="G70" s="17"/>
      <c r="H70" s="17"/>
      <c r="I70" s="17"/>
      <c r="J70" s="17"/>
      <c r="K70" s="17"/>
      <c r="L70" s="17"/>
      <c r="M70" s="17"/>
      <c r="N70" s="17"/>
      <c r="O70" s="17"/>
      <c r="P70" s="17"/>
      <c r="Q70" s="17"/>
    </row>
    <row r="71" spans="1:17">
      <c r="A71" s="74"/>
      <c r="B71" s="77"/>
      <c r="C71" s="77"/>
      <c r="D71" s="77"/>
      <c r="E71" s="77"/>
      <c r="F71" s="76"/>
      <c r="G71" s="17"/>
      <c r="H71" s="17"/>
      <c r="I71" s="17"/>
      <c r="J71" s="17"/>
      <c r="K71" s="17"/>
      <c r="L71" s="17"/>
      <c r="M71" s="17"/>
      <c r="N71" s="17"/>
      <c r="O71" s="17"/>
      <c r="P71" s="17"/>
      <c r="Q71" s="17"/>
    </row>
    <row r="72" spans="1:17">
      <c r="A72" s="411"/>
      <c r="B72" s="89"/>
      <c r="C72" s="89"/>
      <c r="D72" s="89"/>
      <c r="E72" s="828" t="s">
        <v>669</v>
      </c>
      <c r="F72" s="401" t="s">
        <v>3647</v>
      </c>
      <c r="G72" s="17"/>
      <c r="H72" s="17"/>
      <c r="I72" s="17"/>
      <c r="J72" s="17"/>
      <c r="K72" s="17"/>
      <c r="L72" s="17"/>
      <c r="M72" s="17"/>
      <c r="N72" s="17"/>
      <c r="O72" s="17"/>
      <c r="P72" s="17"/>
      <c r="Q72" s="17"/>
    </row>
    <row r="73" spans="1:17">
      <c r="A73" s="332" t="s">
        <v>670</v>
      </c>
      <c r="B73" s="17"/>
      <c r="C73" s="69" t="s">
        <v>671</v>
      </c>
      <c r="D73" s="69"/>
      <c r="E73" s="345" t="s">
        <v>672</v>
      </c>
      <c r="F73" s="270" t="s">
        <v>673</v>
      </c>
      <c r="G73" s="17"/>
      <c r="H73" s="17"/>
      <c r="I73" s="17"/>
      <c r="J73" s="17"/>
      <c r="K73" s="17"/>
      <c r="L73" s="17"/>
      <c r="M73" s="17"/>
      <c r="N73" s="17"/>
      <c r="O73" s="17"/>
      <c r="P73" s="17"/>
      <c r="Q73" s="17"/>
    </row>
    <row r="74" spans="1:17">
      <c r="A74" s="332" t="s">
        <v>1987</v>
      </c>
      <c r="B74" s="17"/>
      <c r="C74" s="17"/>
      <c r="D74" s="17"/>
      <c r="E74" s="345" t="s">
        <v>674</v>
      </c>
      <c r="F74" s="270" t="s">
        <v>654</v>
      </c>
      <c r="G74" s="17"/>
      <c r="H74" s="17"/>
      <c r="I74" s="17"/>
      <c r="J74" s="17"/>
      <c r="K74" s="17"/>
      <c r="L74" s="17"/>
      <c r="M74" s="17"/>
      <c r="N74" s="17"/>
      <c r="O74" s="17"/>
      <c r="P74" s="17"/>
      <c r="Q74" s="17"/>
    </row>
    <row r="75" spans="1:17">
      <c r="A75" s="333"/>
      <c r="B75" s="77"/>
      <c r="C75" s="75" t="s">
        <v>3447</v>
      </c>
      <c r="D75" s="75"/>
      <c r="E75" s="397" t="s">
        <v>675</v>
      </c>
      <c r="F75" s="273" t="s">
        <v>3449</v>
      </c>
      <c r="G75" s="17"/>
      <c r="H75" s="17"/>
      <c r="I75" s="17"/>
      <c r="J75" s="17"/>
      <c r="K75" s="17"/>
      <c r="L75" s="17"/>
      <c r="M75" s="17"/>
      <c r="N75" s="17"/>
      <c r="O75" s="17"/>
      <c r="P75" s="17"/>
      <c r="Q75" s="17"/>
    </row>
    <row r="76" spans="1:17">
      <c r="A76" s="72"/>
      <c r="B76" s="97"/>
      <c r="C76" s="1949" t="s">
        <v>3424</v>
      </c>
      <c r="D76" s="17"/>
      <c r="E76" s="387"/>
      <c r="F76" s="381"/>
      <c r="G76" s="17"/>
      <c r="H76" s="17"/>
      <c r="I76" s="17"/>
      <c r="J76" s="17"/>
      <c r="K76" s="17"/>
      <c r="L76" s="17"/>
      <c r="M76" s="17"/>
      <c r="N76" s="17"/>
      <c r="O76" s="17"/>
      <c r="P76" s="17"/>
      <c r="Q76" s="17"/>
    </row>
    <row r="77" spans="1:17">
      <c r="A77" s="72"/>
      <c r="B77" s="97"/>
      <c r="C77" s="1797" t="s">
        <v>5061</v>
      </c>
      <c r="D77" s="17"/>
      <c r="E77" s="387">
        <v>2059900</v>
      </c>
      <c r="F77" s="381">
        <v>2242300</v>
      </c>
      <c r="G77" s="17"/>
      <c r="H77" s="17"/>
      <c r="I77" s="17"/>
      <c r="J77" s="17"/>
      <c r="K77" s="17"/>
      <c r="L77" s="17"/>
      <c r="M77" s="17"/>
      <c r="N77" s="17"/>
      <c r="O77" s="17"/>
      <c r="P77" s="17"/>
      <c r="Q77" s="17"/>
    </row>
    <row r="78" spans="1:17">
      <c r="A78" s="72"/>
      <c r="B78" s="97"/>
      <c r="C78" s="1797" t="s">
        <v>5161</v>
      </c>
      <c r="D78" s="17"/>
      <c r="E78" s="387">
        <v>4353200</v>
      </c>
      <c r="F78" s="381">
        <v>5086500</v>
      </c>
      <c r="G78" s="17"/>
      <c r="H78" s="17"/>
      <c r="I78" s="17"/>
      <c r="J78" s="17"/>
      <c r="K78" s="17"/>
      <c r="L78" s="17"/>
      <c r="M78" s="17"/>
      <c r="N78" s="17"/>
      <c r="O78" s="17"/>
      <c r="P78" s="17"/>
      <c r="Q78" s="17"/>
    </row>
    <row r="79" spans="1:17">
      <c r="A79" s="72"/>
      <c r="B79" s="97"/>
      <c r="C79" s="1797" t="s">
        <v>5162</v>
      </c>
      <c r="D79" s="17"/>
      <c r="E79" s="387">
        <v>5135500</v>
      </c>
      <c r="F79" s="381">
        <v>5053300</v>
      </c>
      <c r="G79" s="17"/>
      <c r="H79" s="17"/>
      <c r="I79" s="17"/>
      <c r="J79" s="17"/>
      <c r="K79" s="17"/>
      <c r="L79" s="17"/>
      <c r="M79" s="17"/>
      <c r="N79" s="17"/>
      <c r="O79" s="17"/>
      <c r="P79" s="17"/>
      <c r="Q79" s="17"/>
    </row>
    <row r="80" spans="1:17">
      <c r="A80" s="72"/>
      <c r="B80" s="97"/>
      <c r="C80" s="1797" t="s">
        <v>5068</v>
      </c>
      <c r="D80" s="17"/>
      <c r="E80" s="387">
        <v>78600</v>
      </c>
      <c r="F80" s="381">
        <v>370900</v>
      </c>
      <c r="G80" s="17"/>
      <c r="H80" s="17"/>
      <c r="I80" s="17"/>
      <c r="J80" s="17"/>
      <c r="K80" s="17"/>
      <c r="L80" s="17"/>
      <c r="M80" s="17"/>
      <c r="N80" s="17"/>
      <c r="O80" s="17"/>
      <c r="P80" s="17"/>
      <c r="Q80" s="17"/>
    </row>
    <row r="81" spans="1:17">
      <c r="A81" s="72"/>
      <c r="B81" s="97"/>
      <c r="C81" s="1797" t="s">
        <v>5163</v>
      </c>
      <c r="D81" s="17"/>
      <c r="E81" s="387"/>
      <c r="F81" s="381">
        <v>4698700</v>
      </c>
      <c r="G81" s="17"/>
      <c r="H81" s="17"/>
      <c r="I81" s="17"/>
      <c r="J81" s="17"/>
      <c r="K81" s="17"/>
      <c r="L81" s="17"/>
      <c r="M81" s="17"/>
      <c r="N81" s="17"/>
      <c r="O81" s="17"/>
      <c r="P81" s="17"/>
      <c r="Q81" s="17"/>
    </row>
    <row r="82" spans="1:17">
      <c r="A82" s="72"/>
      <c r="B82" s="97"/>
      <c r="C82" s="1797" t="s">
        <v>5164</v>
      </c>
      <c r="D82" s="17"/>
      <c r="E82" s="387">
        <v>276200</v>
      </c>
      <c r="F82" s="381">
        <v>228200</v>
      </c>
      <c r="G82" s="17"/>
      <c r="H82" s="17"/>
      <c r="I82" s="17"/>
      <c r="J82" s="17"/>
      <c r="K82" s="17"/>
      <c r="L82" s="17"/>
      <c r="M82" s="17"/>
      <c r="N82" s="17"/>
      <c r="O82" s="17"/>
      <c r="P82" s="17"/>
      <c r="Q82" s="17"/>
    </row>
    <row r="83" spans="1:17">
      <c r="A83" s="72"/>
      <c r="B83" s="97"/>
      <c r="C83" s="1797" t="s">
        <v>5165</v>
      </c>
      <c r="D83" s="17"/>
      <c r="E83" s="387">
        <v>626300</v>
      </c>
      <c r="F83" s="381">
        <v>1260200</v>
      </c>
      <c r="G83" s="17"/>
      <c r="H83" s="17"/>
      <c r="I83" s="17"/>
      <c r="J83" s="17"/>
      <c r="K83" s="17"/>
      <c r="L83" s="17"/>
      <c r="M83" s="17"/>
      <c r="N83" s="17"/>
      <c r="O83" s="17"/>
      <c r="P83" s="17"/>
      <c r="Q83" s="17"/>
    </row>
    <row r="84" spans="1:17">
      <c r="A84" s="72"/>
      <c r="B84" s="97"/>
      <c r="C84" s="1797" t="s">
        <v>5166</v>
      </c>
      <c r="D84" s="17"/>
      <c r="E84" s="387">
        <v>0</v>
      </c>
      <c r="F84" s="381">
        <v>0</v>
      </c>
      <c r="G84" s="17"/>
      <c r="H84" s="17"/>
      <c r="I84" s="17"/>
      <c r="J84" s="17"/>
      <c r="K84" s="17"/>
      <c r="L84" s="17"/>
      <c r="M84" s="17"/>
      <c r="N84" s="17"/>
      <c r="O84" s="17"/>
      <c r="P84" s="17"/>
      <c r="Q84" s="17"/>
    </row>
    <row r="85" spans="1:17">
      <c r="A85" s="72"/>
      <c r="B85" s="97"/>
      <c r="C85" s="1797" t="s">
        <v>5167</v>
      </c>
      <c r="D85" s="17"/>
      <c r="E85" s="387">
        <v>895700</v>
      </c>
      <c r="F85" s="381">
        <v>1695600</v>
      </c>
      <c r="G85" s="17"/>
      <c r="H85" s="17"/>
      <c r="I85" s="17"/>
      <c r="J85" s="17"/>
      <c r="K85" s="17"/>
      <c r="L85" s="17"/>
      <c r="M85" s="17"/>
      <c r="N85" s="17"/>
      <c r="O85" s="17"/>
      <c r="P85" s="17"/>
      <c r="Q85" s="17"/>
    </row>
    <row r="86" spans="1:17">
      <c r="A86" s="72"/>
      <c r="B86" s="97"/>
      <c r="C86" s="1797" t="s">
        <v>5168</v>
      </c>
      <c r="D86" s="17"/>
      <c r="E86" s="387">
        <v>38400</v>
      </c>
      <c r="F86" s="381">
        <v>38400</v>
      </c>
      <c r="G86" s="17"/>
      <c r="H86" s="17"/>
      <c r="I86" s="17"/>
      <c r="J86" s="17"/>
      <c r="K86" s="17"/>
      <c r="L86" s="17"/>
      <c r="M86" s="17"/>
      <c r="N86" s="17"/>
      <c r="O86" s="17"/>
      <c r="P86" s="17"/>
      <c r="Q86" s="17"/>
    </row>
    <row r="87" spans="1:17">
      <c r="A87" s="72"/>
      <c r="B87" s="97"/>
      <c r="C87" s="1797" t="s">
        <v>5118</v>
      </c>
      <c r="D87" s="17"/>
      <c r="E87" s="387">
        <v>0</v>
      </c>
      <c r="F87" s="381">
        <v>0</v>
      </c>
      <c r="G87" s="17"/>
      <c r="H87" s="17"/>
      <c r="I87" s="17"/>
      <c r="J87" s="17"/>
      <c r="K87" s="17"/>
      <c r="L87" s="17"/>
      <c r="M87" s="17"/>
      <c r="N87" s="17"/>
      <c r="O87" s="17"/>
      <c r="P87" s="17"/>
      <c r="Q87" s="17"/>
    </row>
    <row r="88" spans="1:17">
      <c r="A88" s="72"/>
      <c r="B88" s="97"/>
      <c r="C88" s="1797" t="s">
        <v>5069</v>
      </c>
      <c r="D88" s="17"/>
      <c r="E88" s="387">
        <v>438000</v>
      </c>
      <c r="F88" s="381">
        <v>443400</v>
      </c>
      <c r="G88" s="17"/>
      <c r="H88" s="17"/>
      <c r="I88" s="17"/>
      <c r="J88" s="17"/>
      <c r="K88" s="17"/>
      <c r="L88" s="17"/>
      <c r="M88" s="17"/>
      <c r="N88" s="17"/>
      <c r="O88" s="17"/>
      <c r="P88" s="17"/>
      <c r="Q88" s="17"/>
    </row>
    <row r="89" spans="1:17">
      <c r="A89" s="72"/>
      <c r="B89" s="97"/>
      <c r="C89" s="1797" t="s">
        <v>5169</v>
      </c>
      <c r="D89" s="17"/>
      <c r="E89" s="387">
        <v>80400</v>
      </c>
      <c r="F89" s="381">
        <v>229500</v>
      </c>
      <c r="G89" s="17"/>
      <c r="H89" s="17"/>
      <c r="I89" s="17"/>
      <c r="J89" s="17"/>
      <c r="K89" s="17"/>
      <c r="L89" s="17"/>
      <c r="M89" s="17"/>
      <c r="N89" s="17"/>
      <c r="O89" s="17"/>
      <c r="P89" s="17"/>
      <c r="Q89" s="17"/>
    </row>
    <row r="90" spans="1:17">
      <c r="A90" s="72"/>
      <c r="B90" s="97"/>
      <c r="C90" s="1797" t="s">
        <v>5114</v>
      </c>
      <c r="D90" s="17"/>
      <c r="E90" s="387">
        <v>257700</v>
      </c>
      <c r="F90" s="381">
        <v>0</v>
      </c>
      <c r="G90" s="17"/>
      <c r="H90" s="17"/>
      <c r="I90" s="17"/>
      <c r="J90" s="17"/>
      <c r="K90" s="17"/>
      <c r="L90" s="17"/>
      <c r="M90" s="17"/>
      <c r="N90" s="17"/>
      <c r="O90" s="17"/>
      <c r="P90" s="17"/>
      <c r="Q90" s="17"/>
    </row>
    <row r="91" spans="1:17">
      <c r="A91" s="72"/>
      <c r="B91" s="97"/>
      <c r="C91" s="1797" t="s">
        <v>5081</v>
      </c>
      <c r="D91" s="17"/>
      <c r="E91" s="387">
        <v>325800</v>
      </c>
      <c r="F91" s="381">
        <v>473000</v>
      </c>
      <c r="G91" s="17"/>
      <c r="H91" s="17"/>
      <c r="I91" s="17"/>
      <c r="J91" s="17"/>
      <c r="K91" s="17"/>
      <c r="L91" s="17"/>
      <c r="M91" s="17"/>
      <c r="N91" s="17"/>
      <c r="O91" s="17"/>
      <c r="P91" s="17"/>
      <c r="Q91" s="17"/>
    </row>
    <row r="92" spans="1:17">
      <c r="A92" s="72"/>
      <c r="B92" s="97"/>
      <c r="C92" s="1797" t="s">
        <v>5170</v>
      </c>
      <c r="D92" s="17"/>
      <c r="E92" s="387">
        <v>2972600</v>
      </c>
      <c r="F92" s="381">
        <v>3688300</v>
      </c>
      <c r="G92" s="17"/>
      <c r="H92" s="17"/>
      <c r="I92" s="17"/>
      <c r="J92" s="17"/>
      <c r="K92" s="17"/>
      <c r="L92" s="17"/>
      <c r="M92" s="17"/>
      <c r="N92" s="17"/>
      <c r="O92" s="17"/>
      <c r="P92" s="17"/>
      <c r="Q92" s="17"/>
    </row>
    <row r="93" spans="1:17">
      <c r="A93" s="72"/>
      <c r="B93" s="97"/>
      <c r="C93" s="1797" t="s">
        <v>5171</v>
      </c>
      <c r="D93" s="17"/>
      <c r="E93" s="387">
        <v>229500</v>
      </c>
      <c r="F93" s="381">
        <v>73000</v>
      </c>
      <c r="G93" s="17"/>
      <c r="H93" s="17"/>
      <c r="I93" s="17"/>
      <c r="J93" s="17"/>
      <c r="K93" s="17"/>
      <c r="L93" s="17"/>
      <c r="M93" s="17"/>
      <c r="N93" s="17"/>
      <c r="O93" s="17"/>
      <c r="P93" s="17"/>
      <c r="Q93" s="17"/>
    </row>
    <row r="94" spans="1:17">
      <c r="A94" s="72"/>
      <c r="B94" s="97"/>
      <c r="C94" s="1797" t="s">
        <v>5172</v>
      </c>
      <c r="D94" s="17"/>
      <c r="E94" s="387">
        <v>3364500</v>
      </c>
      <c r="F94" s="381">
        <v>3892400</v>
      </c>
      <c r="G94" s="17"/>
      <c r="H94" s="17"/>
      <c r="I94" s="17"/>
      <c r="J94" s="17"/>
      <c r="K94" s="17"/>
      <c r="L94" s="17"/>
      <c r="M94" s="17"/>
      <c r="N94" s="17"/>
      <c r="O94" s="17"/>
      <c r="P94" s="17"/>
      <c r="Q94" s="17"/>
    </row>
    <row r="95" spans="1:17">
      <c r="A95" s="72"/>
      <c r="B95" s="97"/>
      <c r="C95" s="1797" t="s">
        <v>5173</v>
      </c>
      <c r="D95" s="17"/>
      <c r="E95" s="387">
        <v>2462500</v>
      </c>
      <c r="F95" s="381">
        <v>2975935</v>
      </c>
      <c r="G95" s="17"/>
      <c r="H95" s="17"/>
      <c r="I95" s="17"/>
      <c r="J95" s="17"/>
      <c r="K95" s="17"/>
      <c r="L95" s="17"/>
      <c r="M95" s="17"/>
      <c r="N95" s="17"/>
      <c r="O95" s="17"/>
      <c r="P95" s="17"/>
      <c r="Q95" s="17"/>
    </row>
    <row r="96" spans="1:17">
      <c r="A96" s="72"/>
      <c r="B96" s="97"/>
      <c r="C96" s="1797" t="s">
        <v>5174</v>
      </c>
      <c r="D96" s="17"/>
      <c r="E96" s="387">
        <v>1926100</v>
      </c>
      <c r="F96" s="381">
        <v>0</v>
      </c>
      <c r="G96" s="17"/>
      <c r="H96" s="17"/>
      <c r="I96" s="17"/>
      <c r="J96" s="17"/>
      <c r="K96" s="17"/>
      <c r="L96" s="17"/>
      <c r="M96" s="17"/>
      <c r="N96" s="17"/>
      <c r="O96" s="17"/>
      <c r="P96" s="17"/>
      <c r="Q96" s="17"/>
    </row>
    <row r="97" spans="1:17">
      <c r="A97" s="72"/>
      <c r="B97" s="97"/>
      <c r="C97" s="1797" t="s">
        <v>5175</v>
      </c>
      <c r="D97" s="17"/>
      <c r="E97" s="387">
        <v>24765900</v>
      </c>
      <c r="F97" s="381">
        <v>23629100</v>
      </c>
      <c r="G97" s="17"/>
      <c r="H97" s="17"/>
      <c r="I97" s="17"/>
      <c r="J97" s="17"/>
      <c r="K97" s="17"/>
      <c r="L97" s="17"/>
      <c r="M97" s="17"/>
      <c r="N97" s="17"/>
      <c r="O97" s="17"/>
      <c r="P97" s="17"/>
      <c r="Q97" s="17"/>
    </row>
    <row r="98" spans="1:17">
      <c r="A98" s="72"/>
      <c r="B98" s="97"/>
      <c r="C98" s="1797" t="s">
        <v>5176</v>
      </c>
      <c r="D98" s="17"/>
      <c r="E98" s="387">
        <v>1603400</v>
      </c>
      <c r="F98" s="381">
        <v>1336800</v>
      </c>
      <c r="G98" s="17"/>
      <c r="H98" s="17"/>
      <c r="I98" s="17"/>
      <c r="J98" s="17"/>
      <c r="K98" s="17"/>
      <c r="L98" s="17"/>
      <c r="M98" s="17"/>
      <c r="N98" s="17"/>
      <c r="O98" s="17"/>
      <c r="P98" s="17"/>
      <c r="Q98" s="17"/>
    </row>
    <row r="99" spans="1:17">
      <c r="A99" s="72"/>
      <c r="B99" s="97"/>
      <c r="C99" s="1797" t="s">
        <v>5177</v>
      </c>
      <c r="D99" s="17"/>
      <c r="E99" s="387"/>
      <c r="F99" s="381">
        <v>311500</v>
      </c>
      <c r="G99" s="17"/>
      <c r="H99" s="17"/>
      <c r="I99" s="17"/>
      <c r="J99" s="17"/>
      <c r="K99" s="17"/>
      <c r="L99" s="17"/>
      <c r="M99" s="17"/>
      <c r="N99" s="17"/>
      <c r="O99" s="17"/>
      <c r="P99" s="17"/>
      <c r="Q99" s="17"/>
    </row>
    <row r="100" spans="1:17">
      <c r="A100" s="72"/>
      <c r="B100" s="97"/>
      <c r="C100" s="1797" t="s">
        <v>5178</v>
      </c>
      <c r="D100" s="17"/>
      <c r="E100" s="387">
        <v>183600</v>
      </c>
      <c r="F100" s="381">
        <v>144800</v>
      </c>
      <c r="G100" s="17"/>
      <c r="H100" s="17"/>
      <c r="I100" s="17"/>
      <c r="J100" s="17"/>
      <c r="K100" s="17"/>
      <c r="L100" s="17"/>
      <c r="M100" s="17"/>
      <c r="N100" s="17"/>
      <c r="O100" s="17"/>
      <c r="P100" s="17"/>
      <c r="Q100" s="17"/>
    </row>
    <row r="101" spans="1:17">
      <c r="A101" s="72"/>
      <c r="B101" s="97"/>
      <c r="C101" s="1797" t="s">
        <v>5179</v>
      </c>
      <c r="D101" s="17"/>
      <c r="E101" s="387">
        <v>14288735</v>
      </c>
      <c r="F101" s="381">
        <v>1702742</v>
      </c>
      <c r="G101" s="17"/>
      <c r="H101" s="17"/>
      <c r="I101" s="17"/>
      <c r="J101" s="17"/>
      <c r="K101" s="17"/>
      <c r="L101" s="17"/>
      <c r="M101" s="17"/>
      <c r="N101" s="17"/>
      <c r="O101" s="17"/>
      <c r="P101" s="17"/>
      <c r="Q101" s="17"/>
    </row>
    <row r="102" spans="1:17">
      <c r="A102" s="72"/>
      <c r="B102" s="97"/>
      <c r="C102" s="1797" t="s">
        <v>5180</v>
      </c>
      <c r="D102" s="17"/>
      <c r="E102" s="387">
        <v>947200</v>
      </c>
      <c r="F102" s="381">
        <v>2577300</v>
      </c>
      <c r="G102" s="17"/>
      <c r="H102" s="17"/>
      <c r="I102" s="17"/>
      <c r="J102" s="17"/>
      <c r="K102" s="17"/>
      <c r="L102" s="17"/>
      <c r="M102" s="17"/>
      <c r="N102" s="17"/>
      <c r="O102" s="17"/>
      <c r="P102" s="17"/>
      <c r="Q102" s="17"/>
    </row>
    <row r="103" spans="1:17">
      <c r="A103" s="72"/>
      <c r="B103" s="97"/>
      <c r="C103" s="1797" t="s">
        <v>5181</v>
      </c>
      <c r="D103" s="17"/>
      <c r="E103" s="387">
        <v>593900</v>
      </c>
      <c r="F103" s="381">
        <v>3056200</v>
      </c>
      <c r="G103" s="17"/>
      <c r="H103" s="17"/>
      <c r="I103" s="17"/>
      <c r="J103" s="17"/>
      <c r="K103" s="17"/>
      <c r="L103" s="17"/>
      <c r="M103" s="17"/>
      <c r="N103" s="17"/>
      <c r="O103" s="17"/>
      <c r="P103" s="17"/>
      <c r="Q103" s="17"/>
    </row>
    <row r="104" spans="1:17">
      <c r="A104" s="72"/>
      <c r="B104" s="97"/>
      <c r="C104" s="1797" t="s">
        <v>5008</v>
      </c>
      <c r="D104" s="17"/>
      <c r="E104" s="387">
        <v>700</v>
      </c>
      <c r="F104" s="381">
        <v>0</v>
      </c>
      <c r="G104" s="17"/>
      <c r="H104" s="17"/>
      <c r="I104" s="17"/>
      <c r="J104" s="17"/>
      <c r="K104" s="17"/>
      <c r="L104" s="17"/>
      <c r="M104" s="17"/>
      <c r="N104" s="17"/>
      <c r="O104" s="17"/>
      <c r="P104" s="17"/>
      <c r="Q104" s="17"/>
    </row>
    <row r="105" spans="1:17">
      <c r="A105" s="72"/>
      <c r="B105" s="97"/>
      <c r="C105" s="1797" t="s">
        <v>5182</v>
      </c>
      <c r="D105" s="17"/>
      <c r="E105" s="387"/>
      <c r="F105" s="381">
        <v>393248</v>
      </c>
      <c r="G105" s="17"/>
      <c r="H105" s="17"/>
      <c r="I105" s="17"/>
      <c r="J105" s="17"/>
      <c r="K105" s="17"/>
      <c r="L105" s="17"/>
      <c r="M105" s="17"/>
      <c r="N105" s="17"/>
      <c r="O105" s="17"/>
      <c r="P105" s="17"/>
      <c r="Q105" s="17"/>
    </row>
    <row r="106" spans="1:17">
      <c r="A106" s="72"/>
      <c r="B106" s="97"/>
      <c r="C106" s="1797"/>
      <c r="D106" s="17"/>
      <c r="E106" s="387"/>
      <c r="F106" s="381"/>
      <c r="G106" s="17"/>
      <c r="H106" s="17"/>
      <c r="I106" s="17"/>
      <c r="J106" s="17"/>
      <c r="K106" s="17"/>
      <c r="L106" s="17"/>
      <c r="M106" s="17"/>
      <c r="N106" s="17"/>
      <c r="O106" s="17"/>
      <c r="P106" s="17"/>
      <c r="Q106" s="17"/>
    </row>
    <row r="107" spans="1:17">
      <c r="A107" s="72"/>
      <c r="B107" s="97"/>
      <c r="C107" s="1797"/>
      <c r="D107" s="17"/>
      <c r="E107" s="387"/>
      <c r="F107" s="381"/>
      <c r="G107" s="17"/>
      <c r="H107" s="17"/>
      <c r="I107" s="17"/>
      <c r="J107" s="17"/>
      <c r="K107" s="17"/>
      <c r="L107" s="17"/>
      <c r="M107" s="17"/>
      <c r="N107" s="17"/>
      <c r="O107" s="17"/>
      <c r="P107" s="17"/>
      <c r="Q107" s="17"/>
    </row>
    <row r="108" spans="1:17">
      <c r="A108" s="72"/>
      <c r="B108" s="97"/>
      <c r="C108" s="1797" t="s">
        <v>5183</v>
      </c>
      <c r="D108" s="17"/>
      <c r="E108" s="387">
        <f>SUM(E77:E105)</f>
        <v>67904335</v>
      </c>
      <c r="F108" s="387">
        <f>SUM(F77:F105)</f>
        <v>65601325</v>
      </c>
      <c r="G108" s="17"/>
      <c r="H108" s="17"/>
      <c r="I108" s="17"/>
      <c r="J108" s="17"/>
      <c r="K108" s="17"/>
      <c r="L108" s="17"/>
      <c r="M108" s="17"/>
      <c r="N108" s="17"/>
      <c r="O108" s="17"/>
      <c r="P108" s="17"/>
      <c r="Q108" s="17"/>
    </row>
    <row r="109" spans="1:17">
      <c r="A109" s="72"/>
      <c r="B109" s="97"/>
      <c r="C109" s="17"/>
      <c r="D109" s="17"/>
      <c r="E109" s="387"/>
      <c r="F109" s="381"/>
      <c r="G109" s="17"/>
      <c r="H109" s="17"/>
      <c r="I109" s="17"/>
      <c r="J109" s="17"/>
      <c r="K109" s="17"/>
      <c r="L109" s="17"/>
      <c r="M109" s="17"/>
      <c r="N109" s="17"/>
      <c r="O109" s="17"/>
      <c r="P109" s="17"/>
      <c r="Q109" s="17"/>
    </row>
    <row r="110" spans="1:17">
      <c r="A110" s="72"/>
      <c r="B110" s="97"/>
      <c r="C110" s="17"/>
      <c r="D110" s="17"/>
      <c r="E110" s="387"/>
      <c r="F110" s="381"/>
      <c r="G110" s="17"/>
      <c r="H110" s="17"/>
      <c r="I110" s="17"/>
      <c r="J110" s="17"/>
      <c r="K110" s="17"/>
      <c r="L110" s="17"/>
      <c r="M110" s="17"/>
      <c r="N110" s="17"/>
      <c r="O110" s="17"/>
      <c r="P110" s="17"/>
      <c r="Q110" s="17"/>
    </row>
    <row r="111" spans="1:17">
      <c r="A111" s="72"/>
      <c r="B111" s="97"/>
      <c r="C111" s="17"/>
      <c r="D111" s="17"/>
      <c r="E111" s="387"/>
      <c r="F111" s="381"/>
      <c r="G111" s="17"/>
      <c r="H111" s="17"/>
      <c r="I111" s="17"/>
      <c r="J111" s="17"/>
      <c r="K111" s="17"/>
      <c r="L111" s="17"/>
      <c r="M111" s="17"/>
      <c r="N111" s="17"/>
      <c r="O111" s="17"/>
      <c r="P111" s="17"/>
      <c r="Q111" s="17"/>
    </row>
    <row r="112" spans="1:17">
      <c r="A112" s="72"/>
      <c r="B112" s="97"/>
      <c r="C112" s="17"/>
      <c r="D112" s="17"/>
      <c r="E112" s="387"/>
      <c r="F112" s="381"/>
      <c r="G112" s="17"/>
      <c r="H112" s="17"/>
      <c r="I112" s="17"/>
      <c r="J112" s="17"/>
      <c r="K112" s="17"/>
      <c r="L112" s="17"/>
      <c r="M112" s="17"/>
      <c r="N112" s="17"/>
      <c r="O112" s="17"/>
      <c r="P112" s="17"/>
      <c r="Q112" s="17"/>
    </row>
    <row r="113" spans="1:17">
      <c r="A113" s="72"/>
      <c r="B113" s="97"/>
      <c r="C113" s="17"/>
      <c r="D113" s="17"/>
      <c r="E113" s="387"/>
      <c r="F113" s="381"/>
      <c r="G113" s="17"/>
      <c r="H113" s="17"/>
      <c r="I113" s="17"/>
      <c r="J113" s="17"/>
      <c r="K113" s="17"/>
      <c r="L113" s="17"/>
      <c r="M113" s="17"/>
      <c r="N113" s="17"/>
      <c r="O113" s="17"/>
      <c r="P113" s="17"/>
      <c r="Q113" s="17"/>
    </row>
    <row r="114" spans="1:17">
      <c r="A114" s="72"/>
      <c r="B114" s="97"/>
      <c r="C114" s="17"/>
      <c r="D114" s="17"/>
      <c r="E114" s="387"/>
      <c r="F114" s="381"/>
      <c r="G114" s="17"/>
      <c r="H114" s="17"/>
      <c r="I114" s="17"/>
      <c r="J114" s="17"/>
      <c r="K114" s="17"/>
      <c r="L114" s="17"/>
      <c r="M114" s="17"/>
      <c r="N114" s="17"/>
      <c r="O114" s="17"/>
      <c r="P114" s="17"/>
      <c r="Q114" s="17"/>
    </row>
    <row r="115" spans="1:17">
      <c r="A115" s="72"/>
      <c r="B115" s="97"/>
      <c r="C115" s="17"/>
      <c r="D115" s="17"/>
      <c r="E115" s="387"/>
      <c r="F115" s="381"/>
      <c r="G115" s="17"/>
      <c r="H115" s="17"/>
      <c r="I115" s="17"/>
      <c r="J115" s="17"/>
      <c r="K115" s="17"/>
      <c r="L115" s="17"/>
      <c r="M115" s="17"/>
      <c r="N115" s="17"/>
      <c r="O115" s="17"/>
      <c r="P115" s="17"/>
      <c r="Q115" s="17"/>
    </row>
    <row r="116" spans="1:17">
      <c r="A116" s="72"/>
      <c r="B116" s="97"/>
      <c r="C116" s="17"/>
      <c r="D116" s="17"/>
      <c r="E116" s="387"/>
      <c r="F116" s="381"/>
      <c r="G116" s="17"/>
      <c r="H116" s="17"/>
      <c r="I116" s="17"/>
      <c r="J116" s="17"/>
      <c r="K116" s="17"/>
      <c r="L116" s="17"/>
      <c r="M116" s="17"/>
      <c r="N116" s="17"/>
      <c r="O116" s="17"/>
      <c r="P116" s="17"/>
      <c r="Q116" s="17"/>
    </row>
    <row r="117" spans="1:17">
      <c r="A117" s="72"/>
      <c r="B117" s="97"/>
      <c r="C117" s="17"/>
      <c r="D117" s="17"/>
      <c r="E117" s="387"/>
      <c r="F117" s="381"/>
      <c r="G117" s="17"/>
      <c r="H117" s="17"/>
      <c r="I117" s="17"/>
      <c r="J117" s="17"/>
      <c r="K117" s="17"/>
      <c r="L117" s="17"/>
      <c r="M117" s="17"/>
      <c r="N117" s="17"/>
      <c r="O117" s="17"/>
      <c r="P117" s="17"/>
      <c r="Q117" s="17"/>
    </row>
    <row r="118" spans="1:17">
      <c r="A118" s="72"/>
      <c r="B118" s="97"/>
      <c r="C118" s="17"/>
      <c r="D118" s="17"/>
      <c r="E118" s="387"/>
      <c r="F118" s="381"/>
      <c r="G118" s="17"/>
      <c r="H118" s="17"/>
      <c r="I118" s="17"/>
      <c r="J118" s="17"/>
      <c r="K118" s="17"/>
      <c r="L118" s="17"/>
      <c r="M118" s="17"/>
      <c r="N118" s="17"/>
      <c r="O118" s="17"/>
      <c r="P118" s="17"/>
      <c r="Q118" s="17"/>
    </row>
    <row r="119" spans="1:17">
      <c r="A119" s="72"/>
      <c r="B119" s="97"/>
      <c r="C119" s="17"/>
      <c r="D119" s="17"/>
      <c r="E119" s="387"/>
      <c r="F119" s="381"/>
      <c r="G119" s="17"/>
      <c r="H119" s="17"/>
      <c r="I119" s="17"/>
      <c r="J119" s="17"/>
      <c r="K119" s="17"/>
      <c r="L119" s="17"/>
      <c r="M119" s="17"/>
      <c r="N119" s="17"/>
      <c r="O119" s="17"/>
      <c r="P119" s="17"/>
      <c r="Q119" s="17"/>
    </row>
    <row r="120" spans="1:17">
      <c r="A120" s="72"/>
      <c r="B120" s="97"/>
      <c r="C120" s="17"/>
      <c r="D120" s="17"/>
      <c r="E120" s="387"/>
      <c r="F120" s="381"/>
      <c r="G120" s="17"/>
      <c r="H120" s="17"/>
      <c r="I120" s="17"/>
      <c r="J120" s="17"/>
      <c r="K120" s="17"/>
      <c r="L120" s="17"/>
      <c r="M120" s="17"/>
      <c r="N120" s="17"/>
      <c r="O120" s="17"/>
      <c r="P120" s="17"/>
      <c r="Q120" s="17"/>
    </row>
    <row r="121" spans="1:17">
      <c r="A121" s="72"/>
      <c r="B121" s="97"/>
      <c r="C121" s="17"/>
      <c r="D121" s="17"/>
      <c r="E121" s="387"/>
      <c r="F121" s="381"/>
      <c r="G121" s="17"/>
      <c r="H121" s="17"/>
      <c r="I121" s="17"/>
      <c r="J121" s="17"/>
      <c r="K121" s="17"/>
      <c r="L121" s="17"/>
      <c r="M121" s="17"/>
      <c r="N121" s="17"/>
      <c r="O121" s="17"/>
      <c r="P121" s="17"/>
      <c r="Q121" s="17"/>
    </row>
    <row r="122" spans="1:17">
      <c r="A122" s="72"/>
      <c r="B122" s="97"/>
      <c r="C122" s="17"/>
      <c r="D122" s="17"/>
      <c r="E122" s="387"/>
      <c r="F122" s="381"/>
      <c r="G122" s="17"/>
      <c r="H122" s="17"/>
      <c r="I122" s="17"/>
      <c r="J122" s="17"/>
      <c r="K122" s="17"/>
      <c r="L122" s="17"/>
      <c r="M122" s="17"/>
      <c r="N122" s="17"/>
      <c r="O122" s="17"/>
      <c r="P122" s="17"/>
      <c r="Q122" s="17"/>
    </row>
    <row r="123" spans="1:17">
      <c r="A123" s="72"/>
      <c r="B123" s="97"/>
      <c r="C123" s="17"/>
      <c r="D123" s="17"/>
      <c r="E123" s="387"/>
      <c r="F123" s="381"/>
      <c r="G123" s="17"/>
      <c r="H123" s="17"/>
      <c r="I123" s="17"/>
      <c r="J123" s="17"/>
      <c r="K123" s="17"/>
      <c r="L123" s="17"/>
      <c r="M123" s="17"/>
      <c r="N123" s="17"/>
      <c r="O123" s="17"/>
      <c r="P123" s="17"/>
      <c r="Q123" s="17"/>
    </row>
    <row r="124" spans="1:17">
      <c r="A124" s="72"/>
      <c r="B124" s="97"/>
      <c r="C124" s="17"/>
      <c r="D124" s="17"/>
      <c r="E124" s="387"/>
      <c r="F124" s="381"/>
      <c r="G124" s="17"/>
      <c r="H124" s="17"/>
      <c r="I124" s="17"/>
      <c r="J124" s="17"/>
      <c r="K124" s="17"/>
      <c r="L124" s="17"/>
      <c r="M124" s="17"/>
      <c r="N124" s="17"/>
      <c r="O124" s="17"/>
      <c r="P124" s="17"/>
      <c r="Q124" s="17"/>
    </row>
    <row r="125" spans="1:17" ht="15.75" thickBot="1">
      <c r="A125" s="111"/>
      <c r="B125" s="394"/>
      <c r="C125" s="112"/>
      <c r="D125" s="112"/>
      <c r="E125" s="415"/>
      <c r="F125" s="416"/>
      <c r="G125" s="17"/>
      <c r="H125" s="17"/>
      <c r="I125" s="17"/>
      <c r="J125" s="17"/>
      <c r="K125" s="17"/>
      <c r="L125" s="17"/>
      <c r="M125" s="17"/>
      <c r="N125" s="17"/>
      <c r="O125" s="17"/>
      <c r="P125" s="17"/>
      <c r="Q125" s="17"/>
    </row>
    <row r="126" spans="1:17">
      <c r="A126" s="17"/>
      <c r="B126" s="17"/>
      <c r="C126" s="17"/>
      <c r="D126" s="17"/>
      <c r="E126" s="17"/>
      <c r="F126" s="17"/>
      <c r="G126" s="17"/>
      <c r="H126" s="17"/>
      <c r="I126" s="17"/>
      <c r="J126" s="17"/>
      <c r="K126" s="17"/>
      <c r="L126" s="17"/>
      <c r="M126" s="17"/>
      <c r="N126" s="17"/>
      <c r="O126" s="17"/>
      <c r="P126" s="17"/>
      <c r="Q126" s="17"/>
    </row>
    <row r="127" spans="1:17">
      <c r="A127" s="69" t="s">
        <v>683</v>
      </c>
      <c r="B127" s="69"/>
      <c r="C127" s="69"/>
      <c r="D127" s="69"/>
      <c r="E127" s="69"/>
      <c r="F127" s="69"/>
      <c r="G127" s="17"/>
      <c r="H127" s="17"/>
      <c r="I127" s="17"/>
      <c r="J127" s="17"/>
      <c r="K127" s="17"/>
      <c r="L127" s="17"/>
      <c r="M127" s="17"/>
      <c r="N127" s="17"/>
      <c r="O127" s="17"/>
      <c r="P127" s="17"/>
      <c r="Q127" s="17"/>
    </row>
    <row r="131" spans="1:6" ht="15.75" thickBot="1">
      <c r="A131" s="17" t="str">
        <f>'Data Sheet'!$C$25</f>
        <v>Central Hudson Gas &amp; Electric</v>
      </c>
      <c r="B131" s="17"/>
      <c r="C131" s="17"/>
      <c r="D131" s="17"/>
      <c r="E131" s="859" t="str">
        <f>'Data Sheet'!$C$40</f>
        <v>4/14/14</v>
      </c>
      <c r="F131" s="267" t="str">
        <f>'Data Sheet'!$C$38</f>
        <v>12/31/13</v>
      </c>
    </row>
    <row r="132" spans="1:6">
      <c r="A132" s="29"/>
      <c r="B132" s="66"/>
      <c r="C132" s="66"/>
      <c r="D132" s="66"/>
      <c r="E132" s="66"/>
      <c r="F132" s="67"/>
    </row>
    <row r="133" spans="1:6">
      <c r="A133" s="72"/>
      <c r="B133" s="69" t="s">
        <v>665</v>
      </c>
      <c r="C133" s="69"/>
      <c r="D133" s="69"/>
      <c r="E133" s="69"/>
      <c r="F133" s="70"/>
    </row>
    <row r="134" spans="1:6">
      <c r="A134" s="74"/>
      <c r="B134" s="77"/>
      <c r="C134" s="77"/>
      <c r="D134" s="77"/>
      <c r="E134" s="77"/>
      <c r="F134" s="76"/>
    </row>
    <row r="135" spans="1:6">
      <c r="A135" s="411"/>
      <c r="B135" s="89"/>
      <c r="C135" s="89"/>
      <c r="D135" s="89"/>
      <c r="E135" s="828" t="s">
        <v>669</v>
      </c>
      <c r="F135" s="401" t="s">
        <v>3647</v>
      </c>
    </row>
    <row r="136" spans="1:6">
      <c r="A136" s="332" t="s">
        <v>670</v>
      </c>
      <c r="B136" s="17"/>
      <c r="C136" s="69" t="s">
        <v>671</v>
      </c>
      <c r="D136" s="69"/>
      <c r="E136" s="345" t="s">
        <v>672</v>
      </c>
      <c r="F136" s="270" t="s">
        <v>673</v>
      </c>
    </row>
    <row r="137" spans="1:6">
      <c r="A137" s="332" t="s">
        <v>1987</v>
      </c>
      <c r="B137" s="17"/>
      <c r="C137" s="17"/>
      <c r="D137" s="17"/>
      <c r="E137" s="345" t="s">
        <v>674</v>
      </c>
      <c r="F137" s="270" t="s">
        <v>654</v>
      </c>
    </row>
    <row r="138" spans="1:6">
      <c r="A138" s="333"/>
      <c r="B138" s="77"/>
      <c r="C138" s="75" t="s">
        <v>3447</v>
      </c>
      <c r="D138" s="75"/>
      <c r="E138" s="397" t="s">
        <v>675</v>
      </c>
      <c r="F138" s="273" t="s">
        <v>3449</v>
      </c>
    </row>
    <row r="139" spans="1:6">
      <c r="A139" s="72"/>
      <c r="B139" s="97"/>
      <c r="C139" s="1949" t="s">
        <v>3425</v>
      </c>
      <c r="D139" s="17"/>
      <c r="E139" s="387"/>
      <c r="F139" s="381"/>
    </row>
    <row r="140" spans="1:6">
      <c r="A140" s="72"/>
      <c r="B140" s="97"/>
      <c r="C140" s="1797" t="s">
        <v>5061</v>
      </c>
      <c r="D140" s="17"/>
      <c r="E140" s="387">
        <v>362100</v>
      </c>
      <c r="F140" s="381">
        <v>433600</v>
      </c>
    </row>
    <row r="141" spans="1:6">
      <c r="A141" s="72"/>
      <c r="B141" s="97"/>
      <c r="C141" s="1797" t="s">
        <v>5169</v>
      </c>
      <c r="D141" s="17"/>
      <c r="E141" s="387">
        <v>21300</v>
      </c>
      <c r="F141" s="381">
        <v>60600</v>
      </c>
    </row>
    <row r="142" spans="1:6">
      <c r="A142" s="72"/>
      <c r="B142" s="97"/>
      <c r="C142" s="1797" t="s">
        <v>5161</v>
      </c>
      <c r="D142" s="17"/>
      <c r="E142" s="387">
        <v>1802300</v>
      </c>
      <c r="F142" s="381">
        <v>1798100</v>
      </c>
    </row>
    <row r="143" spans="1:6">
      <c r="A143" s="72"/>
      <c r="B143" s="97"/>
      <c r="C143" s="1797" t="s">
        <v>5162</v>
      </c>
      <c r="D143" s="17"/>
      <c r="E143" s="387">
        <v>2917000</v>
      </c>
      <c r="F143" s="381">
        <v>3252000</v>
      </c>
    </row>
    <row r="144" spans="1:6">
      <c r="A144" s="72"/>
      <c r="B144" s="97"/>
      <c r="C144" s="1797" t="s">
        <v>5068</v>
      </c>
      <c r="D144" s="17"/>
      <c r="E144" s="387">
        <v>204900</v>
      </c>
      <c r="F144" s="381">
        <v>179200</v>
      </c>
    </row>
    <row r="145" spans="1:6">
      <c r="A145" s="72"/>
      <c r="B145" s="97"/>
      <c r="C145" s="1797" t="s">
        <v>5184</v>
      </c>
      <c r="D145" s="17"/>
      <c r="E145" s="387"/>
      <c r="F145" s="381">
        <v>1191800</v>
      </c>
    </row>
    <row r="146" spans="1:6">
      <c r="A146" s="72"/>
      <c r="B146" s="97"/>
      <c r="C146" s="1797" t="s">
        <v>5164</v>
      </c>
      <c r="D146" s="17"/>
      <c r="E146" s="387">
        <v>25800</v>
      </c>
      <c r="F146" s="381">
        <v>17300</v>
      </c>
    </row>
    <row r="147" spans="1:6">
      <c r="A147" s="72"/>
      <c r="B147" s="97"/>
      <c r="C147" s="1797" t="s">
        <v>5185</v>
      </c>
      <c r="D147" s="17"/>
      <c r="E147" s="387">
        <v>42000</v>
      </c>
      <c r="F147" s="381">
        <v>42000</v>
      </c>
    </row>
    <row r="148" spans="1:6">
      <c r="A148" s="72"/>
      <c r="B148" s="97"/>
      <c r="C148" s="1797" t="s">
        <v>5166</v>
      </c>
      <c r="D148" s="17"/>
      <c r="E148" s="387">
        <v>0</v>
      </c>
      <c r="F148" s="381">
        <v>0</v>
      </c>
    </row>
    <row r="149" spans="1:6">
      <c r="A149" s="72"/>
      <c r="B149" s="97"/>
      <c r="C149" s="1797" t="s">
        <v>5186</v>
      </c>
      <c r="D149" s="17"/>
      <c r="E149" s="387">
        <v>0</v>
      </c>
      <c r="F149" s="381">
        <v>0</v>
      </c>
    </row>
    <row r="150" spans="1:6">
      <c r="A150" s="72"/>
      <c r="B150" s="97"/>
      <c r="C150" s="1797" t="s">
        <v>5167</v>
      </c>
      <c r="D150" s="17"/>
      <c r="E150" s="387">
        <v>15400</v>
      </c>
      <c r="F150" s="381">
        <v>-48600</v>
      </c>
    </row>
    <row r="151" spans="1:6">
      <c r="A151" s="72"/>
      <c r="B151" s="97"/>
      <c r="C151" s="1797" t="s">
        <v>5114</v>
      </c>
      <c r="D151" s="17"/>
      <c r="E151" s="387">
        <v>45400</v>
      </c>
      <c r="F151" s="381">
        <v>0</v>
      </c>
    </row>
    <row r="152" spans="1:6">
      <c r="A152" s="72"/>
      <c r="B152" s="97"/>
      <c r="C152" s="1797" t="s">
        <v>5170</v>
      </c>
      <c r="D152" s="17"/>
      <c r="E152" s="387">
        <v>279800</v>
      </c>
      <c r="F152" s="381">
        <v>641700</v>
      </c>
    </row>
    <row r="153" spans="1:6">
      <c r="A153" s="72"/>
      <c r="B153" s="97"/>
      <c r="C153" s="1797" t="s">
        <v>5171</v>
      </c>
      <c r="D153" s="17"/>
      <c r="E153" s="387">
        <v>51800</v>
      </c>
      <c r="F153" s="381">
        <v>10200</v>
      </c>
    </row>
    <row r="154" spans="1:6">
      <c r="A154" s="72"/>
      <c r="B154" s="97"/>
      <c r="C154" s="1797" t="s">
        <v>5187</v>
      </c>
      <c r="D154" s="17"/>
      <c r="E154" s="387">
        <v>4200</v>
      </c>
      <c r="F154" s="381">
        <v>4200</v>
      </c>
    </row>
    <row r="155" spans="1:6">
      <c r="A155" s="72"/>
      <c r="B155" s="97"/>
      <c r="C155" s="1797" t="s">
        <v>5172</v>
      </c>
      <c r="D155" s="17"/>
      <c r="E155" s="387">
        <v>564500</v>
      </c>
      <c r="F155" s="381">
        <v>657600</v>
      </c>
    </row>
    <row r="156" spans="1:6">
      <c r="A156" s="72"/>
      <c r="B156" s="97"/>
      <c r="C156" s="1797" t="s">
        <v>5084</v>
      </c>
      <c r="D156" s="17"/>
      <c r="E156" s="387">
        <v>36300</v>
      </c>
      <c r="F156" s="381">
        <v>76100</v>
      </c>
    </row>
    <row r="157" spans="1:6">
      <c r="A157" s="72"/>
      <c r="B157" s="97"/>
      <c r="C157" s="1797" t="s">
        <v>5173</v>
      </c>
      <c r="D157" s="17"/>
      <c r="E157" s="387">
        <v>434600</v>
      </c>
      <c r="F157" s="381">
        <v>525165</v>
      </c>
    </row>
    <row r="158" spans="1:6">
      <c r="A158" s="72"/>
      <c r="B158" s="97"/>
      <c r="C158" s="1797" t="s">
        <v>5188</v>
      </c>
      <c r="D158" s="17"/>
      <c r="E158" s="387"/>
      <c r="F158" s="381">
        <v>119300</v>
      </c>
    </row>
    <row r="159" spans="1:6">
      <c r="A159" s="72"/>
      <c r="B159" s="97"/>
      <c r="C159" s="1797" t="s">
        <v>5174</v>
      </c>
      <c r="D159" s="17"/>
      <c r="E159" s="387">
        <v>339800</v>
      </c>
      <c r="F159" s="381">
        <v>0</v>
      </c>
    </row>
    <row r="160" spans="1:6">
      <c r="A160" s="72"/>
      <c r="B160" s="97"/>
      <c r="C160" s="1797" t="s">
        <v>5175</v>
      </c>
      <c r="D160" s="17"/>
      <c r="E160" s="387">
        <v>5380300</v>
      </c>
      <c r="F160" s="381">
        <v>5131000</v>
      </c>
    </row>
    <row r="161" spans="1:6">
      <c r="A161" s="72"/>
      <c r="B161" s="97"/>
      <c r="C161" s="1797" t="s">
        <v>5189</v>
      </c>
      <c r="D161" s="17"/>
      <c r="E161" s="387"/>
      <c r="F161" s="381">
        <v>51400</v>
      </c>
    </row>
    <row r="162" spans="1:6">
      <c r="A162" s="72"/>
      <c r="B162" s="97"/>
      <c r="C162" s="1797" t="s">
        <v>5176</v>
      </c>
      <c r="D162" s="17"/>
      <c r="E162" s="387">
        <v>239900</v>
      </c>
      <c r="F162" s="381">
        <v>224400</v>
      </c>
    </row>
    <row r="163" spans="1:6">
      <c r="A163" s="72"/>
      <c r="B163" s="97"/>
      <c r="C163" s="1797" t="s">
        <v>5190</v>
      </c>
      <c r="D163" s="17"/>
      <c r="E163" s="387"/>
      <c r="F163" s="381">
        <v>55000</v>
      </c>
    </row>
    <row r="164" spans="1:6">
      <c r="A164" s="72"/>
      <c r="B164" s="97"/>
      <c r="C164" s="1797" t="s">
        <v>5178</v>
      </c>
      <c r="D164" s="17"/>
      <c r="E164" s="387">
        <v>33700</v>
      </c>
      <c r="F164" s="381">
        <v>26800</v>
      </c>
    </row>
    <row r="165" spans="1:6">
      <c r="A165" s="72"/>
      <c r="B165" s="97"/>
      <c r="C165" s="1797" t="s">
        <v>5179</v>
      </c>
      <c r="D165" s="17"/>
      <c r="E165" s="387">
        <v>-9084050</v>
      </c>
      <c r="F165" s="381">
        <v>173200</v>
      </c>
    </row>
    <row r="166" spans="1:6">
      <c r="A166" s="72"/>
      <c r="B166" s="97"/>
      <c r="C166" s="1797" t="s">
        <v>5191</v>
      </c>
      <c r="D166" s="17"/>
      <c r="E166" s="387">
        <v>49600</v>
      </c>
      <c r="F166" s="381">
        <v>128200</v>
      </c>
    </row>
    <row r="167" spans="1:6">
      <c r="A167" s="72"/>
      <c r="B167" s="97"/>
      <c r="C167" s="1797" t="s">
        <v>5181</v>
      </c>
      <c r="D167" s="17"/>
      <c r="E167" s="387">
        <v>65200</v>
      </c>
      <c r="F167" s="381">
        <v>629900</v>
      </c>
    </row>
    <row r="168" spans="1:6">
      <c r="A168" s="72"/>
      <c r="B168" s="97"/>
      <c r="C168" s="1797" t="s">
        <v>5008</v>
      </c>
      <c r="D168" s="17"/>
      <c r="E168" s="387">
        <v>600</v>
      </c>
      <c r="F168" s="381">
        <v>0</v>
      </c>
    </row>
    <row r="169" spans="1:6">
      <c r="A169" s="72"/>
      <c r="B169" s="97"/>
      <c r="C169" s="1797" t="s">
        <v>5192</v>
      </c>
      <c r="D169" s="17"/>
      <c r="E169" s="387"/>
      <c r="F169" s="381">
        <v>69397</v>
      </c>
    </row>
    <row r="170" spans="1:6">
      <c r="A170" s="72"/>
      <c r="B170" s="97"/>
      <c r="C170" s="1797"/>
      <c r="D170" s="17"/>
      <c r="E170" s="387"/>
      <c r="F170" s="381"/>
    </row>
    <row r="171" spans="1:6">
      <c r="A171" s="72"/>
      <c r="B171" s="97"/>
      <c r="C171" s="1797"/>
      <c r="D171" s="17"/>
      <c r="E171" s="387"/>
      <c r="F171" s="387"/>
    </row>
    <row r="172" spans="1:6">
      <c r="A172" s="72"/>
      <c r="B172" s="97"/>
      <c r="C172" s="1797" t="s">
        <v>5193</v>
      </c>
      <c r="D172" s="17"/>
      <c r="E172" s="387">
        <f>SUM(E140:E169)</f>
        <v>3832450</v>
      </c>
      <c r="F172" s="387">
        <f>SUM(F140:F169)</f>
        <v>15449562</v>
      </c>
    </row>
    <row r="173" spans="1:6">
      <c r="A173" s="72"/>
      <c r="B173" s="97"/>
      <c r="C173" s="17"/>
      <c r="D173" s="17"/>
      <c r="E173" s="387"/>
      <c r="F173" s="381"/>
    </row>
    <row r="174" spans="1:6">
      <c r="A174" s="72"/>
      <c r="B174" s="97"/>
      <c r="C174" s="1949" t="s">
        <v>5194</v>
      </c>
      <c r="D174" s="17"/>
      <c r="E174" s="387"/>
      <c r="F174" s="381"/>
    </row>
    <row r="175" spans="1:6">
      <c r="A175" s="72"/>
      <c r="B175" s="97"/>
      <c r="C175" s="1797" t="s">
        <v>5195</v>
      </c>
      <c r="D175" s="17"/>
      <c r="E175" s="387">
        <v>56300</v>
      </c>
      <c r="F175" s="381">
        <v>32700</v>
      </c>
    </row>
    <row r="176" spans="1:6">
      <c r="A176" s="72"/>
      <c r="B176" s="97"/>
      <c r="C176" s="1797" t="s">
        <v>5173</v>
      </c>
      <c r="D176" s="17"/>
      <c r="E176" s="387">
        <v>2385300</v>
      </c>
      <c r="F176" s="381">
        <v>2935400</v>
      </c>
    </row>
    <row r="177" spans="1:6">
      <c r="A177" s="72"/>
      <c r="B177" s="97"/>
      <c r="C177" s="1797" t="s">
        <v>5196</v>
      </c>
      <c r="D177" s="17"/>
      <c r="E177" s="387">
        <v>760200</v>
      </c>
      <c r="F177" s="381">
        <v>996200</v>
      </c>
    </row>
    <row r="178" spans="1:6">
      <c r="A178" s="72"/>
      <c r="B178" s="97"/>
      <c r="C178" s="1797" t="s">
        <v>5197</v>
      </c>
      <c r="D178" s="17"/>
      <c r="E178" s="387">
        <v>5200</v>
      </c>
      <c r="F178" s="381">
        <v>2800</v>
      </c>
    </row>
    <row r="179" spans="1:6">
      <c r="A179" s="72"/>
      <c r="B179" s="97"/>
      <c r="C179" s="1797" t="s">
        <v>5178</v>
      </c>
      <c r="D179" s="17"/>
      <c r="E179" s="387">
        <v>1500</v>
      </c>
      <c r="F179" s="381">
        <v>1500</v>
      </c>
    </row>
    <row r="180" spans="1:6">
      <c r="A180" s="72"/>
      <c r="B180" s="97"/>
      <c r="C180" s="1797" t="s">
        <v>5179</v>
      </c>
      <c r="D180" s="17"/>
      <c r="E180" s="387">
        <v>528800</v>
      </c>
      <c r="F180" s="381">
        <v>68900</v>
      </c>
    </row>
    <row r="181" spans="1:6">
      <c r="A181" s="72"/>
      <c r="B181" s="97"/>
      <c r="C181" s="1797" t="s">
        <v>5198</v>
      </c>
      <c r="D181" s="17"/>
      <c r="E181" s="387">
        <v>17900</v>
      </c>
      <c r="F181" s="381">
        <v>18000</v>
      </c>
    </row>
    <row r="182" spans="1:6">
      <c r="A182" s="72"/>
      <c r="B182" s="97"/>
      <c r="C182" s="1797" t="s">
        <v>5199</v>
      </c>
      <c r="D182" s="17"/>
      <c r="E182" s="387">
        <v>3940600</v>
      </c>
      <c r="F182" s="381">
        <v>6019300</v>
      </c>
    </row>
    <row r="183" spans="1:6">
      <c r="A183" s="72"/>
      <c r="B183" s="97"/>
      <c r="C183" s="1797" t="s">
        <v>5200</v>
      </c>
      <c r="D183" s="17"/>
      <c r="E183" s="387">
        <v>352700</v>
      </c>
      <c r="F183" s="381">
        <v>556900</v>
      </c>
    </row>
    <row r="184" spans="1:6">
      <c r="A184" s="72"/>
      <c r="B184" s="97"/>
      <c r="C184" s="1797" t="s">
        <v>5201</v>
      </c>
      <c r="D184" s="17"/>
      <c r="E184" s="387">
        <v>1400</v>
      </c>
      <c r="F184" s="381">
        <v>4100</v>
      </c>
    </row>
    <row r="185" spans="1:6">
      <c r="A185" s="72"/>
      <c r="B185" s="97"/>
      <c r="C185" s="1797" t="s">
        <v>5202</v>
      </c>
      <c r="D185" s="17"/>
      <c r="E185" s="387">
        <v>14400</v>
      </c>
      <c r="F185" s="381">
        <v>37800</v>
      </c>
    </row>
    <row r="186" spans="1:6">
      <c r="A186" s="72"/>
      <c r="B186" s="97"/>
      <c r="C186" s="1797" t="s">
        <v>5203</v>
      </c>
      <c r="D186" s="17"/>
      <c r="E186" s="387">
        <v>1100</v>
      </c>
      <c r="F186" s="381">
        <v>8800</v>
      </c>
    </row>
    <row r="187" spans="1:6">
      <c r="A187" s="72"/>
      <c r="B187" s="97"/>
      <c r="C187" s="1797" t="s">
        <v>5204</v>
      </c>
      <c r="D187" s="17"/>
      <c r="E187" s="387">
        <v>34100</v>
      </c>
      <c r="F187" s="381">
        <v>82100</v>
      </c>
    </row>
    <row r="188" spans="1:6">
      <c r="A188" s="72"/>
      <c r="B188" s="97"/>
      <c r="C188" s="1797" t="s">
        <v>5205</v>
      </c>
      <c r="D188" s="17"/>
      <c r="E188" s="387">
        <v>628300</v>
      </c>
      <c r="F188" s="381">
        <v>628400</v>
      </c>
    </row>
    <row r="189" spans="1:6">
      <c r="A189" s="72"/>
      <c r="B189" s="97"/>
      <c r="C189" s="1797" t="s">
        <v>5206</v>
      </c>
      <c r="D189" s="17"/>
      <c r="E189" s="387"/>
      <c r="F189" s="381">
        <v>13700</v>
      </c>
    </row>
    <row r="190" spans="1:6">
      <c r="A190" s="72"/>
      <c r="B190" s="97"/>
      <c r="C190" s="1797" t="s">
        <v>5207</v>
      </c>
      <c r="D190" s="17"/>
      <c r="E190" s="387"/>
      <c r="F190" s="381">
        <v>151100</v>
      </c>
    </row>
    <row r="191" spans="1:6">
      <c r="A191" s="72"/>
      <c r="B191" s="97"/>
      <c r="C191" s="1797" t="s">
        <v>5208</v>
      </c>
      <c r="D191" s="17"/>
      <c r="E191" s="387"/>
      <c r="F191" s="381">
        <v>38400</v>
      </c>
    </row>
    <row r="192" spans="1:6">
      <c r="A192" s="72"/>
      <c r="B192" s="97"/>
      <c r="C192" s="1797" t="s">
        <v>5209</v>
      </c>
      <c r="D192" s="17"/>
      <c r="E192" s="387">
        <v>4300</v>
      </c>
      <c r="F192" s="381">
        <v>6800</v>
      </c>
    </row>
    <row r="193" spans="1:6">
      <c r="A193" s="72"/>
      <c r="B193" s="97"/>
      <c r="C193" s="1797" t="s">
        <v>5210</v>
      </c>
      <c r="D193" s="17"/>
      <c r="E193" s="387">
        <v>4200</v>
      </c>
      <c r="F193" s="381">
        <v>7200</v>
      </c>
    </row>
    <row r="194" spans="1:6">
      <c r="A194" s="72"/>
      <c r="B194" s="97"/>
      <c r="C194" s="1797" t="s">
        <v>5211</v>
      </c>
      <c r="D194" s="17"/>
      <c r="E194" s="387">
        <v>75800</v>
      </c>
      <c r="F194" s="381">
        <v>132100</v>
      </c>
    </row>
    <row r="195" spans="1:6">
      <c r="A195" s="72"/>
      <c r="B195" s="97"/>
      <c r="C195" s="1797" t="s">
        <v>5212</v>
      </c>
      <c r="D195" s="17"/>
      <c r="E195" s="387">
        <v>2958800</v>
      </c>
      <c r="F195" s="381">
        <v>2553000</v>
      </c>
    </row>
    <row r="196" spans="1:6">
      <c r="A196" s="72"/>
      <c r="B196" s="97"/>
      <c r="C196" s="1797" t="s">
        <v>5213</v>
      </c>
      <c r="D196" s="17"/>
      <c r="E196" s="387">
        <v>15756200</v>
      </c>
      <c r="F196" s="381">
        <v>22150700</v>
      </c>
    </row>
    <row r="197" spans="1:6">
      <c r="A197" s="72"/>
      <c r="B197" s="97"/>
      <c r="C197" s="1797" t="s">
        <v>5214</v>
      </c>
      <c r="D197" s="17"/>
      <c r="E197" s="387">
        <v>1709900</v>
      </c>
      <c r="F197" s="381">
        <v>1656200</v>
      </c>
    </row>
    <row r="198" spans="1:6">
      <c r="A198" s="72"/>
      <c r="B198" s="97"/>
      <c r="C198" s="1797" t="s">
        <v>5215</v>
      </c>
      <c r="D198" s="17"/>
      <c r="E198" s="387">
        <v>653300</v>
      </c>
      <c r="F198" s="381">
        <v>1392300</v>
      </c>
    </row>
    <row r="199" spans="1:6">
      <c r="A199" s="72"/>
      <c r="B199" s="97"/>
      <c r="C199" s="17"/>
      <c r="D199" s="17"/>
      <c r="E199" s="387"/>
      <c r="F199" s="381"/>
    </row>
    <row r="200" spans="1:6">
      <c r="A200" s="72"/>
      <c r="B200" s="97"/>
      <c r="C200" s="17"/>
      <c r="D200" s="17"/>
      <c r="E200" s="387"/>
      <c r="F200" s="381"/>
    </row>
    <row r="201" spans="1:6">
      <c r="A201" s="72"/>
      <c r="B201" s="97"/>
      <c r="C201" s="17"/>
      <c r="D201" s="17"/>
      <c r="E201" s="387">
        <f>SUM(E175:E198)</f>
        <v>29890300</v>
      </c>
      <c r="F201" s="387">
        <f>SUM(F175:F198)</f>
        <v>39494400</v>
      </c>
    </row>
    <row r="202" spans="1:6">
      <c r="A202" s="72"/>
      <c r="B202" s="97"/>
      <c r="C202" s="17"/>
      <c r="D202" s="17"/>
      <c r="E202" s="387"/>
      <c r="F202" s="381"/>
    </row>
    <row r="203" spans="1:6">
      <c r="A203" s="72"/>
      <c r="B203" s="97"/>
      <c r="C203" s="17"/>
      <c r="D203" s="17"/>
      <c r="E203" s="387"/>
      <c r="F203" s="381"/>
    </row>
    <row r="204" spans="1:6">
      <c r="A204" s="72"/>
      <c r="B204" s="97"/>
      <c r="C204" s="17"/>
      <c r="D204" s="17"/>
      <c r="E204" s="387"/>
      <c r="F204" s="381"/>
    </row>
    <row r="205" spans="1:6" ht="15.75" thickBot="1">
      <c r="A205" s="111"/>
      <c r="B205" s="394"/>
      <c r="C205" s="112"/>
      <c r="D205" s="112"/>
      <c r="E205" s="415"/>
      <c r="F205" s="416"/>
    </row>
    <row r="206" spans="1:6">
      <c r="A206" s="17"/>
      <c r="B206" s="17"/>
      <c r="C206" s="17"/>
      <c r="D206" s="17"/>
      <c r="E206" s="17"/>
      <c r="F206" s="17"/>
    </row>
    <row r="207" spans="1:6">
      <c r="A207" s="69" t="s">
        <v>5217</v>
      </c>
      <c r="B207" s="69"/>
      <c r="C207" s="69"/>
      <c r="D207" s="69"/>
      <c r="E207" s="69"/>
      <c r="F207" s="69"/>
    </row>
  </sheetData>
  <customSheetViews>
    <customSheetView guid="{15E51391-F6F3-48E9-B40F-0D0FA5B2E445}" scale="85" colorId="22" hiddenColumns="1">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
      <headerFooter alignWithMargins="0"/>
    </customSheetView>
    <customSheetView guid="{3A144620-83F7-4F5B-821B-3720DAB5A017}" scale="85" colorId="22" topLeftCell="A9">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2"/>
      <headerFooter alignWithMargins="0"/>
    </customSheetView>
    <customSheetView guid="{4AE1E835-A004-41CE-8576-E42DEB829644}" scale="85" colorId="22" topLeftCell="A164">
      <selection activeCell="I199" sqref="I19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3"/>
      <headerFooter alignWithMargins="0"/>
    </customSheetView>
    <customSheetView guid="{F164CA47-D0CA-4087-947A-F5047D94B8B7}" scale="85" colorId="22" topLeftCell="A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4"/>
      <headerFooter alignWithMargins="0"/>
    </customSheetView>
    <customSheetView guid="{BD2EE8C8-7F57-4FE0-A338-C6EB2215B0F1}" scale="85" colorId="22" showPageBreaks="1" printArea="1" topLeftCell="A9">
      <rowBreaks count="12" manualBreakCount="12">
        <brk id="53" max="5" man="1"/>
        <brk id="54" max="5" man="1"/>
        <brk id="55" max="5" man="1"/>
        <brk id="56" max="5" man="1"/>
        <brk id="57" max="5" man="1"/>
        <brk id="58" max="5" man="1"/>
        <brk id="59" max="5" man="1"/>
        <brk id="60" max="5" man="1"/>
        <brk id="61" max="5" man="1"/>
        <brk id="62" max="5" man="1"/>
        <brk id="63" max="5" man="1"/>
        <brk id="65" max="16383" man="1"/>
      </rowBreaks>
      <pageMargins left="0.5" right="0.5" top="0.5" bottom="0.5" header="0.5" footer="0.5"/>
      <printOptions horizontalCentered="1"/>
      <pageSetup scale="65" orientation="portrait" horizontalDpi="300" verticalDpi="300" r:id="rId5"/>
      <headerFooter alignWithMargins="0"/>
    </customSheetView>
    <customSheetView guid="{C7E3EE00-B00F-419E-8611-266863084489}" scale="85" colorId="22" showPageBreaks="1" printArea="1" topLeftCell="A9">
      <rowBreaks count="1" manualBreakCount="1">
        <brk id="65" max="16383" man="1"/>
      </rowBreaks>
      <pageMargins left="0.5" right="0.5" top="0.5" bottom="0.5" header="0.5" footer="0.5"/>
      <printOptions horizontalCentered="1"/>
      <pageSetup scale="65" orientation="portrait" horizontalDpi="300" verticalDpi="300" r:id="rId6"/>
      <headerFooter alignWithMargins="0"/>
    </customSheetView>
    <customSheetView guid="{3477AA39-47F3-4DEE-B5AC-34FD34A7C506}" scale="85" colorId="22" showPageBreaks="1" printArea="1" topLeftCell="A9">
      <rowBreaks count="1" manualBreakCount="1">
        <brk id="65" max="16383" man="1"/>
      </rowBreaks>
      <pageMargins left="0.5" right="0.5" top="0.5" bottom="0.5" header="0.5" footer="0.5"/>
      <printOptions horizontalCentered="1"/>
      <pageSetup scale="65" orientation="portrait" horizontalDpi="300" verticalDpi="300" r:id="rId7"/>
      <headerFooter alignWithMargins="0"/>
    </customSheetView>
    <customSheetView guid="{49B64248-30F9-46D2-A9F4-36D89630158D}" scale="85" colorId="22" showPageBreaks="1" printArea="1" topLeftCell="A9">
      <rowBreaks count="12" manualBreakCount="12">
        <brk id="53" max="5" man="1"/>
        <brk id="54" max="5" man="1"/>
        <brk id="55" max="5" man="1"/>
        <brk id="56" max="5" man="1"/>
        <brk id="57" max="5" man="1"/>
        <brk id="58" max="5" man="1"/>
        <brk id="59" max="5" man="1"/>
        <brk id="60" max="5" man="1"/>
        <brk id="61" max="5" man="1"/>
        <brk id="62" max="5" man="1"/>
        <brk id="63" max="5" man="1"/>
        <brk id="65" max="16383" man="1"/>
      </rowBreaks>
      <pageMargins left="0.5" right="0.5" top="0.5" bottom="0.5" header="0.5" footer="0.5"/>
      <printOptions horizontalCentered="1"/>
      <pageSetup scale="65" orientation="portrait" horizontalDpi="300" verticalDpi="300" r:id="rId8"/>
      <headerFooter alignWithMargins="0"/>
    </customSheetView>
    <customSheetView guid="{9460FF40-1E23-4EAD-9F2E-3CC0E3823200}" scale="85" colorId="22" showPageBreaks="1" printArea="1" topLeftCell="A9">
      <rowBreaks count="15" manualBreakCount="15">
        <brk id="31" max="5" man="1"/>
        <brk id="32" max="5" man="1"/>
        <brk id="33" max="5" man="1"/>
        <brk id="53" max="5" man="1"/>
        <brk id="54" max="5" man="1"/>
        <brk id="55" max="5" man="1"/>
        <brk id="56" max="5" man="1"/>
        <brk id="57" max="5" man="1"/>
        <brk id="58" max="5" man="1"/>
        <brk id="59" max="5" man="1"/>
        <brk id="60" max="5" man="1"/>
        <brk id="61" max="5" man="1"/>
        <brk id="62" max="5" man="1"/>
        <brk id="63" max="5" man="1"/>
        <brk id="65" max="16383" man="1"/>
      </rowBreaks>
      <pageMargins left="0.5" right="0.5" top="0.5" bottom="0.5" header="0.5" footer="0.5"/>
      <printOptions horizontalCentered="1"/>
      <pageSetup scale="65" orientation="portrait" horizontalDpi="300" verticalDpi="300" r:id="rId9"/>
      <headerFooter alignWithMargins="0"/>
    </customSheetView>
    <customSheetView guid="{33F19BEF-14FD-48AD-9437-DC9391C2FB5D}" scale="85" colorId="22" topLeftCell="A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0"/>
      <headerFooter alignWithMargins="0"/>
    </customSheetView>
    <customSheetView guid="{3572A64A-10E1-48A8-88DB-C6FDE35A45D9}" scale="85" colorId="22" topLeftCell="A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1"/>
      <headerFooter alignWithMargins="0"/>
    </customSheetView>
    <customSheetView guid="{9A3FFF2B-6404-4DF1-A691-3B3D111BF416}" scale="85" colorId="22" topLeftCell="A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2"/>
      <headerFooter alignWithMargins="0"/>
    </customSheetView>
    <customSheetView guid="{6972FD2D-1C11-49E2-936D-D053FB86EE49}" scale="85" colorId="22" hiddenColumns="1">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3"/>
      <headerFooter alignWithMargins="0"/>
    </customSheetView>
    <customSheetView guid="{909B62D3-37B4-48E7-A28D-FCCB057513A6}" scale="85" colorId="22" topLeftCell="A9">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4"/>
      <headerFooter alignWithMargins="0"/>
    </customSheetView>
    <customSheetView guid="{AF5B460E-BE98-4D6A-BC4D-FB7F586FE8C3}" scale="85" colorId="22" showPageBreaks="1" topLeftCell="A9">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5"/>
      <headerFooter alignWithMargins="0"/>
    </customSheetView>
    <customSheetView guid="{AD2DEECA-73A1-433A-8496-725ED72ABD3B}" scale="85" colorId="22" topLeftCell="A9">
      <selection activeCell="I169" sqref="I169"/>
      <rowBreaks count="47" manualBreakCount="47">
        <brk id="51" max="5" man="1"/>
        <brk id="52" max="5" man="1"/>
        <brk id="53" max="5" man="1"/>
        <brk id="54" max="5" man="1"/>
        <brk id="55" max="5" man="1"/>
        <brk id="56" max="5" man="1"/>
        <brk id="57" max="5" man="1"/>
        <brk id="58" max="5" man="1"/>
        <brk id="59" max="5" man="1"/>
        <brk id="60" max="5" man="1"/>
        <brk id="61" max="5" man="1"/>
        <brk id="62" max="5" man="1"/>
        <brk id="63" max="5"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96" max="16383" man="1"/>
        <brk id="97" max="16383" man="1"/>
      </rowBreaks>
      <pageMargins left="0.5" right="0.5" top="0.5" bottom="0.5" header="0.5" footer="0.5"/>
      <printOptions horizontalCentered="1"/>
      <pageSetup scale="65" orientation="portrait" horizontalDpi="300" verticalDpi="300" r:id="rId16"/>
      <headerFooter alignWithMargins="0"/>
    </customSheetView>
    <customSheetView guid="{613A73D1-ED13-41BC-B183-6F740B4BAFC9}" scale="60" colorId="22" showPageBreaks="1" view="pageBreakPreview" topLeftCell="A99">
      <selection activeCell="I169" sqref="I169"/>
      <rowBreaks count="2" manualBreakCount="2">
        <brk id="65" max="16383" man="1"/>
        <brk id="128" max="16383" man="1"/>
      </rowBreaks>
      <pageMargins left="0.5" right="0.5" top="0.5" bottom="0.5" header="0.5" footer="0.5"/>
      <printOptions horizontalCentered="1"/>
      <pageSetup scale="60" orientation="portrait" r:id="rId17"/>
      <headerFooter alignWithMargins="0"/>
    </customSheetView>
  </customSheetViews>
  <printOptions horizontalCentered="1" verticalCentered="1"/>
  <pageMargins left="0.5" right="0.5" top="0.25" bottom="0.25" header="0" footer="0"/>
  <pageSetup scale="64" orientation="portrait" horizontalDpi="300" verticalDpi="300" r:id="rId18"/>
  <headerFooter alignWithMargins="0"/>
  <rowBreaks count="2" manualBreakCount="2">
    <brk id="66" max="16383" man="1"/>
    <brk id="12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view="pageBreakPreview" colorId="22" zoomScale="60" zoomScaleNormal="85" workbookViewId="0">
      <selection activeCell="H17" sqref="H17"/>
    </sheetView>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2056</v>
      </c>
      <c r="B1" s="260"/>
      <c r="C1" s="66" t="s">
        <v>3759</v>
      </c>
      <c r="D1" s="261" t="s">
        <v>2058</v>
      </c>
      <c r="E1" s="67" t="s">
        <v>2059</v>
      </c>
      <c r="F1" s="29" t="s">
        <v>2056</v>
      </c>
      <c r="G1" s="66"/>
      <c r="H1" s="260"/>
      <c r="I1" s="66" t="s">
        <v>3759</v>
      </c>
      <c r="J1" s="262" t="s">
        <v>2058</v>
      </c>
      <c r="K1" s="260"/>
      <c r="L1" s="66" t="s">
        <v>2059</v>
      </c>
      <c r="M1" s="67"/>
      <c r="N1" s="17"/>
      <c r="O1" s="17"/>
      <c r="P1" s="17"/>
      <c r="Q1" s="17"/>
      <c r="R1" s="17"/>
      <c r="S1" s="17"/>
      <c r="T1" s="17"/>
    </row>
    <row r="2" spans="1:20">
      <c r="A2" s="72" t="str">
        <f>'Data Sheet'!$C$25</f>
        <v>Central Hudson Gas &amp; Electric</v>
      </c>
      <c r="B2" s="81"/>
      <c r="C2" s="17" t="s">
        <v>2078</v>
      </c>
      <c r="D2" s="78" t="s">
        <v>3784</v>
      </c>
      <c r="E2" s="73"/>
      <c r="F2" s="72" t="str">
        <f>'Data Sheet'!$C$25</f>
        <v>Central Hudson Gas &amp; Electric</v>
      </c>
      <c r="G2" s="17"/>
      <c r="H2" s="81"/>
      <c r="I2" s="17" t="s">
        <v>2078</v>
      </c>
      <c r="J2" s="97" t="s">
        <v>3784</v>
      </c>
      <c r="K2" s="81"/>
      <c r="L2" s="17"/>
      <c r="M2" s="73"/>
      <c r="N2" s="17"/>
      <c r="O2" s="17"/>
      <c r="P2" s="17"/>
      <c r="Q2" s="17"/>
      <c r="R2" s="17"/>
      <c r="S2" s="17"/>
      <c r="T2" s="17"/>
    </row>
    <row r="3" spans="1:20" ht="15" customHeight="1">
      <c r="A3" s="74"/>
      <c r="B3" s="117"/>
      <c r="C3" s="117" t="s">
        <v>3419</v>
      </c>
      <c r="D3" s="871" t="str">
        <f>'Data Sheet'!$C$40</f>
        <v>4/14/14</v>
      </c>
      <c r="E3" s="110" t="str">
        <f>'Data Sheet'!$C$38</f>
        <v>12/31/13</v>
      </c>
      <c r="F3" s="74"/>
      <c r="G3" s="77"/>
      <c r="H3" s="117"/>
      <c r="I3" s="77" t="s">
        <v>3419</v>
      </c>
      <c r="J3" s="864" t="str">
        <f>'Data Sheet'!$C$40</f>
        <v>4/14/14</v>
      </c>
      <c r="K3" s="117"/>
      <c r="L3" s="104" t="str">
        <f>'Data Sheet'!$C$38</f>
        <v>12/31/13</v>
      </c>
      <c r="M3" s="76"/>
      <c r="N3" s="17"/>
      <c r="O3" s="862"/>
      <c r="P3" s="17"/>
      <c r="Q3" s="17"/>
      <c r="R3" s="17"/>
      <c r="S3" s="17"/>
      <c r="T3" s="17"/>
    </row>
    <row r="4" spans="1:20" ht="15" customHeight="1">
      <c r="A4" s="314"/>
      <c r="B4" s="264" t="s">
        <v>684</v>
      </c>
      <c r="C4" s="264"/>
      <c r="D4" s="264"/>
      <c r="E4" s="265"/>
      <c r="F4" s="314"/>
      <c r="G4" s="264" t="s">
        <v>685</v>
      </c>
      <c r="H4" s="264"/>
      <c r="I4" s="264"/>
      <c r="J4" s="264"/>
      <c r="K4" s="264"/>
      <c r="L4" s="264"/>
      <c r="M4" s="265"/>
      <c r="N4" s="17"/>
      <c r="O4" s="17"/>
      <c r="P4" s="17"/>
      <c r="Q4" s="17"/>
      <c r="R4" s="17"/>
      <c r="S4" s="17"/>
      <c r="T4" s="17"/>
    </row>
    <row r="5" spans="1:20">
      <c r="A5" s="861"/>
      <c r="B5" s="472"/>
      <c r="C5" s="472"/>
      <c r="D5" s="472"/>
      <c r="E5" s="888"/>
      <c r="F5" s="72"/>
      <c r="G5" s="17"/>
      <c r="H5" s="17"/>
      <c r="I5" s="17"/>
      <c r="J5" s="17"/>
      <c r="K5" s="17"/>
      <c r="L5" s="17"/>
      <c r="M5" s="73"/>
      <c r="N5" s="17"/>
      <c r="O5" s="17"/>
      <c r="P5" s="17"/>
      <c r="Q5" s="17"/>
      <c r="R5" s="17"/>
      <c r="S5" s="17"/>
      <c r="T5" s="17"/>
    </row>
    <row r="6" spans="1:20">
      <c r="A6" s="2164" t="s">
        <v>4404</v>
      </c>
      <c r="B6" s="2165"/>
      <c r="C6" s="2165"/>
      <c r="D6" s="2165"/>
      <c r="E6" s="2162"/>
      <c r="F6" s="2164" t="s">
        <v>686</v>
      </c>
      <c r="G6" s="2161"/>
      <c r="H6" s="2161"/>
      <c r="I6" s="2161"/>
      <c r="J6" s="2161"/>
      <c r="K6" s="2161"/>
      <c r="L6" s="2161"/>
      <c r="M6" s="268"/>
      <c r="N6" s="17"/>
      <c r="O6" s="17"/>
      <c r="P6" s="17"/>
      <c r="Q6" s="17"/>
      <c r="R6" s="17"/>
      <c r="S6" s="17"/>
      <c r="T6" s="17"/>
    </row>
    <row r="7" spans="1:20">
      <c r="A7" s="2164" t="s">
        <v>4405</v>
      </c>
      <c r="B7" s="2165"/>
      <c r="C7" s="2165"/>
      <c r="D7" s="2165"/>
      <c r="E7" s="2162"/>
      <c r="F7" s="2164" t="s">
        <v>4408</v>
      </c>
      <c r="G7" s="2161"/>
      <c r="H7" s="2161"/>
      <c r="I7" s="2161"/>
      <c r="J7" s="2161"/>
      <c r="K7" s="2161"/>
      <c r="L7" s="2161"/>
      <c r="M7" s="268"/>
      <c r="N7" s="17"/>
      <c r="O7" s="17"/>
      <c r="P7" s="17"/>
      <c r="Q7" s="17"/>
      <c r="R7" s="17"/>
      <c r="S7" s="17"/>
      <c r="T7" s="17"/>
    </row>
    <row r="8" spans="1:20">
      <c r="A8" s="2164" t="s">
        <v>4407</v>
      </c>
      <c r="B8" s="2165"/>
      <c r="C8" s="2165"/>
      <c r="D8" s="2165"/>
      <c r="E8" s="2162"/>
      <c r="F8" s="2164" t="s">
        <v>1082</v>
      </c>
      <c r="G8" s="2161"/>
      <c r="H8" s="2161"/>
      <c r="I8" s="2161"/>
      <c r="J8" s="2161"/>
      <c r="K8" s="2161"/>
      <c r="L8" s="2161"/>
      <c r="M8" s="268"/>
      <c r="N8" s="17"/>
      <c r="O8" s="17"/>
      <c r="P8" s="17"/>
      <c r="Q8" s="17"/>
      <c r="R8" s="17"/>
      <c r="S8" s="17"/>
      <c r="T8" s="17"/>
    </row>
    <row r="9" spans="1:20">
      <c r="A9" s="2164" t="s">
        <v>4406</v>
      </c>
      <c r="B9" s="2165"/>
      <c r="C9" s="2165"/>
      <c r="D9" s="2165"/>
      <c r="E9" s="2162"/>
      <c r="F9" s="2164" t="s">
        <v>4409</v>
      </c>
      <c r="G9" s="2161"/>
      <c r="H9" s="2161"/>
      <c r="I9" s="2161"/>
      <c r="J9" s="2161"/>
      <c r="K9" s="2161"/>
      <c r="L9" s="2161"/>
      <c r="M9" s="268"/>
      <c r="N9" s="17"/>
      <c r="O9" s="17"/>
      <c r="P9" s="17"/>
      <c r="Q9" s="17"/>
      <c r="R9" s="17"/>
      <c r="S9" s="17"/>
      <c r="T9" s="17"/>
    </row>
    <row r="10" spans="1:20">
      <c r="A10" s="2164" t="s">
        <v>1083</v>
      </c>
      <c r="B10" s="2165"/>
      <c r="C10" s="2165"/>
      <c r="D10" s="2165"/>
      <c r="E10" s="2162"/>
      <c r="F10" s="2164" t="s">
        <v>4410</v>
      </c>
      <c r="G10" s="2161"/>
      <c r="H10" s="2161"/>
      <c r="I10" s="2161"/>
      <c r="J10" s="2161"/>
      <c r="K10" s="2161"/>
      <c r="L10" s="2161"/>
      <c r="M10" s="268"/>
      <c r="N10" s="17"/>
      <c r="O10" s="17"/>
      <c r="P10" s="17"/>
      <c r="Q10" s="17"/>
      <c r="R10" s="17"/>
      <c r="S10" s="17"/>
      <c r="T10" s="17"/>
    </row>
    <row r="11" spans="1:20">
      <c r="A11" s="2164" t="s">
        <v>1084</v>
      </c>
      <c r="B11" s="2165"/>
      <c r="C11" s="2165"/>
      <c r="D11" s="2165"/>
      <c r="E11" s="2162"/>
      <c r="F11" s="72"/>
      <c r="G11" s="17"/>
      <c r="H11" s="17"/>
      <c r="I11" s="17"/>
      <c r="J11" s="17"/>
      <c r="K11" s="17"/>
      <c r="L11" s="17"/>
      <c r="M11" s="73"/>
      <c r="N11" s="17"/>
      <c r="O11" s="17"/>
      <c r="P11" s="17"/>
      <c r="Q11" s="17"/>
      <c r="R11" s="17"/>
      <c r="S11" s="17"/>
      <c r="T11" s="17"/>
    </row>
    <row r="12" spans="1:20">
      <c r="A12" s="2164" t="s">
        <v>1085</v>
      </c>
      <c r="B12" s="2165"/>
      <c r="C12" s="2165"/>
      <c r="D12" s="2165"/>
      <c r="E12" s="2162"/>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71"/>
      <c r="B14" s="97"/>
      <c r="C14" s="807" t="s">
        <v>2043</v>
      </c>
      <c r="D14" s="809" t="s">
        <v>1086</v>
      </c>
      <c r="E14" s="482" t="s">
        <v>1087</v>
      </c>
      <c r="F14" s="2192" t="s">
        <v>1088</v>
      </c>
      <c r="G14" s="2193"/>
      <c r="H14" s="2194"/>
      <c r="I14" s="97"/>
      <c r="J14" s="17" t="s">
        <v>1089</v>
      </c>
      <c r="K14" s="17"/>
      <c r="L14" s="17"/>
      <c r="M14" s="83"/>
      <c r="N14" s="17"/>
      <c r="O14" s="17"/>
      <c r="P14" s="17"/>
      <c r="Q14" s="17"/>
      <c r="R14" s="17"/>
      <c r="S14" s="17"/>
      <c r="T14" s="17"/>
    </row>
    <row r="15" spans="1:20">
      <c r="A15" s="271"/>
      <c r="B15" s="345" t="s">
        <v>1090</v>
      </c>
      <c r="C15" s="809" t="s">
        <v>1091</v>
      </c>
      <c r="D15" s="809" t="s">
        <v>1092</v>
      </c>
      <c r="E15" s="482" t="s">
        <v>1093</v>
      </c>
      <c r="F15" s="2195" t="s">
        <v>1094</v>
      </c>
      <c r="G15" s="2172"/>
      <c r="H15" s="2196"/>
      <c r="I15" s="104"/>
      <c r="J15" s="77"/>
      <c r="K15" s="77"/>
      <c r="L15" s="77"/>
      <c r="M15" s="83"/>
      <c r="N15" s="17"/>
      <c r="O15" s="17"/>
      <c r="P15" s="17"/>
      <c r="Q15" s="17"/>
      <c r="R15" s="17"/>
      <c r="S15" s="17"/>
      <c r="T15" s="17"/>
    </row>
    <row r="16" spans="1:20">
      <c r="A16" s="271"/>
      <c r="B16" s="345" t="s">
        <v>1095</v>
      </c>
      <c r="C16" s="809" t="s">
        <v>1096</v>
      </c>
      <c r="D16" s="809" t="s">
        <v>1097</v>
      </c>
      <c r="E16" s="482" t="s">
        <v>2870</v>
      </c>
      <c r="F16" s="2195" t="s">
        <v>1098</v>
      </c>
      <c r="G16" s="2172"/>
      <c r="H16" s="2196"/>
      <c r="I16" s="97" t="s">
        <v>1099</v>
      </c>
      <c r="J16" s="17"/>
      <c r="K16" s="97" t="s">
        <v>1100</v>
      </c>
      <c r="L16" s="17"/>
      <c r="M16" s="83"/>
      <c r="N16" s="17"/>
      <c r="O16" s="17"/>
      <c r="P16" s="17"/>
      <c r="Q16" s="17"/>
      <c r="R16" s="17"/>
      <c r="S16" s="17"/>
      <c r="T16" s="17"/>
    </row>
    <row r="17" spans="1:20">
      <c r="A17" s="271"/>
      <c r="B17" s="97"/>
      <c r="C17" s="809" t="s">
        <v>1101</v>
      </c>
      <c r="D17" s="809" t="s">
        <v>1102</v>
      </c>
      <c r="E17" s="73"/>
      <c r="F17" s="2195" t="s">
        <v>1103</v>
      </c>
      <c r="G17" s="2172"/>
      <c r="H17" s="2196"/>
      <c r="I17" s="97" t="s">
        <v>1104</v>
      </c>
      <c r="J17" s="17"/>
      <c r="K17" s="97" t="s">
        <v>1105</v>
      </c>
      <c r="L17" s="17"/>
      <c r="M17" s="83"/>
      <c r="N17" s="17"/>
      <c r="O17" s="17"/>
      <c r="P17" s="17"/>
      <c r="Q17" s="17"/>
      <c r="R17" s="17"/>
      <c r="S17" s="17"/>
      <c r="T17" s="17"/>
    </row>
    <row r="18" spans="1:20">
      <c r="A18" s="271"/>
      <c r="B18" s="97"/>
      <c r="C18" s="78"/>
      <c r="D18" s="78"/>
      <c r="E18" s="73"/>
      <c r="F18" s="74"/>
      <c r="G18" s="77"/>
      <c r="H18" s="17"/>
      <c r="I18" s="104"/>
      <c r="J18" s="77"/>
      <c r="K18" s="104"/>
      <c r="L18" s="77"/>
      <c r="M18" s="110"/>
      <c r="N18" s="17"/>
      <c r="O18" s="17"/>
      <c r="P18" s="17"/>
      <c r="Q18" s="17"/>
      <c r="R18" s="17"/>
      <c r="S18" s="17"/>
      <c r="T18" s="17"/>
    </row>
    <row r="19" spans="1:20">
      <c r="A19" s="271" t="s">
        <v>1984</v>
      </c>
      <c r="B19" s="97"/>
      <c r="C19" s="78"/>
      <c r="D19" s="78"/>
      <c r="E19" s="73"/>
      <c r="F19" s="87"/>
      <c r="G19" s="825" t="s">
        <v>1106</v>
      </c>
      <c r="H19" s="828" t="s">
        <v>2099</v>
      </c>
      <c r="I19" s="345" t="s">
        <v>1106</v>
      </c>
      <c r="J19" s="345" t="s">
        <v>1107</v>
      </c>
      <c r="K19" s="345" t="s">
        <v>1106</v>
      </c>
      <c r="L19" s="345" t="s">
        <v>2099</v>
      </c>
      <c r="M19" s="270" t="s">
        <v>1984</v>
      </c>
      <c r="N19" s="17"/>
      <c r="O19" s="17"/>
      <c r="P19" s="17"/>
      <c r="Q19" s="17"/>
      <c r="R19" s="17"/>
      <c r="S19" s="17"/>
      <c r="T19" s="17"/>
    </row>
    <row r="20" spans="1:20">
      <c r="A20" s="272" t="s">
        <v>1987</v>
      </c>
      <c r="B20" s="397" t="s">
        <v>3447</v>
      </c>
      <c r="C20" s="822" t="s">
        <v>3448</v>
      </c>
      <c r="D20" s="822" t="s">
        <v>3449</v>
      </c>
      <c r="E20" s="630" t="s">
        <v>3450</v>
      </c>
      <c r="F20" s="74"/>
      <c r="G20" s="823" t="s">
        <v>2692</v>
      </c>
      <c r="H20" s="397" t="s">
        <v>2693</v>
      </c>
      <c r="I20" s="397" t="s">
        <v>2694</v>
      </c>
      <c r="J20" s="397" t="s">
        <v>2695</v>
      </c>
      <c r="K20" s="397" t="s">
        <v>2696</v>
      </c>
      <c r="L20" s="397" t="s">
        <v>2697</v>
      </c>
      <c r="M20" s="273" t="s">
        <v>1987</v>
      </c>
      <c r="N20" s="17"/>
      <c r="O20" s="17"/>
      <c r="P20" s="17"/>
      <c r="Q20" s="17"/>
      <c r="R20" s="17"/>
      <c r="S20" s="17"/>
      <c r="T20" s="17"/>
    </row>
    <row r="21" spans="1:20">
      <c r="A21" s="271">
        <v>1</v>
      </c>
      <c r="B21" s="356" t="s">
        <v>1108</v>
      </c>
      <c r="C21" s="417"/>
      <c r="D21" s="418"/>
      <c r="E21" s="419"/>
      <c r="F21" s="420"/>
      <c r="G21" s="421"/>
      <c r="H21" s="422"/>
      <c r="I21" s="417"/>
      <c r="J21" s="417"/>
      <c r="K21" s="417"/>
      <c r="L21" s="417"/>
      <c r="M21" s="423">
        <v>1</v>
      </c>
      <c r="N21" s="376"/>
      <c r="O21" s="376"/>
      <c r="P21" s="17"/>
      <c r="Q21" s="17"/>
      <c r="R21" s="17"/>
      <c r="S21" s="17"/>
      <c r="T21" s="17"/>
    </row>
    <row r="22" spans="1:20">
      <c r="A22" s="271">
        <v>2</v>
      </c>
      <c r="B22" s="97"/>
      <c r="C22" s="377"/>
      <c r="D22" s="424"/>
      <c r="E22" s="425"/>
      <c r="F22" s="426"/>
      <c r="G22" s="376"/>
      <c r="H22" s="382"/>
      <c r="I22" s="377"/>
      <c r="J22" s="382"/>
      <c r="K22" s="377"/>
      <c r="L22" s="382"/>
      <c r="M22" s="423">
        <v>2</v>
      </c>
      <c r="N22" s="376"/>
      <c r="O22" s="376"/>
      <c r="P22" s="17"/>
      <c r="Q22" s="17"/>
      <c r="R22" s="17"/>
      <c r="S22" s="17"/>
      <c r="T22" s="17"/>
    </row>
    <row r="23" spans="1:20">
      <c r="A23" s="271">
        <v>3</v>
      </c>
      <c r="B23" s="97" t="s">
        <v>5316</v>
      </c>
      <c r="C23" s="377">
        <v>30000000</v>
      </c>
      <c r="D23" s="427">
        <v>5</v>
      </c>
      <c r="E23" s="428"/>
      <c r="F23" s="426"/>
      <c r="G23" s="376">
        <v>16862087</v>
      </c>
      <c r="H23" s="377">
        <v>84310435</v>
      </c>
      <c r="I23" s="377"/>
      <c r="J23" s="377"/>
      <c r="K23" s="377"/>
      <c r="L23" s="377"/>
      <c r="M23" s="423">
        <v>3</v>
      </c>
      <c r="N23" s="376"/>
      <c r="O23" s="376"/>
      <c r="P23" s="17"/>
      <c r="Q23" s="17"/>
      <c r="R23" s="17"/>
      <c r="S23" s="17"/>
      <c r="T23" s="17"/>
    </row>
    <row r="24" spans="1:20">
      <c r="A24" s="271">
        <v>4</v>
      </c>
      <c r="B24" s="97"/>
      <c r="C24" s="377"/>
      <c r="D24" s="427"/>
      <c r="E24" s="428"/>
      <c r="F24" s="426"/>
      <c r="G24" s="376"/>
      <c r="H24" s="377"/>
      <c r="I24" s="377"/>
      <c r="J24" s="377"/>
      <c r="K24" s="377"/>
      <c r="L24" s="377"/>
      <c r="M24" s="423">
        <v>4</v>
      </c>
      <c r="N24" s="376"/>
      <c r="O24" s="376"/>
      <c r="P24" s="17"/>
      <c r="Q24" s="17"/>
      <c r="R24" s="17"/>
      <c r="S24" s="17"/>
      <c r="T24" s="17"/>
    </row>
    <row r="25" spans="1:20">
      <c r="A25" s="271">
        <v>5</v>
      </c>
      <c r="B25" s="97"/>
      <c r="C25" s="377"/>
      <c r="D25" s="427"/>
      <c r="E25" s="428"/>
      <c r="F25" s="426"/>
      <c r="G25" s="376"/>
      <c r="H25" s="377"/>
      <c r="I25" s="377"/>
      <c r="J25" s="377"/>
      <c r="K25" s="377"/>
      <c r="L25" s="377"/>
      <c r="M25" s="423">
        <v>5</v>
      </c>
      <c r="N25" s="376"/>
      <c r="O25" s="376"/>
      <c r="P25" s="17"/>
      <c r="Q25" s="17"/>
      <c r="R25" s="17"/>
      <c r="S25" s="17"/>
      <c r="T25" s="17"/>
    </row>
    <row r="26" spans="1:20">
      <c r="A26" s="271">
        <v>6</v>
      </c>
      <c r="B26" s="97"/>
      <c r="C26" s="377"/>
      <c r="D26" s="427"/>
      <c r="E26" s="428"/>
      <c r="F26" s="426"/>
      <c r="G26" s="376"/>
      <c r="H26" s="377"/>
      <c r="I26" s="377"/>
      <c r="J26" s="377"/>
      <c r="K26" s="377"/>
      <c r="L26" s="377"/>
      <c r="M26" s="423">
        <v>6</v>
      </c>
      <c r="N26" s="376"/>
      <c r="O26" s="376"/>
      <c r="P26" s="17"/>
      <c r="Q26" s="17"/>
      <c r="R26" s="17"/>
      <c r="S26" s="17"/>
      <c r="T26" s="17"/>
    </row>
    <row r="27" spans="1:20">
      <c r="A27" s="271">
        <v>7</v>
      </c>
      <c r="B27" s="97"/>
      <c r="C27" s="377"/>
      <c r="D27" s="427"/>
      <c r="E27" s="428"/>
      <c r="F27" s="426"/>
      <c r="G27" s="376"/>
      <c r="H27" s="377"/>
      <c r="I27" s="377"/>
      <c r="J27" s="377"/>
      <c r="K27" s="377"/>
      <c r="L27" s="377"/>
      <c r="M27" s="423">
        <v>7</v>
      </c>
      <c r="N27" s="376"/>
      <c r="O27" s="376"/>
      <c r="P27" s="17"/>
      <c r="Q27" s="17"/>
      <c r="R27" s="17"/>
      <c r="S27" s="17"/>
      <c r="T27" s="17"/>
    </row>
    <row r="28" spans="1:20">
      <c r="A28" s="271">
        <v>8</v>
      </c>
      <c r="B28" s="97"/>
      <c r="C28" s="377"/>
      <c r="D28" s="427"/>
      <c r="E28" s="428"/>
      <c r="F28" s="426"/>
      <c r="G28" s="376"/>
      <c r="H28" s="377"/>
      <c r="I28" s="377"/>
      <c r="J28" s="377"/>
      <c r="K28" s="377"/>
      <c r="L28" s="377"/>
      <c r="M28" s="423">
        <v>8</v>
      </c>
      <c r="N28" s="376"/>
      <c r="O28" s="376"/>
      <c r="P28" s="17"/>
      <c r="Q28" s="17"/>
      <c r="R28" s="17"/>
      <c r="S28" s="17"/>
      <c r="T28" s="17"/>
    </row>
    <row r="29" spans="1:20">
      <c r="A29" s="271">
        <v>9</v>
      </c>
      <c r="B29" s="97"/>
      <c r="C29" s="377"/>
      <c r="D29" s="427"/>
      <c r="E29" s="428"/>
      <c r="F29" s="426"/>
      <c r="G29" s="376"/>
      <c r="H29" s="377"/>
      <c r="I29" s="377"/>
      <c r="J29" s="377"/>
      <c r="K29" s="377"/>
      <c r="L29" s="377"/>
      <c r="M29" s="423">
        <v>9</v>
      </c>
      <c r="N29" s="376"/>
      <c r="O29" s="376"/>
      <c r="P29" s="17"/>
      <c r="Q29" s="17"/>
      <c r="R29" s="17"/>
      <c r="S29" s="17"/>
      <c r="T29" s="17"/>
    </row>
    <row r="30" spans="1:20">
      <c r="A30" s="271">
        <v>10</v>
      </c>
      <c r="B30" s="97"/>
      <c r="C30" s="377"/>
      <c r="D30" s="427"/>
      <c r="E30" s="428"/>
      <c r="F30" s="426"/>
      <c r="G30" s="376"/>
      <c r="H30" s="377"/>
      <c r="I30" s="377"/>
      <c r="J30" s="377"/>
      <c r="K30" s="377"/>
      <c r="L30" s="377"/>
      <c r="M30" s="423">
        <v>10</v>
      </c>
      <c r="N30" s="376"/>
      <c r="O30" s="376"/>
      <c r="P30" s="17"/>
      <c r="Q30" s="17"/>
      <c r="R30" s="17"/>
      <c r="S30" s="17"/>
      <c r="T30" s="17"/>
    </row>
    <row r="31" spans="1:20">
      <c r="A31" s="271">
        <v>11</v>
      </c>
      <c r="B31" s="97"/>
      <c r="C31" s="377"/>
      <c r="D31" s="427"/>
      <c r="E31" s="428"/>
      <c r="F31" s="426"/>
      <c r="G31" s="376"/>
      <c r="H31" s="377"/>
      <c r="I31" s="377"/>
      <c r="J31" s="377"/>
      <c r="K31" s="377"/>
      <c r="L31" s="377"/>
      <c r="M31" s="423">
        <v>11</v>
      </c>
      <c r="N31" s="376"/>
      <c r="O31" s="376"/>
      <c r="P31" s="17"/>
      <c r="Q31" s="17"/>
      <c r="R31" s="17"/>
      <c r="S31" s="17"/>
      <c r="T31" s="17"/>
    </row>
    <row r="32" spans="1:20">
      <c r="A32" s="271">
        <v>12</v>
      </c>
      <c r="B32" s="97" t="s">
        <v>5317</v>
      </c>
      <c r="C32" s="377"/>
      <c r="D32" s="427"/>
      <c r="E32" s="428"/>
      <c r="F32" s="426"/>
      <c r="G32" s="376"/>
      <c r="H32" s="377"/>
      <c r="I32" s="377"/>
      <c r="J32" s="377"/>
      <c r="K32" s="377"/>
      <c r="L32" s="377"/>
      <c r="M32" s="423">
        <v>12</v>
      </c>
      <c r="N32" s="376"/>
      <c r="O32" s="376"/>
      <c r="P32" s="17"/>
      <c r="Q32" s="17"/>
      <c r="R32" s="17"/>
      <c r="S32" s="17"/>
      <c r="T32" s="17"/>
    </row>
    <row r="33" spans="1:20">
      <c r="A33" s="271">
        <v>13</v>
      </c>
      <c r="B33" s="97" t="s">
        <v>5318</v>
      </c>
      <c r="C33" s="377"/>
      <c r="D33" s="427"/>
      <c r="E33" s="428"/>
      <c r="F33" s="426"/>
      <c r="G33" s="376"/>
      <c r="H33" s="377"/>
      <c r="I33" s="377"/>
      <c r="J33" s="377"/>
      <c r="K33" s="377"/>
      <c r="L33" s="377"/>
      <c r="M33" s="423">
        <v>13</v>
      </c>
      <c r="N33" s="376"/>
      <c r="O33" s="376"/>
      <c r="P33" s="17"/>
      <c r="Q33" s="17"/>
      <c r="R33" s="17"/>
      <c r="S33" s="17"/>
      <c r="T33" s="17"/>
    </row>
    <row r="34" spans="1:20">
      <c r="A34" s="271">
        <v>14</v>
      </c>
      <c r="B34" s="97" t="s">
        <v>5319</v>
      </c>
      <c r="C34" s="377"/>
      <c r="D34" s="427"/>
      <c r="E34" s="428"/>
      <c r="F34" s="426"/>
      <c r="G34" s="376"/>
      <c r="H34" s="377"/>
      <c r="I34" s="377"/>
      <c r="J34" s="377"/>
      <c r="K34" s="377"/>
      <c r="L34" s="377"/>
      <c r="M34" s="423">
        <v>14</v>
      </c>
      <c r="N34" s="376"/>
      <c r="O34" s="376"/>
      <c r="P34" s="17"/>
      <c r="Q34" s="17"/>
      <c r="R34" s="17"/>
      <c r="S34" s="17"/>
      <c r="T34" s="17"/>
    </row>
    <row r="35" spans="1:20">
      <c r="A35" s="271">
        <v>15</v>
      </c>
      <c r="B35" s="97"/>
      <c r="C35" s="377"/>
      <c r="D35" s="427"/>
      <c r="E35" s="428"/>
      <c r="F35" s="72"/>
      <c r="G35" s="376"/>
      <c r="H35" s="377"/>
      <c r="I35" s="97"/>
      <c r="J35" s="377"/>
      <c r="K35" s="377"/>
      <c r="L35" s="377"/>
      <c r="M35" s="270">
        <v>15</v>
      </c>
      <c r="N35" s="17"/>
      <c r="O35" s="17"/>
      <c r="P35" s="17"/>
      <c r="Q35" s="17"/>
      <c r="R35" s="17"/>
      <c r="S35" s="17"/>
      <c r="T35" s="17"/>
    </row>
    <row r="36" spans="1:20">
      <c r="A36" s="271">
        <v>16</v>
      </c>
      <c r="B36" s="97"/>
      <c r="C36" s="377"/>
      <c r="D36" s="427"/>
      <c r="E36" s="428"/>
      <c r="F36" s="426"/>
      <c r="G36" s="376"/>
      <c r="H36" s="377"/>
      <c r="I36" s="377"/>
      <c r="J36" s="377"/>
      <c r="K36" s="377"/>
      <c r="L36" s="377"/>
      <c r="M36" s="423">
        <v>16</v>
      </c>
      <c r="N36" s="376"/>
      <c r="O36" s="376"/>
      <c r="P36" s="17"/>
      <c r="Q36" s="17"/>
      <c r="R36" s="17"/>
      <c r="S36" s="17"/>
      <c r="T36" s="17"/>
    </row>
    <row r="37" spans="1:20">
      <c r="A37" s="271">
        <v>17</v>
      </c>
      <c r="B37" s="97"/>
      <c r="C37" s="377"/>
      <c r="D37" s="427"/>
      <c r="E37" s="428"/>
      <c r="F37" s="72"/>
      <c r="G37" s="376"/>
      <c r="H37" s="377"/>
      <c r="I37" s="97"/>
      <c r="J37" s="377"/>
      <c r="K37" s="377"/>
      <c r="L37" s="377"/>
      <c r="M37" s="423">
        <v>17</v>
      </c>
      <c r="N37" s="17"/>
      <c r="O37" s="17"/>
      <c r="P37" s="17"/>
      <c r="Q37" s="17"/>
      <c r="R37" s="17"/>
      <c r="S37" s="17"/>
      <c r="T37" s="17"/>
    </row>
    <row r="38" spans="1:20">
      <c r="A38" s="271">
        <v>18</v>
      </c>
      <c r="B38" s="97"/>
      <c r="C38" s="377"/>
      <c r="D38" s="427"/>
      <c r="E38" s="428"/>
      <c r="F38" s="426"/>
      <c r="G38" s="376"/>
      <c r="H38" s="377"/>
      <c r="I38" s="377"/>
      <c r="J38" s="377"/>
      <c r="K38" s="377"/>
      <c r="L38" s="377"/>
      <c r="M38" s="423">
        <v>18</v>
      </c>
      <c r="N38" s="376"/>
      <c r="O38" s="376"/>
      <c r="P38" s="17"/>
      <c r="Q38" s="17"/>
      <c r="R38" s="17"/>
      <c r="S38" s="17"/>
      <c r="T38" s="17"/>
    </row>
    <row r="39" spans="1:20">
      <c r="A39" s="271">
        <v>19</v>
      </c>
      <c r="B39" s="97"/>
      <c r="C39" s="387"/>
      <c r="D39" s="427"/>
      <c r="E39" s="428"/>
      <c r="F39" s="426"/>
      <c r="G39" s="429"/>
      <c r="H39" s="377"/>
      <c r="I39" s="377"/>
      <c r="J39" s="377"/>
      <c r="K39" s="377"/>
      <c r="L39" s="377"/>
      <c r="M39" s="423">
        <v>19</v>
      </c>
      <c r="N39" s="376"/>
      <c r="O39" s="376"/>
      <c r="P39" s="17"/>
      <c r="Q39" s="17"/>
      <c r="R39" s="17"/>
      <c r="S39" s="17"/>
      <c r="T39" s="17"/>
    </row>
    <row r="40" spans="1:20">
      <c r="A40" s="271">
        <v>20</v>
      </c>
      <c r="B40" s="345" t="s">
        <v>2677</v>
      </c>
      <c r="C40" s="321">
        <f>SUM(C21:C39)</f>
        <v>30000000</v>
      </c>
      <c r="D40" s="387"/>
      <c r="E40" s="428"/>
      <c r="F40" s="430"/>
      <c r="G40" s="322">
        <f t="shared" ref="G40:L40" si="0">SUM(G21:G39)</f>
        <v>16862087</v>
      </c>
      <c r="H40" s="318">
        <f t="shared" si="0"/>
        <v>84310435</v>
      </c>
      <c r="I40" s="321">
        <f t="shared" si="0"/>
        <v>0</v>
      </c>
      <c r="J40" s="318">
        <f t="shared" si="0"/>
        <v>0</v>
      </c>
      <c r="K40" s="321">
        <f t="shared" si="0"/>
        <v>0</v>
      </c>
      <c r="L40" s="318">
        <f t="shared" si="0"/>
        <v>0</v>
      </c>
      <c r="M40" s="423">
        <v>20</v>
      </c>
      <c r="N40" s="376"/>
      <c r="O40" s="376"/>
      <c r="P40" s="17"/>
      <c r="Q40" s="17"/>
      <c r="R40" s="17"/>
      <c r="S40" s="17"/>
      <c r="T40" s="17"/>
    </row>
    <row r="41" spans="1:20">
      <c r="A41" s="271">
        <v>21</v>
      </c>
      <c r="B41" s="431"/>
      <c r="C41" s="432"/>
      <c r="D41" s="433"/>
      <c r="E41" s="434"/>
      <c r="F41" s="435"/>
      <c r="G41" s="436"/>
      <c r="H41" s="432"/>
      <c r="I41" s="432"/>
      <c r="J41" s="432"/>
      <c r="K41" s="432"/>
      <c r="L41" s="432"/>
      <c r="M41" s="423">
        <v>21</v>
      </c>
      <c r="N41" s="376"/>
      <c r="O41" s="376"/>
      <c r="P41" s="17"/>
      <c r="Q41" s="17"/>
      <c r="R41" s="17"/>
      <c r="S41" s="17"/>
      <c r="T41" s="17"/>
    </row>
    <row r="42" spans="1:20">
      <c r="A42" s="271">
        <v>22</v>
      </c>
      <c r="B42" s="356" t="s">
        <v>1109</v>
      </c>
      <c r="C42" s="417"/>
      <c r="D42" s="418"/>
      <c r="E42" s="437"/>
      <c r="F42" s="420"/>
      <c r="G42" s="421"/>
      <c r="H42" s="417"/>
      <c r="I42" s="417"/>
      <c r="J42" s="417"/>
      <c r="K42" s="417"/>
      <c r="L42" s="417"/>
      <c r="M42" s="423">
        <v>22</v>
      </c>
      <c r="N42" s="376"/>
      <c r="O42" s="376"/>
      <c r="P42" s="17"/>
      <c r="Q42" s="17"/>
      <c r="R42" s="17"/>
      <c r="S42" s="17"/>
      <c r="T42" s="17"/>
    </row>
    <row r="43" spans="1:20">
      <c r="A43" s="271">
        <v>23</v>
      </c>
      <c r="B43" s="97"/>
      <c r="C43" s="377"/>
      <c r="D43" s="424"/>
      <c r="E43" s="425"/>
      <c r="F43" s="426"/>
      <c r="G43" s="376"/>
      <c r="H43" s="382"/>
      <c r="I43" s="377"/>
      <c r="J43" s="382"/>
      <c r="K43" s="377"/>
      <c r="L43" s="382"/>
      <c r="M43" s="423">
        <v>23</v>
      </c>
      <c r="N43" s="376"/>
      <c r="O43" s="376"/>
      <c r="P43" s="17"/>
      <c r="Q43" s="17"/>
      <c r="R43" s="17"/>
      <c r="S43" s="17"/>
      <c r="T43" s="17"/>
    </row>
    <row r="44" spans="1:20">
      <c r="A44" s="271">
        <v>24</v>
      </c>
      <c r="B44" s="377"/>
      <c r="C44" s="377"/>
      <c r="D44" s="387"/>
      <c r="E44" s="381"/>
      <c r="F44" s="426"/>
      <c r="G44" s="376"/>
      <c r="H44" s="377"/>
      <c r="I44" s="377"/>
      <c r="J44" s="377"/>
      <c r="K44" s="377"/>
      <c r="L44" s="377"/>
      <c r="M44" s="423">
        <v>24</v>
      </c>
      <c r="N44" s="376"/>
      <c r="O44" s="376"/>
      <c r="P44" s="17"/>
      <c r="Q44" s="17"/>
      <c r="R44" s="17"/>
      <c r="S44" s="17"/>
      <c r="T44" s="17"/>
    </row>
    <row r="45" spans="1:20">
      <c r="A45" s="271">
        <v>25</v>
      </c>
      <c r="B45" s="377"/>
      <c r="C45" s="377"/>
      <c r="D45" s="387"/>
      <c r="E45" s="381"/>
      <c r="F45" s="426"/>
      <c r="G45" s="376"/>
      <c r="H45" s="377"/>
      <c r="I45" s="377"/>
      <c r="J45" s="377"/>
      <c r="K45" s="377"/>
      <c r="L45" s="377"/>
      <c r="M45" s="423">
        <v>25</v>
      </c>
      <c r="N45" s="376"/>
      <c r="O45" s="376"/>
      <c r="P45" s="17"/>
      <c r="Q45" s="17"/>
      <c r="R45" s="17"/>
      <c r="S45" s="17"/>
      <c r="T45" s="17"/>
    </row>
    <row r="46" spans="1:20">
      <c r="A46" s="271">
        <v>26</v>
      </c>
      <c r="B46" s="377"/>
      <c r="C46" s="377"/>
      <c r="D46" s="387"/>
      <c r="E46" s="381"/>
      <c r="F46" s="426"/>
      <c r="G46" s="376"/>
      <c r="H46" s="377"/>
      <c r="I46" s="377"/>
      <c r="J46" s="377"/>
      <c r="K46" s="377"/>
      <c r="L46" s="377"/>
      <c r="M46" s="423">
        <v>26</v>
      </c>
      <c r="N46" s="376"/>
      <c r="O46" s="376"/>
      <c r="P46" s="17"/>
      <c r="Q46" s="17"/>
      <c r="R46" s="17"/>
      <c r="S46" s="17"/>
      <c r="T46" s="17"/>
    </row>
    <row r="47" spans="1:20">
      <c r="A47" s="271">
        <v>27</v>
      </c>
      <c r="B47" s="377"/>
      <c r="C47" s="377"/>
      <c r="D47" s="387"/>
      <c r="E47" s="381"/>
      <c r="F47" s="426"/>
      <c r="G47" s="376"/>
      <c r="H47" s="377"/>
      <c r="I47" s="377"/>
      <c r="J47" s="377"/>
      <c r="K47" s="377"/>
      <c r="L47" s="377"/>
      <c r="M47" s="423">
        <v>27</v>
      </c>
      <c r="N47" s="376"/>
      <c r="O47" s="376"/>
      <c r="P47" s="17"/>
      <c r="Q47" s="17"/>
      <c r="R47" s="17"/>
      <c r="S47" s="17"/>
      <c r="T47" s="17"/>
    </row>
    <row r="48" spans="1:20">
      <c r="A48" s="271">
        <v>28</v>
      </c>
      <c r="B48" s="377"/>
      <c r="C48" s="377"/>
      <c r="D48" s="387"/>
      <c r="E48" s="381"/>
      <c r="F48" s="426"/>
      <c r="G48" s="376"/>
      <c r="H48" s="377"/>
      <c r="I48" s="377"/>
      <c r="J48" s="377"/>
      <c r="K48" s="377"/>
      <c r="L48" s="377"/>
      <c r="M48" s="423">
        <v>28</v>
      </c>
      <c r="N48" s="376"/>
      <c r="O48" s="376"/>
      <c r="P48" s="17"/>
      <c r="Q48" s="17"/>
      <c r="R48" s="17"/>
      <c r="S48" s="17"/>
      <c r="T48" s="17"/>
    </row>
    <row r="49" spans="1:20">
      <c r="A49" s="271">
        <v>29</v>
      </c>
      <c r="B49" s="377"/>
      <c r="C49" s="377"/>
      <c r="D49" s="387"/>
      <c r="E49" s="381"/>
      <c r="F49" s="426"/>
      <c r="G49" s="376"/>
      <c r="H49" s="377"/>
      <c r="I49" s="377"/>
      <c r="J49" s="377"/>
      <c r="K49" s="377"/>
      <c r="L49" s="377"/>
      <c r="M49" s="423">
        <v>29</v>
      </c>
      <c r="N49" s="376"/>
      <c r="O49" s="376"/>
      <c r="P49" s="17"/>
      <c r="Q49" s="17"/>
      <c r="R49" s="17"/>
      <c r="S49" s="17"/>
      <c r="T49" s="17"/>
    </row>
    <row r="50" spans="1:20">
      <c r="A50" s="271">
        <v>30</v>
      </c>
      <c r="B50" s="377"/>
      <c r="C50" s="377"/>
      <c r="D50" s="387"/>
      <c r="E50" s="381"/>
      <c r="F50" s="426"/>
      <c r="G50" s="376"/>
      <c r="H50" s="377"/>
      <c r="I50" s="377"/>
      <c r="J50" s="377"/>
      <c r="K50" s="377"/>
      <c r="L50" s="377"/>
      <c r="M50" s="270">
        <v>30</v>
      </c>
      <c r="N50" s="17"/>
      <c r="O50" s="17"/>
      <c r="P50" s="17"/>
      <c r="Q50" s="17"/>
      <c r="R50" s="17"/>
      <c r="S50" s="17"/>
      <c r="T50" s="17"/>
    </row>
    <row r="51" spans="1:20">
      <c r="A51" s="271">
        <v>31</v>
      </c>
      <c r="B51" s="377"/>
      <c r="C51" s="377"/>
      <c r="D51" s="387"/>
      <c r="E51" s="381"/>
      <c r="F51" s="426"/>
      <c r="G51" s="376"/>
      <c r="H51" s="377"/>
      <c r="I51" s="377"/>
      <c r="J51" s="377"/>
      <c r="K51" s="377"/>
      <c r="L51" s="377"/>
      <c r="M51" s="270">
        <v>31</v>
      </c>
      <c r="N51" s="17"/>
      <c r="O51" s="17"/>
      <c r="P51" s="17"/>
      <c r="Q51" s="17"/>
      <c r="R51" s="17"/>
      <c r="S51" s="17"/>
      <c r="T51" s="17"/>
    </row>
    <row r="52" spans="1:20">
      <c r="A52" s="271">
        <v>32</v>
      </c>
      <c r="B52" s="377"/>
      <c r="C52" s="377"/>
      <c r="D52" s="387"/>
      <c r="E52" s="381"/>
      <c r="F52" s="426"/>
      <c r="G52" s="376"/>
      <c r="H52" s="377"/>
      <c r="I52" s="377"/>
      <c r="J52" s="377"/>
      <c r="K52" s="377"/>
      <c r="L52" s="377"/>
      <c r="M52" s="270">
        <v>32</v>
      </c>
      <c r="N52" s="17"/>
      <c r="O52" s="17"/>
      <c r="P52" s="17"/>
      <c r="Q52" s="17"/>
      <c r="R52" s="17"/>
      <c r="S52" s="17"/>
      <c r="T52" s="17"/>
    </row>
    <row r="53" spans="1:20">
      <c r="A53" s="271">
        <v>33</v>
      </c>
      <c r="B53" s="377"/>
      <c r="C53" s="377"/>
      <c r="D53" s="387"/>
      <c r="E53" s="381"/>
      <c r="F53" s="426"/>
      <c r="G53" s="376"/>
      <c r="H53" s="377"/>
      <c r="I53" s="377"/>
      <c r="J53" s="377"/>
      <c r="K53" s="377"/>
      <c r="L53" s="377"/>
      <c r="M53" s="270">
        <v>33</v>
      </c>
      <c r="N53" s="17"/>
      <c r="O53" s="17"/>
      <c r="P53" s="17"/>
      <c r="Q53" s="17"/>
      <c r="R53" s="17"/>
      <c r="S53" s="17"/>
      <c r="T53" s="17"/>
    </row>
    <row r="54" spans="1:20">
      <c r="A54" s="271">
        <v>34</v>
      </c>
      <c r="B54" s="377"/>
      <c r="C54" s="377"/>
      <c r="D54" s="387"/>
      <c r="E54" s="381"/>
      <c r="F54" s="426"/>
      <c r="G54" s="376"/>
      <c r="H54" s="377"/>
      <c r="I54" s="377"/>
      <c r="J54" s="377"/>
      <c r="K54" s="377"/>
      <c r="L54" s="377"/>
      <c r="M54" s="270">
        <v>34</v>
      </c>
      <c r="N54" s="17"/>
      <c r="O54" s="17"/>
      <c r="P54" s="17"/>
      <c r="Q54" s="17"/>
      <c r="R54" s="17"/>
      <c r="S54" s="17"/>
      <c r="T54" s="17"/>
    </row>
    <row r="55" spans="1:20">
      <c r="A55" s="271">
        <v>35</v>
      </c>
      <c r="B55" s="377"/>
      <c r="C55" s="377"/>
      <c r="D55" s="387"/>
      <c r="E55" s="381"/>
      <c r="F55" s="426"/>
      <c r="G55" s="376"/>
      <c r="H55" s="377"/>
      <c r="I55" s="377"/>
      <c r="J55" s="377"/>
      <c r="K55" s="377"/>
      <c r="L55" s="377"/>
      <c r="M55" s="270">
        <v>35</v>
      </c>
      <c r="N55" s="17"/>
      <c r="O55" s="17"/>
      <c r="P55" s="17"/>
      <c r="Q55" s="17"/>
      <c r="R55" s="17"/>
      <c r="S55" s="17"/>
      <c r="T55" s="17"/>
    </row>
    <row r="56" spans="1:20">
      <c r="A56" s="271">
        <v>36</v>
      </c>
      <c r="B56" s="377"/>
      <c r="C56" s="377"/>
      <c r="D56" s="387"/>
      <c r="E56" s="381"/>
      <c r="F56" s="426"/>
      <c r="G56" s="376"/>
      <c r="H56" s="377"/>
      <c r="I56" s="377"/>
      <c r="J56" s="377"/>
      <c r="K56" s="377"/>
      <c r="L56" s="377"/>
      <c r="M56" s="270">
        <v>36</v>
      </c>
      <c r="N56" s="17"/>
      <c r="O56" s="17"/>
      <c r="P56" s="17"/>
      <c r="Q56" s="17"/>
      <c r="R56" s="17"/>
      <c r="S56" s="17"/>
      <c r="T56" s="17"/>
    </row>
    <row r="57" spans="1:20">
      <c r="A57" s="271">
        <v>37</v>
      </c>
      <c r="B57" s="377"/>
      <c r="C57" s="377"/>
      <c r="D57" s="387"/>
      <c r="E57" s="381"/>
      <c r="F57" s="426"/>
      <c r="G57" s="376"/>
      <c r="H57" s="377"/>
      <c r="I57" s="377"/>
      <c r="J57" s="377"/>
      <c r="K57" s="377"/>
      <c r="L57" s="377"/>
      <c r="M57" s="270">
        <v>37</v>
      </c>
      <c r="N57" s="17"/>
      <c r="O57" s="17"/>
      <c r="P57" s="17"/>
      <c r="Q57" s="17"/>
      <c r="R57" s="17"/>
      <c r="S57" s="17"/>
      <c r="T57" s="17"/>
    </row>
    <row r="58" spans="1:20">
      <c r="A58" s="271">
        <v>38</v>
      </c>
      <c r="B58" s="377"/>
      <c r="C58" s="377"/>
      <c r="D58" s="387"/>
      <c r="E58" s="381"/>
      <c r="F58" s="426"/>
      <c r="G58" s="376"/>
      <c r="H58" s="377"/>
      <c r="I58" s="377"/>
      <c r="J58" s="377"/>
      <c r="K58" s="377"/>
      <c r="L58" s="377"/>
      <c r="M58" s="270">
        <v>38</v>
      </c>
      <c r="N58" s="17"/>
      <c r="O58" s="17"/>
      <c r="P58" s="17"/>
      <c r="Q58" s="17"/>
      <c r="R58" s="17"/>
      <c r="S58" s="17"/>
      <c r="T58" s="17"/>
    </row>
    <row r="59" spans="1:20">
      <c r="A59" s="271">
        <v>39</v>
      </c>
      <c r="B59" s="377"/>
      <c r="C59" s="377"/>
      <c r="D59" s="387"/>
      <c r="E59" s="381"/>
      <c r="F59" s="426"/>
      <c r="G59" s="376"/>
      <c r="H59" s="377"/>
      <c r="I59" s="377"/>
      <c r="J59" s="377"/>
      <c r="K59" s="377"/>
      <c r="L59" s="377"/>
      <c r="M59" s="270">
        <v>39</v>
      </c>
      <c r="N59" s="17"/>
      <c r="O59" s="17"/>
      <c r="P59" s="17"/>
      <c r="Q59" s="17"/>
      <c r="R59" s="17"/>
      <c r="S59" s="17"/>
      <c r="T59" s="17"/>
    </row>
    <row r="60" spans="1:20">
      <c r="A60" s="271">
        <v>40</v>
      </c>
      <c r="B60" s="377"/>
      <c r="C60" s="377"/>
      <c r="D60" s="387"/>
      <c r="E60" s="381"/>
      <c r="F60" s="426"/>
      <c r="G60" s="376"/>
      <c r="H60" s="377"/>
      <c r="I60" s="377"/>
      <c r="J60" s="377"/>
      <c r="K60" s="377"/>
      <c r="L60" s="377"/>
      <c r="M60" s="270">
        <v>40</v>
      </c>
      <c r="N60" s="17"/>
      <c r="O60" s="17"/>
      <c r="P60" s="17"/>
      <c r="Q60" s="17"/>
      <c r="R60" s="17"/>
      <c r="S60" s="17"/>
      <c r="T60" s="17"/>
    </row>
    <row r="61" spans="1:20">
      <c r="A61" s="271">
        <v>41</v>
      </c>
      <c r="B61" s="345" t="s">
        <v>2677</v>
      </c>
      <c r="C61" s="321">
        <f>SUM(C42:C60)</f>
        <v>0</v>
      </c>
      <c r="D61" s="427"/>
      <c r="E61" s="428"/>
      <c r="F61" s="314"/>
      <c r="G61" s="322">
        <f t="shared" ref="G61:L61" si="1">SUM(G42:G60)</f>
        <v>0</v>
      </c>
      <c r="H61" s="318">
        <f t="shared" si="1"/>
        <v>0</v>
      </c>
      <c r="I61" s="321">
        <f t="shared" si="1"/>
        <v>0</v>
      </c>
      <c r="J61" s="318">
        <f t="shared" si="1"/>
        <v>0</v>
      </c>
      <c r="K61" s="321">
        <f t="shared" si="1"/>
        <v>0</v>
      </c>
      <c r="L61" s="318">
        <f t="shared" si="1"/>
        <v>0</v>
      </c>
      <c r="M61" s="270">
        <v>41</v>
      </c>
      <c r="N61" s="17"/>
      <c r="O61" s="17"/>
      <c r="P61" s="17"/>
      <c r="Q61" s="17"/>
      <c r="R61" s="17"/>
      <c r="S61" s="17"/>
      <c r="T61" s="17"/>
    </row>
    <row r="62" spans="1:20" ht="15.75" thickBot="1">
      <c r="A62" s="406">
        <v>42</v>
      </c>
      <c r="B62" s="342"/>
      <c r="C62" s="342"/>
      <c r="D62" s="438"/>
      <c r="E62" s="439"/>
      <c r="F62" s="440"/>
      <c r="G62" s="343"/>
      <c r="H62" s="342"/>
      <c r="I62" s="342"/>
      <c r="J62" s="342"/>
      <c r="K62" s="342"/>
      <c r="L62" s="342"/>
      <c r="M62" s="311">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2174" t="s">
        <v>1110</v>
      </c>
      <c r="B64" s="2174"/>
      <c r="C64" s="17"/>
      <c r="D64" s="17"/>
      <c r="E64" s="17"/>
      <c r="F64" s="2174" t="str">
        <f>A64</f>
        <v>FERC FORM NO. 1 (ED. 12- 91) NYPSC-Modified-96</v>
      </c>
      <c r="G64" s="2174"/>
      <c r="H64" s="2174"/>
      <c r="I64" s="2174"/>
      <c r="J64" s="17"/>
      <c r="K64" s="17"/>
      <c r="L64" s="17"/>
      <c r="M64" s="17"/>
      <c r="N64" s="17"/>
      <c r="O64" s="17"/>
      <c r="P64" s="17"/>
      <c r="Q64" s="17"/>
      <c r="R64" s="17"/>
      <c r="S64" s="17"/>
      <c r="T64" s="17"/>
    </row>
    <row r="65" spans="1:20">
      <c r="A65" s="69" t="s">
        <v>1111</v>
      </c>
      <c r="B65" s="69"/>
      <c r="C65" s="69"/>
      <c r="D65" s="69"/>
      <c r="E65" s="69"/>
      <c r="F65" s="69" t="s">
        <v>1112</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customSheetViews>
    <customSheetView guid="{15E51391-F6F3-48E9-B40F-0D0FA5B2E445}" scale="85" colorId="22" showPageBreaks="1" printArea="1" topLeftCell="A7">
      <selection activeCell="H24" sqref="H24"/>
      <colBreaks count="2" manualBreakCount="2">
        <brk id="5" max="66" man="1"/>
        <brk id="13" max="1048575" man="1"/>
      </colBreaks>
      <pageMargins left="0.5" right="0.5" top="0.5" bottom="0.5" header="0.5" footer="0.5"/>
      <printOptions horizontalCentered="1" verticalCentered="1"/>
      <pageSetup scale="70" fitToWidth="2" orientation="portrait" r:id="rId1"/>
      <headerFooter alignWithMargins="0"/>
    </customSheetView>
    <customSheetView guid="{3A144620-83F7-4F5B-821B-3720DAB5A017}" scale="85" colorId="22" showPageBreaks="1">
      <selection activeCell="H24" sqref="H24"/>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2"/>
      <headerFooter alignWithMargins="0"/>
    </customSheetView>
    <customSheetView guid="{4AE1E835-A004-41CE-8576-E42DEB829644}" scale="85" colorId="22">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3"/>
      <headerFooter alignWithMargins="0"/>
    </customSheetView>
    <customSheetView guid="{F164CA47-D0CA-4087-947A-F5047D94B8B7}" scale="85" colorId="22">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4"/>
      <headerFooter alignWithMargins="0"/>
    </customSheetView>
    <customSheetView guid="{BD2EE8C8-7F57-4FE0-A338-C6EB2215B0F1}" scale="85" colorId="22" showPageBreaks="1" printArea="1">
      <colBreaks count="1" manualBreakCount="1">
        <brk id="5" max="64" man="1"/>
      </colBreaks>
      <pageMargins left="0.5" right="0.5" top="0.5" bottom="0.5" header="0.5" footer="0.5"/>
      <printOptions horizontalCentered="1" verticalCentered="1"/>
      <pageSetup scale="70" fitToWidth="2" orientation="portrait" horizontalDpi="300" verticalDpi="300" r:id="rId5"/>
      <headerFooter alignWithMargins="0"/>
    </customSheetView>
    <customSheetView guid="{C7E3EE00-B00F-419E-8611-266863084489}" scale="85" colorId="22" showPageBreaks="1" printArea="1">
      <colBreaks count="1" manualBreakCount="1">
        <brk id="5" max="64" man="1"/>
      </colBreaks>
      <pageMargins left="0.5" right="0.5" top="0.5" bottom="0.5" header="0.5" footer="0.5"/>
      <printOptions horizontalCentered="1" verticalCentered="1"/>
      <pageSetup scale="70" fitToWidth="2" orientation="portrait" horizontalDpi="300" verticalDpi="300" r:id="rId6"/>
      <headerFooter alignWithMargins="0"/>
    </customSheetView>
    <customSheetView guid="{3477AA39-47F3-4DEE-B5AC-34FD34A7C506}" scale="85" colorId="22" showPageBreaks="1" printArea="1">
      <colBreaks count="1" manualBreakCount="1">
        <brk id="5" max="64" man="1"/>
      </colBreaks>
      <pageMargins left="0.5" right="0.5" top="0.5" bottom="0.5" header="0.5" footer="0.5"/>
      <printOptions horizontalCentered="1" verticalCentered="1"/>
      <pageSetup scale="70" fitToWidth="2" orientation="portrait" horizontalDpi="300" verticalDpi="300" r:id="rId7"/>
      <headerFooter alignWithMargins="0"/>
    </customSheetView>
    <customSheetView guid="{49B64248-30F9-46D2-A9F4-36D89630158D}" scale="85" colorId="22" showPageBreaks="1" printArea="1">
      <colBreaks count="1" manualBreakCount="1">
        <brk id="5" max="64" man="1"/>
      </colBreaks>
      <pageMargins left="0.5" right="0.5" top="0.5" bottom="0.5" header="0.5" footer="0.5"/>
      <printOptions horizontalCentered="1" verticalCentered="1"/>
      <pageSetup scale="70" fitToWidth="2" orientation="portrait" horizontalDpi="300" verticalDpi="300" r:id="rId8"/>
      <headerFooter alignWithMargins="0"/>
    </customSheetView>
    <customSheetView guid="{9460FF40-1E23-4EAD-9F2E-3CC0E3823200}" scale="85" colorId="22" showPageBreaks="1" printArea="1">
      <colBreaks count="1" manualBreakCount="1">
        <brk id="5" max="64" man="1"/>
      </colBreaks>
      <pageMargins left="0.5" right="0.5" top="0.5" bottom="0.5" header="0.5" footer="0.5"/>
      <printOptions horizontalCentered="1" verticalCentered="1"/>
      <pageSetup scale="70" fitToWidth="2" orientation="portrait" horizontalDpi="300" verticalDpi="300" r:id="rId9"/>
      <headerFooter alignWithMargins="0"/>
    </customSheetView>
    <customSheetView guid="{33F19BEF-14FD-48AD-9437-DC9391C2FB5D}" scale="85" colorId="22">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0"/>
      <headerFooter alignWithMargins="0"/>
    </customSheetView>
    <customSheetView guid="{3572A64A-10E1-48A8-88DB-C6FDE35A45D9}" scale="85" colorId="22">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1"/>
      <headerFooter alignWithMargins="0"/>
    </customSheetView>
    <customSheetView guid="{9A3FFF2B-6404-4DF1-A691-3B3D111BF416}" scale="85" colorId="22">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2"/>
      <headerFooter alignWithMargins="0"/>
    </customSheetView>
    <customSheetView guid="{6972FD2D-1C11-49E2-936D-D053FB86EE49}" scale="85" colorId="22" showPageBreaks="1" printArea="1">
      <selection activeCell="H24" sqref="H24"/>
      <colBreaks count="2" manualBreakCount="2">
        <brk id="5" max="66" man="1"/>
        <brk id="13" max="1048575" man="1"/>
      </colBreaks>
      <pageMargins left="0.5" right="0.5" top="0.5" bottom="0.5" header="0.5" footer="0.5"/>
      <printOptions horizontalCentered="1" verticalCentered="1"/>
      <pageSetup scale="70" fitToWidth="2" orientation="portrait" r:id="rId13"/>
      <headerFooter alignWithMargins="0"/>
    </customSheetView>
    <customSheetView guid="{909B62D3-37B4-48E7-A28D-FCCB057513A6}" scale="85" colorId="22">
      <selection activeCell="H24" sqref="H24"/>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4"/>
      <headerFooter alignWithMargins="0"/>
    </customSheetView>
    <customSheetView guid="{AF5B460E-BE98-4D6A-BC4D-FB7F586FE8C3}" scale="85" colorId="22" showPageBreaks="1">
      <selection activeCell="H24" sqref="H24"/>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5"/>
      <headerFooter alignWithMargins="0"/>
    </customSheetView>
    <customSheetView guid="{AD2DEECA-73A1-433A-8496-725ED72ABD3B}" scale="85" colorId="22" showPageBreaks="1">
      <selection activeCell="H24" sqref="H24"/>
      <colBreaks count="2" manualBreakCount="2">
        <brk id="5" max="64" man="1"/>
        <brk id="13" max="1048575" man="1"/>
      </colBreaks>
      <pageMargins left="0.5" right="0.5" top="0.5" bottom="0.5" header="0.5" footer="0.5"/>
      <printOptions horizontalCentered="1" verticalCentered="1"/>
      <pageSetup scale="70" fitToWidth="2" orientation="portrait" horizontalDpi="300" verticalDpi="300" r:id="rId16"/>
      <headerFooter alignWithMargins="0"/>
    </customSheetView>
    <customSheetView guid="{613A73D1-ED13-41BC-B183-6F740B4BAFC9}" scale="60" colorId="22" showPageBreaks="1" printArea="1" view="pageBreakPreview">
      <selection activeCell="H24" sqref="H24"/>
      <colBreaks count="2" manualBreakCount="2">
        <brk id="5" max="65" man="1"/>
        <brk id="13" max="1048575" man="1"/>
      </colBreaks>
      <pageMargins left="0.5" right="0.5" top="0.5" bottom="0.5" header="0.5" footer="0.5"/>
      <printOptions horizontalCentered="1" verticalCentered="1"/>
      <pageSetup scale="70" fitToWidth="2" orientation="portrait" horizontalDpi="300" verticalDpi="300" r:id="rId17"/>
      <headerFooter alignWithMargins="0"/>
    </customSheetView>
  </customSheetViews>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25" bottom="0.25" header="0" footer="0"/>
  <pageSetup scale="70" fitToWidth="2" orientation="portrait" horizontalDpi="300" verticalDpi="300" r:id="rId18"/>
  <headerFooter alignWithMargins="0"/>
  <colBreaks count="2" manualBreakCount="2">
    <brk id="5" max="65" man="1"/>
    <brk id="1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64"/>
  <sheetViews>
    <sheetView defaultGridColor="0" view="pageBreakPreview" topLeftCell="A19" colorId="22" zoomScale="60" zoomScaleNormal="85" workbookViewId="0">
      <selection activeCell="H17" sqref="H17"/>
    </sheetView>
  </sheetViews>
  <sheetFormatPr defaultColWidth="9.6640625" defaultRowHeight="15"/>
  <cols>
    <col min="1" max="1" width="4.6640625" style="9" customWidth="1"/>
    <col min="2" max="2" width="30.6640625" style="9" customWidth="1"/>
    <col min="3" max="3" width="24.6640625" style="9" customWidth="1"/>
    <col min="4" max="5" width="22.6640625" style="9" customWidth="1"/>
    <col min="6" max="16384" width="9.6640625" style="9"/>
  </cols>
  <sheetData>
    <row r="1" spans="1:5">
      <c r="A1" s="29"/>
      <c r="B1" s="66"/>
      <c r="C1" s="262" t="s">
        <v>3759</v>
      </c>
      <c r="D1" s="261" t="s">
        <v>2058</v>
      </c>
      <c r="E1" s="67" t="s">
        <v>2059</v>
      </c>
    </row>
    <row r="2" spans="1:5">
      <c r="A2" s="72" t="str">
        <f>'Data Sheet'!$C$25</f>
        <v>Central Hudson Gas &amp; Electric</v>
      </c>
      <c r="B2" s="17"/>
      <c r="C2" s="97" t="s">
        <v>1315</v>
      </c>
      <c r="D2" s="78" t="s">
        <v>3784</v>
      </c>
      <c r="E2" s="73"/>
    </row>
    <row r="3" spans="1:5" ht="15" customHeight="1">
      <c r="A3" s="74"/>
      <c r="B3" s="77"/>
      <c r="C3" s="97" t="s">
        <v>1316</v>
      </c>
      <c r="D3" s="870" t="str">
        <f>'Data Sheet'!$C$40</f>
        <v>4/14/14</v>
      </c>
      <c r="E3" s="110" t="str">
        <f>'Data Sheet'!$C$38</f>
        <v>12/31/13</v>
      </c>
    </row>
    <row r="4" spans="1:5" ht="15" customHeight="1">
      <c r="A4" s="2192" t="s">
        <v>1113</v>
      </c>
      <c r="B4" s="2193"/>
      <c r="C4" s="2193"/>
      <c r="D4" s="2193"/>
      <c r="E4" s="2206"/>
    </row>
    <row r="5" spans="1:5">
      <c r="A5" s="2195" t="s">
        <v>1114</v>
      </c>
      <c r="B5" s="2207"/>
      <c r="C5" s="2207"/>
      <c r="D5" s="2207"/>
      <c r="E5" s="2208"/>
    </row>
    <row r="6" spans="1:5">
      <c r="A6" s="2209" t="s">
        <v>1115</v>
      </c>
      <c r="B6" s="2210"/>
      <c r="C6" s="2210"/>
      <c r="D6" s="2210"/>
      <c r="E6" s="2211"/>
    </row>
    <row r="7" spans="1:5">
      <c r="A7" s="2212" t="s">
        <v>4412</v>
      </c>
      <c r="B7" s="2213"/>
      <c r="C7" s="2213"/>
      <c r="D7" s="2199" t="s">
        <v>4414</v>
      </c>
      <c r="E7" s="2200"/>
    </row>
    <row r="8" spans="1:5">
      <c r="A8" s="2173" t="s">
        <v>1116</v>
      </c>
      <c r="B8" s="2205"/>
      <c r="C8" s="2205"/>
      <c r="D8" s="1017" t="s">
        <v>4415</v>
      </c>
      <c r="E8" s="1018"/>
    </row>
    <row r="9" spans="1:5">
      <c r="A9" s="2173" t="s">
        <v>4411</v>
      </c>
      <c r="B9" s="2205"/>
      <c r="C9" s="2205"/>
      <c r="D9" s="2201" t="s">
        <v>4416</v>
      </c>
      <c r="E9" s="2202"/>
    </row>
    <row r="10" spans="1:5">
      <c r="A10" s="2173" t="s">
        <v>4420</v>
      </c>
      <c r="B10" s="2205"/>
      <c r="C10" s="2205"/>
      <c r="D10" s="2201" t="s">
        <v>4413</v>
      </c>
      <c r="E10" s="2202"/>
    </row>
    <row r="11" spans="1:5">
      <c r="A11" s="2173" t="s">
        <v>4421</v>
      </c>
      <c r="B11" s="2205"/>
      <c r="C11" s="2205"/>
      <c r="D11" s="2201" t="s">
        <v>4417</v>
      </c>
      <c r="E11" s="2202"/>
    </row>
    <row r="12" spans="1:5">
      <c r="A12" s="2173" t="s">
        <v>4422</v>
      </c>
      <c r="B12" s="2205"/>
      <c r="C12" s="2205"/>
      <c r="D12" s="2201" t="s">
        <v>4418</v>
      </c>
      <c r="E12" s="2202"/>
    </row>
    <row r="13" spans="1:5">
      <c r="A13" s="2197" t="s">
        <v>2045</v>
      </c>
      <c r="B13" s="2198"/>
      <c r="C13" s="2198"/>
      <c r="D13" s="2203" t="s">
        <v>4419</v>
      </c>
      <c r="E13" s="2204"/>
    </row>
    <row r="14" spans="1:5">
      <c r="A14" s="411" t="s">
        <v>1984</v>
      </c>
      <c r="B14" s="89" t="s">
        <v>1117</v>
      </c>
      <c r="C14" s="89"/>
      <c r="D14" s="807" t="s">
        <v>1118</v>
      </c>
      <c r="E14" s="808" t="s">
        <v>2099</v>
      </c>
    </row>
    <row r="15" spans="1:5">
      <c r="A15" s="333" t="s">
        <v>1987</v>
      </c>
      <c r="B15" s="77" t="s">
        <v>1119</v>
      </c>
      <c r="C15" s="77"/>
      <c r="D15" s="822" t="s">
        <v>3448</v>
      </c>
      <c r="E15" s="630" t="s">
        <v>3449</v>
      </c>
    </row>
    <row r="16" spans="1:5">
      <c r="A16" s="411">
        <v>1</v>
      </c>
      <c r="B16" s="348" t="s">
        <v>1120</v>
      </c>
      <c r="C16" s="17"/>
      <c r="D16" s="387"/>
      <c r="E16" s="381"/>
    </row>
    <row r="17" spans="1:5">
      <c r="A17" s="332">
        <v>2</v>
      </c>
      <c r="B17" s="17"/>
      <c r="C17" s="17"/>
      <c r="D17" s="387"/>
      <c r="E17" s="386"/>
    </row>
    <row r="18" spans="1:5">
      <c r="A18" s="332">
        <v>3</v>
      </c>
      <c r="B18" s="17"/>
      <c r="C18" s="17"/>
      <c r="D18" s="387"/>
      <c r="E18" s="381"/>
    </row>
    <row r="19" spans="1:5">
      <c r="A19" s="332">
        <v>4</v>
      </c>
      <c r="B19" s="17"/>
      <c r="C19" s="17"/>
      <c r="D19" s="387"/>
      <c r="E19" s="381"/>
    </row>
    <row r="20" spans="1:5">
      <c r="A20" s="332">
        <v>5</v>
      </c>
      <c r="B20" s="17"/>
      <c r="C20" s="17"/>
      <c r="D20" s="387"/>
      <c r="E20" s="381"/>
    </row>
    <row r="21" spans="1:5">
      <c r="A21" s="332">
        <v>6</v>
      </c>
      <c r="B21" s="346" t="s">
        <v>1370</v>
      </c>
      <c r="C21" s="17"/>
      <c r="D21" s="289">
        <f>SUM(D17:D20)</f>
        <v>0</v>
      </c>
      <c r="E21" s="283">
        <f>SUM(E17:E20)</f>
        <v>0</v>
      </c>
    </row>
    <row r="22" spans="1:5">
      <c r="A22" s="332">
        <v>7</v>
      </c>
      <c r="B22" s="17"/>
      <c r="C22" s="17"/>
      <c r="D22" s="387"/>
      <c r="E22" s="381"/>
    </row>
    <row r="23" spans="1:5">
      <c r="A23" s="332">
        <v>8</v>
      </c>
      <c r="B23" s="348" t="s">
        <v>1121</v>
      </c>
      <c r="C23" s="17"/>
      <c r="D23" s="387"/>
      <c r="E23" s="381"/>
    </row>
    <row r="24" spans="1:5">
      <c r="A24" s="332">
        <v>9</v>
      </c>
      <c r="B24" s="17"/>
      <c r="C24" s="17"/>
      <c r="D24" s="387"/>
      <c r="E24" s="386"/>
    </row>
    <row r="25" spans="1:5">
      <c r="A25" s="332">
        <v>10</v>
      </c>
      <c r="B25" s="17"/>
      <c r="C25" s="17"/>
      <c r="D25" s="387"/>
      <c r="E25" s="381"/>
    </row>
    <row r="26" spans="1:5">
      <c r="A26" s="332">
        <v>11</v>
      </c>
      <c r="B26" s="17"/>
      <c r="C26" s="17"/>
      <c r="D26" s="387"/>
      <c r="E26" s="381"/>
    </row>
    <row r="27" spans="1:5">
      <c r="A27" s="332">
        <v>12</v>
      </c>
      <c r="B27" s="17"/>
      <c r="C27" s="17"/>
      <c r="D27" s="387"/>
      <c r="E27" s="381"/>
    </row>
    <row r="28" spans="1:5">
      <c r="A28" s="332">
        <v>13</v>
      </c>
      <c r="B28" s="346" t="s">
        <v>1370</v>
      </c>
      <c r="C28" s="17"/>
      <c r="D28" s="289">
        <f>SUM(D24:D27)</f>
        <v>0</v>
      </c>
      <c r="E28" s="283">
        <f>SUM(E24:E27)</f>
        <v>0</v>
      </c>
    </row>
    <row r="29" spans="1:5">
      <c r="A29" s="332">
        <v>14</v>
      </c>
      <c r="B29" s="17"/>
      <c r="C29" s="17"/>
      <c r="D29" s="387"/>
      <c r="E29" s="381"/>
    </row>
    <row r="30" spans="1:5">
      <c r="A30" s="332">
        <v>15</v>
      </c>
      <c r="B30" s="348" t="s">
        <v>1122</v>
      </c>
      <c r="C30" s="17"/>
      <c r="D30" s="387"/>
      <c r="E30" s="381"/>
    </row>
    <row r="31" spans="1:5">
      <c r="A31" s="332">
        <v>16</v>
      </c>
      <c r="B31" s="17"/>
      <c r="C31" s="17"/>
      <c r="D31" s="387"/>
      <c r="E31" s="386"/>
    </row>
    <row r="32" spans="1:5">
      <c r="A32" s="332">
        <v>17</v>
      </c>
      <c r="B32" s="17"/>
      <c r="C32" s="17"/>
      <c r="D32" s="387"/>
      <c r="E32" s="381"/>
    </row>
    <row r="33" spans="1:5">
      <c r="A33" s="332">
        <v>18</v>
      </c>
      <c r="B33" s="17"/>
      <c r="C33" s="17"/>
      <c r="D33" s="387"/>
      <c r="E33" s="381"/>
    </row>
    <row r="34" spans="1:5">
      <c r="A34" s="332">
        <v>19</v>
      </c>
      <c r="B34" s="17"/>
      <c r="C34" s="17"/>
      <c r="D34" s="387"/>
      <c r="E34" s="381"/>
    </row>
    <row r="35" spans="1:5">
      <c r="A35" s="332">
        <v>20</v>
      </c>
      <c r="B35" s="346" t="s">
        <v>1370</v>
      </c>
      <c r="C35" s="17"/>
      <c r="D35" s="289">
        <f>SUM(D31:D34)</f>
        <v>0</v>
      </c>
      <c r="E35" s="283">
        <f>SUM(E31:E34)</f>
        <v>0</v>
      </c>
    </row>
    <row r="36" spans="1:5">
      <c r="A36" s="332">
        <v>21</v>
      </c>
      <c r="B36" s="17"/>
      <c r="C36" s="17"/>
      <c r="D36" s="387"/>
      <c r="E36" s="381"/>
    </row>
    <row r="37" spans="1:5">
      <c r="A37" s="332">
        <v>22</v>
      </c>
      <c r="B37" s="348" t="s">
        <v>1123</v>
      </c>
      <c r="C37" s="17"/>
      <c r="D37" s="387"/>
      <c r="E37" s="381"/>
    </row>
    <row r="38" spans="1:5">
      <c r="A38" s="332">
        <v>23</v>
      </c>
      <c r="B38" s="17"/>
      <c r="C38" s="17"/>
      <c r="D38" s="387"/>
      <c r="E38" s="386"/>
    </row>
    <row r="39" spans="1:5">
      <c r="A39" s="332">
        <v>24</v>
      </c>
      <c r="B39" s="17"/>
      <c r="C39" s="17"/>
      <c r="D39" s="387"/>
      <c r="E39" s="381"/>
    </row>
    <row r="40" spans="1:5">
      <c r="A40" s="332">
        <v>25</v>
      </c>
      <c r="B40" s="17"/>
      <c r="C40" s="17"/>
      <c r="D40" s="387"/>
      <c r="E40" s="381"/>
    </row>
    <row r="41" spans="1:5">
      <c r="A41" s="332">
        <v>26</v>
      </c>
      <c r="B41" s="17"/>
      <c r="C41" s="17"/>
      <c r="D41" s="387"/>
      <c r="E41" s="381"/>
    </row>
    <row r="42" spans="1:5">
      <c r="A42" s="332">
        <v>27</v>
      </c>
      <c r="B42" s="346" t="s">
        <v>1370</v>
      </c>
      <c r="C42" s="17"/>
      <c r="D42" s="289">
        <f>SUM(D38:D41)</f>
        <v>0</v>
      </c>
      <c r="E42" s="283">
        <f>SUM(E38:E41)</f>
        <v>0</v>
      </c>
    </row>
    <row r="43" spans="1:5">
      <c r="A43" s="332">
        <v>28</v>
      </c>
      <c r="B43" s="17"/>
      <c r="C43" s="17"/>
      <c r="D43" s="387"/>
      <c r="E43" s="381"/>
    </row>
    <row r="44" spans="1:5">
      <c r="A44" s="332">
        <v>29</v>
      </c>
      <c r="B44" s="348" t="s">
        <v>1124</v>
      </c>
      <c r="C44" s="17"/>
      <c r="D44" s="387"/>
      <c r="E44" s="381"/>
    </row>
    <row r="45" spans="1:5">
      <c r="A45" s="332">
        <v>30</v>
      </c>
      <c r="B45" s="17"/>
      <c r="C45" s="17"/>
      <c r="D45" s="387"/>
      <c r="E45" s="386"/>
    </row>
    <row r="46" spans="1:5">
      <c r="A46" s="332">
        <v>31</v>
      </c>
      <c r="B46" s="17"/>
      <c r="C46" s="17"/>
      <c r="D46" s="387"/>
      <c r="E46" s="381"/>
    </row>
    <row r="47" spans="1:5">
      <c r="A47" s="332">
        <v>32</v>
      </c>
      <c r="B47" s="17"/>
      <c r="C47" s="17"/>
      <c r="D47" s="387"/>
      <c r="E47" s="381"/>
    </row>
    <row r="48" spans="1:5">
      <c r="A48" s="332">
        <v>33</v>
      </c>
      <c r="B48" s="17"/>
      <c r="C48" s="17"/>
      <c r="D48" s="387"/>
      <c r="E48" s="381"/>
    </row>
    <row r="49" spans="1:5">
      <c r="A49" s="332">
        <v>34</v>
      </c>
      <c r="B49" s="17"/>
      <c r="C49" s="17"/>
      <c r="D49" s="387"/>
      <c r="E49" s="381"/>
    </row>
    <row r="50" spans="1:5">
      <c r="A50" s="332">
        <v>35</v>
      </c>
      <c r="B50" s="17"/>
      <c r="C50" s="17"/>
      <c r="D50" s="387"/>
      <c r="E50" s="381"/>
    </row>
    <row r="51" spans="1:5">
      <c r="A51" s="332">
        <v>36</v>
      </c>
      <c r="B51" s="346" t="s">
        <v>1370</v>
      </c>
      <c r="C51" s="17"/>
      <c r="D51" s="289">
        <f>SUM(D45:D50)</f>
        <v>0</v>
      </c>
      <c r="E51" s="283">
        <f>SUM(E45:E50)</f>
        <v>0</v>
      </c>
    </row>
    <row r="52" spans="1:5">
      <c r="A52" s="332">
        <v>37</v>
      </c>
      <c r="B52" s="17"/>
      <c r="C52" s="17"/>
      <c r="D52" s="387"/>
      <c r="E52" s="381"/>
    </row>
    <row r="53" spans="1:5">
      <c r="A53" s="332">
        <v>38</v>
      </c>
      <c r="B53" s="348" t="s">
        <v>1125</v>
      </c>
      <c r="C53" s="17"/>
      <c r="D53" s="387"/>
      <c r="E53" s="381"/>
    </row>
    <row r="54" spans="1:5">
      <c r="A54" s="332">
        <v>39</v>
      </c>
      <c r="B54" s="17"/>
      <c r="C54" s="17"/>
      <c r="D54" s="387"/>
      <c r="E54" s="381"/>
    </row>
    <row r="55" spans="1:5">
      <c r="A55" s="332">
        <v>40</v>
      </c>
      <c r="B55" s="17"/>
      <c r="C55" s="17"/>
      <c r="D55" s="387"/>
      <c r="E55" s="381"/>
    </row>
    <row r="56" spans="1:5">
      <c r="A56" s="332">
        <v>41</v>
      </c>
      <c r="B56" s="17"/>
      <c r="C56" s="17"/>
      <c r="D56" s="387"/>
      <c r="E56" s="73"/>
    </row>
    <row r="57" spans="1:5">
      <c r="A57" s="332">
        <v>42</v>
      </c>
      <c r="B57" s="17"/>
      <c r="C57" s="17"/>
      <c r="D57" s="387"/>
      <c r="E57" s="386" t="s">
        <v>2045</v>
      </c>
    </row>
    <row r="58" spans="1:5">
      <c r="A58" s="332">
        <v>43</v>
      </c>
      <c r="B58" s="17"/>
      <c r="C58" s="17"/>
      <c r="D58" s="387"/>
      <c r="E58" s="73"/>
    </row>
    <row r="59" spans="1:5">
      <c r="A59" s="332">
        <v>44</v>
      </c>
      <c r="B59" s="17"/>
      <c r="C59" s="17"/>
      <c r="D59" s="387"/>
      <c r="E59" s="73"/>
    </row>
    <row r="60" spans="1:5">
      <c r="A60" s="333">
        <v>45</v>
      </c>
      <c r="B60" s="346" t="s">
        <v>1370</v>
      </c>
      <c r="C60" s="17"/>
      <c r="D60" s="289">
        <f>SUM(D54:D59)</f>
        <v>0</v>
      </c>
      <c r="E60" s="283">
        <f>SUM(E54:E59)</f>
        <v>0</v>
      </c>
    </row>
    <row r="61" spans="1:5" ht="15.75" thickBot="1">
      <c r="A61" s="305">
        <v>46</v>
      </c>
      <c r="B61" s="329" t="s">
        <v>1126</v>
      </c>
      <c r="C61" s="329"/>
      <c r="D61" s="576">
        <f>D21+D28+D35+D42+D51+D60</f>
        <v>0</v>
      </c>
      <c r="E61" s="326">
        <f>E21+E28+E35+E42+E51+E60</f>
        <v>0</v>
      </c>
    </row>
    <row r="63" spans="1:5">
      <c r="A63" s="9" t="s">
        <v>1127</v>
      </c>
    </row>
    <row r="64" spans="1:5">
      <c r="A64" s="69" t="s">
        <v>1128</v>
      </c>
      <c r="B64" s="69"/>
      <c r="C64" s="69"/>
      <c r="D64" s="69"/>
      <c r="E64" s="69"/>
    </row>
  </sheetData>
  <customSheetViews>
    <customSheetView guid="{15E51391-F6F3-48E9-B40F-0D0FA5B2E445}" scale="85" colorId="22">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view="pageBreakPreview" topLeftCell="A19">
      <selection activeCell="B50" sqref="B50"/>
      <pageMargins left="0.5" right="0.5" top="0.5" bottom="0.5" header="0.5" footer="0.5"/>
      <printOptions horizontalCentered="1" verticalCentered="1"/>
      <pageSetup scale="70" orientation="portrait" horizontalDpi="300" verticalDpi="300" r:id="rId18"/>
      <headerFooter alignWithMargins="0"/>
    </customSheetView>
  </customSheetViews>
  <mergeCells count="16">
    <mergeCell ref="A4:E4"/>
    <mergeCell ref="A5:E5"/>
    <mergeCell ref="A6:E6"/>
    <mergeCell ref="A7:C7"/>
    <mergeCell ref="A12:C12"/>
    <mergeCell ref="A13:C13"/>
    <mergeCell ref="D7:E7"/>
    <mergeCell ref="D9:E9"/>
    <mergeCell ref="D10:E10"/>
    <mergeCell ref="D11:E11"/>
    <mergeCell ref="D12:E12"/>
    <mergeCell ref="D13:E13"/>
    <mergeCell ref="A8:C8"/>
    <mergeCell ref="A9:C9"/>
    <mergeCell ref="A10:C10"/>
    <mergeCell ref="A11:C11"/>
  </mergeCells>
  <printOptions horizontalCentered="1" verticalCentered="1"/>
  <pageMargins left="0.5" right="0.5" top="0.25" bottom="0.25" header="0" footer="0"/>
  <pageSetup scale="70" orientation="portrait" horizontalDpi="300" verticalDpi="300" r:id="rId19"/>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81"/>
  <sheetViews>
    <sheetView defaultGridColor="0" view="pageBreakPreview" topLeftCell="A43" colorId="22" zoomScale="60" zoomScaleNormal="85" workbookViewId="0">
      <selection activeCell="H17" sqref="H17"/>
    </sheetView>
  </sheetViews>
  <sheetFormatPr defaultColWidth="9.6640625" defaultRowHeight="15"/>
  <cols>
    <col min="1" max="1" width="2.6640625" style="9" customWidth="1"/>
    <col min="2" max="2" width="4.6640625" style="9" customWidth="1"/>
    <col min="3" max="3" width="63.88671875" style="9" customWidth="1"/>
    <col min="4" max="4" width="20.88671875" style="9" customWidth="1"/>
    <col min="5" max="5" width="15.6640625" style="9" customWidth="1"/>
    <col min="6" max="6" width="16.6640625" style="9" customWidth="1"/>
    <col min="7" max="16384" width="9.6640625" style="9"/>
  </cols>
  <sheetData>
    <row r="1" spans="1:6">
      <c r="A1" s="29" t="s">
        <v>2056</v>
      </c>
      <c r="B1" s="66"/>
      <c r="C1" s="260"/>
      <c r="D1" s="261" t="s">
        <v>3759</v>
      </c>
      <c r="E1" s="261" t="s">
        <v>2058</v>
      </c>
      <c r="F1" s="313" t="s">
        <v>2059</v>
      </c>
    </row>
    <row r="2" spans="1:6">
      <c r="A2" s="72" t="str">
        <f>'Data Sheet'!$C$25</f>
        <v>Central Hudson Gas &amp; Electric</v>
      </c>
      <c r="B2" s="17"/>
      <c r="C2" s="81"/>
      <c r="D2" s="78" t="s">
        <v>2078</v>
      </c>
      <c r="E2" s="78" t="s">
        <v>3784</v>
      </c>
      <c r="F2" s="83"/>
    </row>
    <row r="3" spans="1:6" ht="15" customHeight="1">
      <c r="A3" s="74"/>
      <c r="B3" s="77"/>
      <c r="C3" s="117"/>
      <c r="D3" s="86" t="s">
        <v>3419</v>
      </c>
      <c r="E3" s="871" t="str">
        <f>'Data Sheet'!$C$40</f>
        <v>4/14/14</v>
      </c>
      <c r="F3" s="110" t="str">
        <f>'Data Sheet'!$C$38</f>
        <v>12/31/13</v>
      </c>
    </row>
    <row r="4" spans="1:6" ht="15" customHeight="1">
      <c r="A4" s="314"/>
      <c r="B4" s="264" t="s">
        <v>1129</v>
      </c>
      <c r="C4" s="264"/>
      <c r="D4" s="264"/>
      <c r="E4" s="264"/>
      <c r="F4" s="265"/>
    </row>
    <row r="5" spans="1:6">
      <c r="A5" s="72"/>
      <c r="B5" s="2213" t="s">
        <v>1029</v>
      </c>
      <c r="C5" s="2213"/>
      <c r="D5" s="2213"/>
      <c r="E5" s="2213"/>
      <c r="F5" s="2214"/>
    </row>
    <row r="6" spans="1:6">
      <c r="A6" s="72"/>
      <c r="B6" s="2174" t="s">
        <v>2713</v>
      </c>
      <c r="C6" s="2174"/>
      <c r="D6" s="2174"/>
      <c r="E6" s="2174"/>
      <c r="F6" s="2175"/>
    </row>
    <row r="7" spans="1:6">
      <c r="A7" s="72"/>
      <c r="B7" s="2174" t="s">
        <v>2714</v>
      </c>
      <c r="C7" s="2174"/>
      <c r="D7" s="2174"/>
      <c r="E7" s="2174"/>
      <c r="F7" s="2175"/>
    </row>
    <row r="8" spans="1:6">
      <c r="A8" s="72"/>
      <c r="B8" s="2174" t="s">
        <v>2715</v>
      </c>
      <c r="C8" s="2174"/>
      <c r="D8" s="2174"/>
      <c r="E8" s="2174"/>
      <c r="F8" s="2175"/>
    </row>
    <row r="9" spans="1:6">
      <c r="A9" s="72"/>
      <c r="B9" s="2174" t="s">
        <v>1523</v>
      </c>
      <c r="C9" s="2174"/>
      <c r="D9" s="2174"/>
      <c r="E9" s="2174"/>
      <c r="F9" s="2175"/>
    </row>
    <row r="10" spans="1:6">
      <c r="A10" s="72"/>
      <c r="B10" s="2174" t="s">
        <v>1030</v>
      </c>
      <c r="C10" s="2174"/>
      <c r="D10" s="2174"/>
      <c r="E10" s="2174"/>
      <c r="F10" s="2175"/>
    </row>
    <row r="11" spans="1:6">
      <c r="A11" s="72"/>
      <c r="B11" s="2174" t="s">
        <v>1524</v>
      </c>
      <c r="C11" s="2174"/>
      <c r="D11" s="2174"/>
      <c r="E11" s="2174"/>
      <c r="F11" s="2175"/>
    </row>
    <row r="12" spans="1:6">
      <c r="A12" s="72"/>
      <c r="B12" s="2174" t="s">
        <v>1031</v>
      </c>
      <c r="C12" s="2174"/>
      <c r="D12" s="2174"/>
      <c r="E12" s="2174"/>
      <c r="F12" s="2175"/>
    </row>
    <row r="13" spans="1:6">
      <c r="A13" s="72"/>
      <c r="B13" s="2174" t="s">
        <v>1525</v>
      </c>
      <c r="C13" s="2174"/>
      <c r="D13" s="2174"/>
      <c r="E13" s="2174"/>
      <c r="F13" s="2175"/>
    </row>
    <row r="14" spans="1:6">
      <c r="A14" s="72"/>
      <c r="B14" s="2174" t="s">
        <v>1526</v>
      </c>
      <c r="C14" s="2174"/>
      <c r="D14" s="2174"/>
      <c r="E14" s="2174"/>
      <c r="F14" s="2175"/>
    </row>
    <row r="15" spans="1:6">
      <c r="A15" s="72"/>
      <c r="B15" s="2174" t="s">
        <v>1032</v>
      </c>
      <c r="C15" s="2174"/>
      <c r="D15" s="2174"/>
      <c r="E15" s="2174"/>
      <c r="F15" s="2175"/>
    </row>
    <row r="16" spans="1:6">
      <c r="A16" s="72"/>
      <c r="B16" s="2174" t="s">
        <v>1527</v>
      </c>
      <c r="C16" s="2174"/>
      <c r="D16" s="2174"/>
      <c r="E16" s="2174"/>
      <c r="F16" s="2175"/>
    </row>
    <row r="17" spans="1:6">
      <c r="A17" s="72"/>
      <c r="B17" s="2174" t="s">
        <v>1528</v>
      </c>
      <c r="C17" s="2174"/>
      <c r="D17" s="2174"/>
      <c r="E17" s="2174"/>
      <c r="F17" s="2175"/>
    </row>
    <row r="18" spans="1:6">
      <c r="A18" s="72"/>
      <c r="B18" s="2174" t="s">
        <v>1033</v>
      </c>
      <c r="C18" s="2174"/>
      <c r="D18" s="2174"/>
      <c r="E18" s="2174"/>
      <c r="F18" s="2175"/>
    </row>
    <row r="19" spans="1:6">
      <c r="A19" s="72"/>
      <c r="B19" s="2174" t="s">
        <v>1529</v>
      </c>
      <c r="C19" s="2174"/>
      <c r="D19" s="2174"/>
      <c r="E19" s="2174"/>
      <c r="F19" s="2175"/>
    </row>
    <row r="20" spans="1:6">
      <c r="A20" s="72"/>
      <c r="B20" s="2174" t="s">
        <v>1530</v>
      </c>
      <c r="C20" s="2174"/>
      <c r="D20" s="2174"/>
      <c r="E20" s="2174"/>
      <c r="F20" s="2175"/>
    </row>
    <row r="21" spans="1:6">
      <c r="A21" s="72"/>
      <c r="B21" s="17"/>
      <c r="C21" s="17"/>
      <c r="D21" s="17"/>
      <c r="E21" s="17"/>
      <c r="F21" s="73"/>
    </row>
    <row r="22" spans="1:6">
      <c r="A22" s="87"/>
      <c r="B22" s="89" t="s">
        <v>1984</v>
      </c>
      <c r="C22" s="612" t="s">
        <v>2039</v>
      </c>
      <c r="D22" s="413"/>
      <c r="E22" s="413"/>
      <c r="F22" s="401" t="s">
        <v>2099</v>
      </c>
    </row>
    <row r="23" spans="1:6">
      <c r="A23" s="74"/>
      <c r="B23" s="77" t="s">
        <v>1987</v>
      </c>
      <c r="C23" s="383" t="s">
        <v>3447</v>
      </c>
      <c r="D23" s="75"/>
      <c r="E23" s="75"/>
      <c r="F23" s="273" t="s">
        <v>3448</v>
      </c>
    </row>
    <row r="24" spans="1:6">
      <c r="A24" s="72"/>
      <c r="B24" s="81">
        <v>1</v>
      </c>
      <c r="C24" s="348" t="s">
        <v>1531</v>
      </c>
      <c r="D24" s="17"/>
      <c r="E24" s="17"/>
      <c r="F24" s="338"/>
    </row>
    <row r="25" spans="1:6">
      <c r="A25" s="72"/>
      <c r="B25" s="81">
        <v>2</v>
      </c>
      <c r="C25" s="17"/>
      <c r="D25" s="17"/>
      <c r="E25" s="17"/>
      <c r="F25" s="337"/>
    </row>
    <row r="26" spans="1:6">
      <c r="A26" s="72"/>
      <c r="B26" s="81">
        <v>3</v>
      </c>
      <c r="C26" s="17"/>
      <c r="D26" s="17"/>
      <c r="E26" s="17"/>
      <c r="F26" s="338"/>
    </row>
    <row r="27" spans="1:6">
      <c r="A27" s="72"/>
      <c r="B27" s="81">
        <v>4</v>
      </c>
      <c r="C27" s="17"/>
      <c r="D27" s="17"/>
      <c r="E27" s="483"/>
      <c r="F27" s="338"/>
    </row>
    <row r="28" spans="1:6">
      <c r="A28" s="72"/>
      <c r="B28" s="81">
        <v>5</v>
      </c>
      <c r="C28" s="17"/>
      <c r="D28" s="17"/>
      <c r="E28" s="376"/>
      <c r="F28" s="338"/>
    </row>
    <row r="29" spans="1:6">
      <c r="A29" s="72"/>
      <c r="B29" s="81">
        <v>6</v>
      </c>
      <c r="C29" s="17"/>
      <c r="D29" s="17"/>
      <c r="E29" s="376"/>
      <c r="F29" s="338"/>
    </row>
    <row r="30" spans="1:6">
      <c r="A30" s="72"/>
      <c r="B30" s="81">
        <v>7</v>
      </c>
      <c r="C30" s="17"/>
      <c r="D30" s="17"/>
      <c r="E30" s="376"/>
      <c r="F30" s="338"/>
    </row>
    <row r="31" spans="1:6">
      <c r="A31" s="72"/>
      <c r="B31" s="81">
        <v>8</v>
      </c>
      <c r="C31" s="17"/>
      <c r="D31" s="346" t="s">
        <v>1370</v>
      </c>
      <c r="E31" s="376"/>
      <c r="F31" s="317">
        <f>SUM(F25:F30)</f>
        <v>0</v>
      </c>
    </row>
    <row r="32" spans="1:6">
      <c r="A32" s="72"/>
      <c r="B32" s="81">
        <v>9</v>
      </c>
      <c r="C32" s="17"/>
      <c r="D32" s="17"/>
      <c r="E32" s="17"/>
      <c r="F32" s="338"/>
    </row>
    <row r="33" spans="1:6">
      <c r="A33" s="72"/>
      <c r="B33" s="81">
        <v>10</v>
      </c>
      <c r="C33" s="348" t="s">
        <v>1532</v>
      </c>
      <c r="D33" s="17"/>
      <c r="E33" s="376"/>
      <c r="F33" s="338"/>
    </row>
    <row r="34" spans="1:6">
      <c r="A34" s="72"/>
      <c r="B34" s="81">
        <v>11</v>
      </c>
      <c r="C34" s="17"/>
      <c r="D34" s="17"/>
      <c r="E34" s="376"/>
      <c r="F34" s="337"/>
    </row>
    <row r="35" spans="1:6">
      <c r="A35" s="72"/>
      <c r="B35" s="81">
        <v>12</v>
      </c>
      <c r="C35" s="17"/>
      <c r="D35" s="17"/>
      <c r="E35" s="376"/>
      <c r="F35" s="338"/>
    </row>
    <row r="36" spans="1:6" ht="136.9" customHeight="1">
      <c r="A36" s="72"/>
      <c r="B36" s="81">
        <v>13</v>
      </c>
      <c r="C36" s="2038" t="s">
        <v>5553</v>
      </c>
      <c r="D36" s="17"/>
      <c r="E36" s="376"/>
      <c r="F36" s="338">
        <v>48026482</v>
      </c>
    </row>
    <row r="37" spans="1:6">
      <c r="A37" s="72"/>
      <c r="B37" s="81">
        <v>14</v>
      </c>
      <c r="C37" s="17"/>
      <c r="D37" s="17"/>
      <c r="E37" s="376"/>
      <c r="F37" s="338"/>
    </row>
    <row r="38" spans="1:6">
      <c r="A38" s="72"/>
      <c r="B38" s="81">
        <v>15</v>
      </c>
      <c r="C38" s="17"/>
      <c r="D38" s="17"/>
      <c r="E38" s="376"/>
      <c r="F38" s="338"/>
    </row>
    <row r="39" spans="1:6">
      <c r="A39" s="72"/>
      <c r="B39" s="81">
        <v>16</v>
      </c>
      <c r="C39" s="17"/>
      <c r="D39" s="17"/>
      <c r="E39" s="376"/>
      <c r="F39" s="338"/>
    </row>
    <row r="40" spans="1:6">
      <c r="A40" s="72"/>
      <c r="B40" s="81">
        <v>17</v>
      </c>
      <c r="C40" s="17"/>
      <c r="D40" s="346" t="s">
        <v>1370</v>
      </c>
      <c r="E40" s="376"/>
      <c r="F40" s="317">
        <f>SUM(F34:F39)</f>
        <v>48026482</v>
      </c>
    </row>
    <row r="41" spans="1:6">
      <c r="A41" s="72"/>
      <c r="B41" s="81">
        <v>18</v>
      </c>
      <c r="C41" s="17"/>
      <c r="D41" s="17"/>
      <c r="E41" s="376"/>
      <c r="F41" s="338"/>
    </row>
    <row r="42" spans="1:6">
      <c r="A42" s="72"/>
      <c r="B42" s="81">
        <v>19</v>
      </c>
      <c r="C42" s="348" t="s">
        <v>1533</v>
      </c>
      <c r="D42" s="17"/>
      <c r="E42" s="376"/>
      <c r="F42" s="338"/>
    </row>
    <row r="43" spans="1:6">
      <c r="A43" s="72"/>
      <c r="B43" s="81">
        <v>20</v>
      </c>
      <c r="C43" s="17"/>
      <c r="D43" s="17"/>
      <c r="E43" s="376"/>
      <c r="F43" s="337"/>
    </row>
    <row r="44" spans="1:6" ht="179.45" customHeight="1">
      <c r="A44" s="72"/>
      <c r="B44" s="81">
        <v>21</v>
      </c>
      <c r="C44" s="2039" t="s">
        <v>5554</v>
      </c>
      <c r="D44" s="17"/>
      <c r="E44" s="376"/>
      <c r="F44" s="338">
        <v>161343532</v>
      </c>
    </row>
    <row r="45" spans="1:6">
      <c r="A45" s="72"/>
      <c r="B45" s="81">
        <v>22</v>
      </c>
      <c r="C45" s="17"/>
      <c r="D45" s="17"/>
      <c r="E45" s="376"/>
      <c r="F45" s="338"/>
    </row>
    <row r="46" spans="1:6">
      <c r="A46" s="72"/>
      <c r="B46" s="81">
        <v>23</v>
      </c>
      <c r="C46" s="17"/>
      <c r="D46" s="17"/>
      <c r="E46" s="376"/>
      <c r="F46" s="338"/>
    </row>
    <row r="47" spans="1:6">
      <c r="A47" s="72"/>
      <c r="B47" s="81">
        <v>24</v>
      </c>
      <c r="C47" s="17"/>
      <c r="D47" s="17"/>
      <c r="E47" s="376"/>
      <c r="F47" s="338"/>
    </row>
    <row r="48" spans="1:6">
      <c r="A48" s="72"/>
      <c r="B48" s="81">
        <v>25</v>
      </c>
      <c r="C48" s="17"/>
      <c r="D48" s="17"/>
      <c r="E48" s="376"/>
      <c r="F48" s="338"/>
    </row>
    <row r="49" spans="1:6">
      <c r="A49" s="72"/>
      <c r="B49" s="81">
        <v>26</v>
      </c>
      <c r="C49" s="17"/>
      <c r="D49" s="346" t="s">
        <v>1370</v>
      </c>
      <c r="E49" s="376"/>
      <c r="F49" s="317">
        <f>SUM(F43:F48)</f>
        <v>161343532</v>
      </c>
    </row>
    <row r="50" spans="1:6">
      <c r="A50" s="72"/>
      <c r="B50" s="81">
        <v>27</v>
      </c>
      <c r="C50" s="17"/>
      <c r="D50" s="17"/>
      <c r="E50" s="376"/>
      <c r="F50" s="338"/>
    </row>
    <row r="51" spans="1:6">
      <c r="A51" s="72"/>
      <c r="B51" s="81">
        <v>28</v>
      </c>
      <c r="C51" s="348" t="s">
        <v>1534</v>
      </c>
      <c r="D51" s="17"/>
      <c r="E51" s="376"/>
      <c r="F51" s="338"/>
    </row>
    <row r="52" spans="1:6">
      <c r="A52" s="72"/>
      <c r="B52" s="81">
        <v>29</v>
      </c>
      <c r="C52" s="17"/>
      <c r="D52" s="17"/>
      <c r="E52" s="376"/>
      <c r="F52" s="337"/>
    </row>
    <row r="53" spans="1:6">
      <c r="A53" s="72"/>
      <c r="B53" s="81">
        <v>30</v>
      </c>
      <c r="C53" s="17"/>
      <c r="D53" s="17"/>
      <c r="E53" s="376"/>
      <c r="F53" s="338"/>
    </row>
    <row r="54" spans="1:6">
      <c r="A54" s="72"/>
      <c r="B54" s="81">
        <v>31</v>
      </c>
      <c r="C54" s="2040" t="s">
        <v>5563</v>
      </c>
      <c r="D54" s="17"/>
      <c r="E54" s="17"/>
      <c r="F54" s="338">
        <v>-33258492</v>
      </c>
    </row>
    <row r="55" spans="1:6">
      <c r="A55" s="72"/>
      <c r="B55" s="81">
        <v>32</v>
      </c>
      <c r="C55" s="17" t="s">
        <v>5564</v>
      </c>
      <c r="D55" s="17"/>
      <c r="E55" s="17"/>
      <c r="F55" s="338"/>
    </row>
    <row r="56" spans="1:6">
      <c r="A56" s="72"/>
      <c r="B56" s="81">
        <v>33</v>
      </c>
      <c r="C56" s="17"/>
      <c r="D56" s="17"/>
      <c r="E56" s="17"/>
      <c r="F56" s="338"/>
    </row>
    <row r="57" spans="1:6">
      <c r="A57" s="72"/>
      <c r="B57" s="81">
        <v>34</v>
      </c>
      <c r="C57" s="17"/>
      <c r="D57" s="17"/>
      <c r="E57" s="17"/>
      <c r="F57" s="338"/>
    </row>
    <row r="58" spans="1:6">
      <c r="A58" s="72"/>
      <c r="B58" s="81">
        <v>35</v>
      </c>
      <c r="C58" s="17"/>
      <c r="D58" s="346" t="s">
        <v>1370</v>
      </c>
      <c r="E58" s="17"/>
      <c r="F58" s="317">
        <f>SUM(F52:F57)</f>
        <v>-33258492</v>
      </c>
    </row>
    <row r="59" spans="1:6">
      <c r="A59" s="72"/>
      <c r="B59" s="81">
        <v>36</v>
      </c>
      <c r="C59" s="17"/>
      <c r="D59" s="17"/>
      <c r="E59" s="17"/>
      <c r="F59" s="338"/>
    </row>
    <row r="60" spans="1:6">
      <c r="A60" s="72"/>
      <c r="B60" s="81">
        <v>37</v>
      </c>
      <c r="C60" s="17"/>
      <c r="D60" s="17"/>
      <c r="E60" s="17"/>
      <c r="F60" s="338"/>
    </row>
    <row r="61" spans="1:6">
      <c r="A61" s="72"/>
      <c r="B61" s="81">
        <v>38</v>
      </c>
      <c r="C61" s="17"/>
      <c r="D61" s="17"/>
      <c r="E61" s="17"/>
      <c r="F61" s="338"/>
    </row>
    <row r="62" spans="1:6">
      <c r="A62" s="72"/>
      <c r="B62" s="81">
        <v>39</v>
      </c>
      <c r="C62" s="17"/>
      <c r="D62" s="17"/>
      <c r="E62" s="17"/>
      <c r="F62" s="338"/>
    </row>
    <row r="63" spans="1:6" ht="15.75" thickBot="1">
      <c r="A63" s="357"/>
      <c r="B63" s="307">
        <v>40</v>
      </c>
      <c r="C63" s="329" t="s">
        <v>210</v>
      </c>
      <c r="D63" s="329"/>
      <c r="E63" s="327"/>
      <c r="F63" s="326">
        <f>F31+F40+F49+F58</f>
        <v>176111522</v>
      </c>
    </row>
    <row r="65" spans="1:6">
      <c r="B65" s="2215" t="s">
        <v>1535</v>
      </c>
      <c r="C65" s="2215"/>
      <c r="D65" s="2215"/>
    </row>
    <row r="66" spans="1:6">
      <c r="A66" s="17"/>
      <c r="B66" s="2172" t="s">
        <v>4127</v>
      </c>
      <c r="C66" s="2172"/>
      <c r="D66" s="2172"/>
      <c r="E66" s="2172"/>
      <c r="F66" s="2172"/>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customSheetViews>
    <customSheetView guid="{15E51391-F6F3-48E9-B40F-0D0FA5B2E445}" scale="85" colorId="22" fitToPage="1">
      <pageMargins left="0.5" right="0.5" top="0.5" bottom="0.5" header="0.5" footer="0.5"/>
      <printOptions horizontalCentered="1" verticalCentered="1"/>
      <pageSetup scale="72" orientation="portrait" horizontalDpi="300" verticalDpi="300" r:id="rId1"/>
      <headerFooter alignWithMargins="0"/>
    </customSheetView>
    <customSheetView guid="{3A144620-83F7-4F5B-821B-3720DAB5A017}" scale="85" colorId="22" fitToPage="1">
      <pageMargins left="0.5" right="0.5" top="0.5" bottom="0.5" header="0.5" footer="0.5"/>
      <printOptions horizontalCentered="1" verticalCentered="1"/>
      <pageSetup scale="72" orientation="portrait" horizontalDpi="300" verticalDpi="300" r:id="rId2"/>
      <headerFooter alignWithMargins="0"/>
    </customSheetView>
    <customSheetView guid="{4AE1E835-A004-41CE-8576-E42DEB829644}" scale="85" colorId="22" fitToPage="1">
      <pageMargins left="0.5" right="0.5" top="0.5" bottom="0.5" header="0.5" footer="0.5"/>
      <printOptions horizontalCentered="1" verticalCentered="1"/>
      <pageSetup scale="72" orientation="portrait" horizontalDpi="300" verticalDpi="300" r:id="rId3"/>
      <headerFooter alignWithMargins="0"/>
    </customSheetView>
    <customSheetView guid="{F164CA47-D0CA-4087-947A-F5047D94B8B7}" scale="85" colorId="22" fitToPage="1">
      <pageMargins left="0.5" right="0.5" top="0.5" bottom="0.5" header="0.5" footer="0.5"/>
      <printOptions horizontalCentered="1" verticalCentered="1"/>
      <pageSetup scale="72" orientation="portrait" horizontalDpi="300" verticalDpi="300" r:id="rId4"/>
      <headerFooter alignWithMargins="0"/>
    </customSheetView>
    <customSheetView guid="{BD2EE8C8-7F57-4FE0-A338-C6EB2215B0F1}" scale="85" colorId="22" fitToPage="1">
      <pageMargins left="0.5" right="0.5" top="0.5" bottom="0.5" header="0.5" footer="0.5"/>
      <printOptions horizontalCentered="1" verticalCentered="1"/>
      <pageSetup scale="72" orientation="portrait" horizontalDpi="300" verticalDpi="300" r:id="rId5"/>
      <headerFooter alignWithMargins="0"/>
    </customSheetView>
    <customSheetView guid="{C7E3EE00-B00F-419E-8611-266863084489}" scale="85" colorId="22" fitToPage="1">
      <pageMargins left="0.5" right="0.5" top="0.5" bottom="0.5" header="0.5" footer="0.5"/>
      <printOptions horizontalCentered="1" verticalCentered="1"/>
      <pageSetup scale="72" orientation="portrait" horizontalDpi="300" verticalDpi="300" r:id="rId6"/>
      <headerFooter alignWithMargins="0"/>
    </customSheetView>
    <customSheetView guid="{3477AA39-47F3-4DEE-B5AC-34FD34A7C506}" scale="85" colorId="22" fitToPage="1">
      <pageMargins left="0.5" right="0.5" top="0.5" bottom="0.5" header="0.5" footer="0.5"/>
      <printOptions horizontalCentered="1" verticalCentered="1"/>
      <pageSetup scale="72" orientation="portrait" horizontalDpi="300" verticalDpi="300" r:id="rId7"/>
      <headerFooter alignWithMargins="0"/>
    </customSheetView>
    <customSheetView guid="{49B64248-30F9-46D2-A9F4-36D89630158D}" scale="85" colorId="22" fitToPage="1">
      <pageMargins left="0.5" right="0.5" top="0.5" bottom="0.5" header="0.5" footer="0.5"/>
      <printOptions horizontalCentered="1" verticalCentered="1"/>
      <pageSetup scale="72" orientation="portrait" horizontalDpi="300" verticalDpi="300" r:id="rId8"/>
      <headerFooter alignWithMargins="0"/>
    </customSheetView>
    <customSheetView guid="{9460FF40-1E23-4EAD-9F2E-3CC0E3823200}" scale="85" colorId="22" fitToPage="1">
      <pageMargins left="0.5" right="0.5" top="0.5" bottom="0.5" header="0.5" footer="0.5"/>
      <printOptions horizontalCentered="1" verticalCentered="1"/>
      <pageSetup scale="72" orientation="portrait" horizontalDpi="300" verticalDpi="300" r:id="rId9"/>
      <headerFooter alignWithMargins="0"/>
    </customSheetView>
    <customSheetView guid="{EB23B504-8D38-44C1-A572-0BC0016A4154}" scale="85" colorId="22" fitToPage="1">
      <pageMargins left="0.5" right="0.5" top="0.5" bottom="0.5" header="0.5" footer="0.5"/>
      <printOptions horizontalCentered="1" verticalCentered="1"/>
      <pageSetup scale="72" orientation="portrait" horizontalDpi="300" verticalDpi="300" r:id="rId10"/>
      <headerFooter alignWithMargins="0"/>
    </customSheetView>
    <customSheetView guid="{33F19BEF-14FD-48AD-9437-DC9391C2FB5D}" scale="85" colorId="22" fitToPage="1">
      <pageMargins left="0.5" right="0.5" top="0.5" bottom="0.5" header="0.5" footer="0.5"/>
      <printOptions horizontalCentered="1" verticalCentered="1"/>
      <pageSetup scale="72" orientation="portrait" horizontalDpi="300" verticalDpi="300" r:id="rId11"/>
      <headerFooter alignWithMargins="0"/>
    </customSheetView>
    <customSheetView guid="{3572A64A-10E1-48A8-88DB-C6FDE35A45D9}" scale="85" colorId="22" fitToPage="1">
      <pageMargins left="0.5" right="0.5" top="0.5" bottom="0.5" header="0.5" footer="0.5"/>
      <printOptions horizontalCentered="1" verticalCentered="1"/>
      <pageSetup scale="72" orientation="portrait" horizontalDpi="300" verticalDpi="300" r:id="rId12"/>
      <headerFooter alignWithMargins="0"/>
    </customSheetView>
    <customSheetView guid="{9A3FFF2B-6404-4DF1-A691-3B3D111BF416}" scale="85" colorId="22" fitToPage="1">
      <pageMargins left="0.5" right="0.5" top="0.5" bottom="0.5" header="0.5" footer="0.5"/>
      <printOptions horizontalCentered="1" verticalCentered="1"/>
      <pageSetup scale="72" orientation="portrait" horizontalDpi="300" verticalDpi="300" r:id="rId13"/>
      <headerFooter alignWithMargins="0"/>
    </customSheetView>
    <customSheetView guid="{6972FD2D-1C11-49E2-936D-D053FB86EE49}" scale="85" colorId="22" fitToPage="1">
      <pageMargins left="0.5" right="0.5" top="0.5" bottom="0.5" header="0.5" footer="0.5"/>
      <printOptions horizontalCentered="1" verticalCentered="1"/>
      <pageSetup scale="72" orientation="portrait" horizontalDpi="300" verticalDpi="300" r:id="rId14"/>
      <headerFooter alignWithMargins="0"/>
    </customSheetView>
    <customSheetView guid="{909B62D3-37B4-48E7-A28D-FCCB057513A6}" scale="85" colorId="22" fitToPage="1">
      <pageMargins left="0.5" right="0.5" top="0.5" bottom="0.5" header="0.5" footer="0.5"/>
      <printOptions horizontalCentered="1" verticalCentered="1"/>
      <pageSetup scale="72" orientation="portrait" horizontalDpi="300" verticalDpi="300" r:id="rId15"/>
      <headerFooter alignWithMargins="0"/>
    </customSheetView>
    <customSheetView guid="{AF5B460E-BE98-4D6A-BC4D-FB7F586FE8C3}" scale="85" colorId="22" fitToPage="1">
      <pageMargins left="0.5" right="0.5" top="0.5" bottom="0.5" header="0.5" footer="0.5"/>
      <printOptions horizontalCentered="1" verticalCentered="1"/>
      <pageSetup scale="72" orientation="portrait" horizontalDpi="300" verticalDpi="300" r:id="rId16"/>
      <headerFooter alignWithMargins="0"/>
    </customSheetView>
    <customSheetView guid="{AD2DEECA-73A1-433A-8496-725ED72ABD3B}" scale="85" colorId="22" fitToPage="1">
      <pageMargins left="0.5" right="0.5" top="0.5" bottom="0.5" header="0.5" footer="0.5"/>
      <printOptions horizontalCentered="1" verticalCentered="1"/>
      <pageSetup scale="72" orientation="portrait" horizontalDpi="300" verticalDpi="300" r:id="rId17"/>
      <headerFooter alignWithMargins="0"/>
    </customSheetView>
    <customSheetView guid="{613A73D1-ED13-41BC-B183-6F740B4BAFC9}" scale="60" colorId="22" showPageBreaks="1" fitToPage="1" view="pageBreakPreview" topLeftCell="A43">
      <selection activeCell="C73" sqref="C73"/>
      <pageMargins left="0.5" right="0.5" top="0.5" bottom="0.5" header="0.5" footer="0.5"/>
      <printOptions horizontalCentered="1" verticalCentered="1"/>
      <pageSetup scale="57" orientation="portrait" r:id="rId18"/>
      <headerFooter alignWithMargins="0"/>
    </customSheetView>
  </customSheetViews>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25" bottom="0.25" header="0" footer="0"/>
  <pageSetup scale="70" orientation="portrait" horizontalDpi="300" verticalDpi="300" r:id="rId19"/>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200"/>
  <sheetViews>
    <sheetView defaultGridColor="0" view="pageBreakPreview" topLeftCell="A151" colorId="22" zoomScale="60" zoomScaleNormal="85" workbookViewId="0">
      <selection activeCell="H17" sqref="H17"/>
    </sheetView>
  </sheetViews>
  <sheetFormatPr defaultColWidth="9.6640625" defaultRowHeight="15"/>
  <cols>
    <col min="1" max="1" width="4.6640625" style="9" customWidth="1"/>
    <col min="2" max="2" width="35.6640625" style="9" customWidth="1"/>
    <col min="3" max="3" width="21.5546875" style="9" customWidth="1"/>
    <col min="4" max="4" width="20.6640625" style="9" customWidth="1"/>
    <col min="5" max="5" width="14.33203125" style="9" customWidth="1"/>
    <col min="6" max="16384" width="9.6640625" style="9"/>
  </cols>
  <sheetData>
    <row r="1" spans="1:50">
      <c r="A1" s="29" t="s">
        <v>4128</v>
      </c>
      <c r="B1" s="66"/>
      <c r="C1" s="262" t="s">
        <v>3759</v>
      </c>
      <c r="D1" s="261" t="s">
        <v>2058</v>
      </c>
      <c r="E1" s="313" t="s">
        <v>2059</v>
      </c>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c r="A2" s="72" t="str">
        <f>'Data Sheet'!$C$25</f>
        <v>Central Hudson Gas &amp; Electric</v>
      </c>
      <c r="B2" s="17"/>
      <c r="C2" s="97" t="s">
        <v>2078</v>
      </c>
      <c r="D2" s="78" t="s">
        <v>3784</v>
      </c>
      <c r="E2" s="83" t="s">
        <v>2045</v>
      </c>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 customHeight="1">
      <c r="A3" s="74"/>
      <c r="B3" s="77"/>
      <c r="C3" s="104" t="s">
        <v>499</v>
      </c>
      <c r="D3" s="870" t="str">
        <f>'Data Sheet'!$C$40</f>
        <v>4/14/14</v>
      </c>
      <c r="E3" s="110" t="str">
        <f>'Data Sheet'!$C$38</f>
        <v>12/31/13</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5" customHeight="1">
      <c r="A4" s="263" t="s">
        <v>4129</v>
      </c>
      <c r="B4" s="264"/>
      <c r="C4" s="264"/>
      <c r="D4" s="264"/>
      <c r="E4" s="265"/>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0">
      <c r="A5" s="2163" t="s">
        <v>4130</v>
      </c>
      <c r="B5" s="2159"/>
      <c r="C5" s="2159"/>
      <c r="D5" s="2159"/>
      <c r="E5" s="2160"/>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0">
      <c r="A6" s="2164" t="s">
        <v>125</v>
      </c>
      <c r="B6" s="2165"/>
      <c r="C6" s="2165"/>
      <c r="D6" s="2165"/>
      <c r="E6" s="2162"/>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c r="A7" s="2164" t="s">
        <v>124</v>
      </c>
      <c r="B7" s="2165"/>
      <c r="C7" s="2165"/>
      <c r="D7" s="2165"/>
      <c r="E7" s="2162"/>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c r="A8" s="2173"/>
      <c r="B8" s="2205"/>
      <c r="C8" s="2205"/>
      <c r="D8" s="2205"/>
      <c r="E8" s="2175"/>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spans="1:50">
      <c r="A9" s="72"/>
      <c r="B9" s="17"/>
      <c r="C9" s="17"/>
      <c r="D9" s="17"/>
      <c r="E9" s="73"/>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0">
      <c r="A10" s="87"/>
      <c r="B10" s="90"/>
      <c r="C10" s="89"/>
      <c r="D10" s="89"/>
      <c r="E10" s="401" t="s">
        <v>2095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c r="A11" s="271" t="s">
        <v>1984</v>
      </c>
      <c r="B11" s="79" t="s">
        <v>3765</v>
      </c>
      <c r="C11" s="69"/>
      <c r="D11" s="69"/>
      <c r="E11" s="270" t="s">
        <v>2870</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c r="A12" s="272" t="s">
        <v>1987</v>
      </c>
      <c r="B12" s="383" t="s">
        <v>3447</v>
      </c>
      <c r="C12" s="69"/>
      <c r="D12" s="75"/>
      <c r="E12" s="273" t="s">
        <v>3448</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c r="A13" s="411" t="s">
        <v>1992</v>
      </c>
      <c r="B13" s="89"/>
      <c r="C13" s="89"/>
      <c r="D13" s="89"/>
      <c r="E13" s="375"/>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c r="A14" s="332" t="s">
        <v>1993</v>
      </c>
      <c r="B14" s="17"/>
      <c r="C14" s="17"/>
      <c r="D14" s="17"/>
      <c r="E14" s="338"/>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c r="A15" s="332" t="s">
        <v>1994</v>
      </c>
      <c r="B15" s="17"/>
      <c r="C15" s="17"/>
      <c r="D15" s="17"/>
      <c r="E15" s="338"/>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c r="A16" s="332" t="s">
        <v>1995</v>
      </c>
      <c r="B16" s="17"/>
      <c r="C16" s="17"/>
      <c r="D16" s="17"/>
      <c r="E16" s="338"/>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c r="A17" s="332" t="s">
        <v>1996</v>
      </c>
      <c r="B17" s="17"/>
      <c r="C17" s="17"/>
      <c r="D17" s="17"/>
      <c r="E17" s="338"/>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c r="A18" s="332" t="s">
        <v>1997</v>
      </c>
      <c r="B18" s="17"/>
      <c r="C18" s="17"/>
      <c r="D18" s="17"/>
      <c r="E18" s="338"/>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c r="A19" s="332" t="s">
        <v>1998</v>
      </c>
      <c r="B19" s="17"/>
      <c r="C19" s="17"/>
      <c r="D19" s="17"/>
      <c r="E19" s="338"/>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c r="A20" s="332" t="s">
        <v>1999</v>
      </c>
      <c r="B20" s="17"/>
      <c r="C20" s="17"/>
      <c r="D20" s="17"/>
      <c r="E20" s="338"/>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c r="A21" s="332" t="s">
        <v>2000</v>
      </c>
      <c r="B21" s="17"/>
      <c r="C21" s="17"/>
      <c r="D21" s="17"/>
      <c r="E21" s="338"/>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c r="A22" s="332" t="s">
        <v>2001</v>
      </c>
      <c r="B22" s="17"/>
      <c r="C22" s="17"/>
      <c r="D22" s="17"/>
      <c r="E22" s="338"/>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c r="A23" s="332" t="s">
        <v>2002</v>
      </c>
      <c r="B23" s="17"/>
      <c r="C23" s="17"/>
      <c r="D23" s="17"/>
      <c r="E23" s="338"/>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c r="A24" s="332" t="s">
        <v>2003</v>
      </c>
      <c r="B24" s="17"/>
      <c r="C24" s="17"/>
      <c r="D24" s="17"/>
      <c r="E24" s="338"/>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c r="A25" s="332" t="s">
        <v>2004</v>
      </c>
      <c r="B25" s="17"/>
      <c r="C25" s="17"/>
      <c r="D25" s="17"/>
      <c r="E25" s="338"/>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c r="A26" s="332" t="s">
        <v>2005</v>
      </c>
      <c r="B26" s="17"/>
      <c r="C26" s="17"/>
      <c r="D26" s="17"/>
      <c r="E26" s="33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c r="A27" s="332" t="s">
        <v>2006</v>
      </c>
      <c r="B27" s="17"/>
      <c r="C27" s="17"/>
      <c r="D27" s="17"/>
      <c r="E27" s="338"/>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c r="A28" s="332" t="s">
        <v>2007</v>
      </c>
      <c r="B28" s="17"/>
      <c r="C28" s="17"/>
      <c r="D28" s="17"/>
      <c r="E28" s="338"/>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c r="A29" s="332" t="s">
        <v>2008</v>
      </c>
      <c r="B29" s="17"/>
      <c r="C29" s="17"/>
      <c r="D29" s="17"/>
      <c r="E29" s="338"/>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c r="A30" s="332" t="s">
        <v>2009</v>
      </c>
      <c r="B30" s="17"/>
      <c r="C30" s="17"/>
      <c r="D30" s="17"/>
      <c r="E30" s="338"/>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c r="A31" s="332" t="s">
        <v>2010</v>
      </c>
      <c r="B31" s="17"/>
      <c r="C31" s="17"/>
      <c r="D31" s="17"/>
      <c r="E31" s="338"/>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c r="A32" s="332" t="s">
        <v>2011</v>
      </c>
      <c r="B32" s="77"/>
      <c r="C32" s="77"/>
      <c r="D32" s="77"/>
      <c r="E32" s="339"/>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c r="A33" s="333" t="s">
        <v>687</v>
      </c>
      <c r="B33" s="315"/>
      <c r="C33" s="315" t="s">
        <v>210</v>
      </c>
      <c r="D33" s="315"/>
      <c r="E33" s="317">
        <f>SUM(E13:E32)</f>
        <v>0</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c r="A34" s="263" t="s">
        <v>3766</v>
      </c>
      <c r="B34" s="264"/>
      <c r="C34" s="264"/>
      <c r="D34" s="264"/>
      <c r="E34" s="265"/>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c r="A35" s="2163" t="s">
        <v>3767</v>
      </c>
      <c r="B35" s="2159"/>
      <c r="C35" s="2159"/>
      <c r="D35" s="2159"/>
      <c r="E35" s="268"/>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c r="A36" s="2164" t="s">
        <v>1034</v>
      </c>
      <c r="B36" s="2165"/>
      <c r="C36" s="2165"/>
      <c r="D36" s="2165"/>
      <c r="E36" s="268"/>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c r="A37" s="2164" t="s">
        <v>122</v>
      </c>
      <c r="B37" s="2165"/>
      <c r="C37" s="2165"/>
      <c r="D37" s="2165"/>
      <c r="E37" s="268"/>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c r="A38" s="2173" t="s">
        <v>123</v>
      </c>
      <c r="B38" s="2205"/>
      <c r="C38" s="2205"/>
      <c r="D38" s="2205"/>
      <c r="E38" s="73"/>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c r="A39" s="72"/>
      <c r="B39" s="17"/>
      <c r="C39" s="17"/>
      <c r="D39" s="17"/>
      <c r="E39" s="73"/>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c r="A40" s="87"/>
      <c r="B40" s="90"/>
      <c r="C40" s="89"/>
      <c r="D40" s="89"/>
      <c r="E40" s="401" t="s">
        <v>2095</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c r="A41" s="271" t="s">
        <v>1984</v>
      </c>
      <c r="B41" s="345" t="s">
        <v>3768</v>
      </c>
      <c r="C41" s="17"/>
      <c r="D41" s="17"/>
      <c r="E41" s="270" t="s">
        <v>2870</v>
      </c>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c r="A42" s="272" t="s">
        <v>1987</v>
      </c>
      <c r="B42" s="397" t="s">
        <v>3769</v>
      </c>
      <c r="C42" s="77"/>
      <c r="D42" s="77"/>
      <c r="E42" s="273" t="s">
        <v>3448</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c r="A43" s="271" t="s">
        <v>1992</v>
      </c>
      <c r="B43" s="97"/>
      <c r="C43" s="17"/>
      <c r="D43" s="17"/>
      <c r="E43" s="33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c r="A44" s="271" t="s">
        <v>1993</v>
      </c>
      <c r="B44" s="97" t="s">
        <v>5555</v>
      </c>
      <c r="C44" s="17"/>
      <c r="D44" s="17"/>
      <c r="E44" s="338">
        <v>4632842</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c r="A45" s="271" t="s">
        <v>1994</v>
      </c>
      <c r="B45" s="97" t="s">
        <v>5557</v>
      </c>
      <c r="C45" s="17"/>
      <c r="D45" s="17"/>
      <c r="E45" s="338">
        <v>0</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c r="A46" s="271" t="s">
        <v>1995</v>
      </c>
      <c r="B46" s="97" t="s">
        <v>5556</v>
      </c>
      <c r="C46" s="17"/>
      <c r="D46" s="17"/>
      <c r="E46" s="338">
        <v>0</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c r="A47" s="271" t="s">
        <v>1996</v>
      </c>
      <c r="B47" s="97" t="s">
        <v>5562</v>
      </c>
      <c r="C47" s="17"/>
      <c r="D47" s="17"/>
      <c r="E47" s="338">
        <v>0</v>
      </c>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c r="A48" s="271" t="s">
        <v>1997</v>
      </c>
      <c r="B48" s="97"/>
      <c r="C48" s="17"/>
      <c r="D48" s="17"/>
      <c r="E48" s="338"/>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c r="A49" s="271" t="s">
        <v>1998</v>
      </c>
      <c r="B49" s="97" t="s">
        <v>5558</v>
      </c>
      <c r="C49" s="17"/>
      <c r="D49" s="17"/>
      <c r="E49" s="338"/>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c r="A50" s="271" t="s">
        <v>1999</v>
      </c>
      <c r="B50" s="97" t="s">
        <v>5572</v>
      </c>
      <c r="C50" s="17"/>
      <c r="D50" s="17"/>
      <c r="E50" s="338"/>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c r="A51" s="271" t="s">
        <v>2000</v>
      </c>
      <c r="B51" s="97" t="s">
        <v>5559</v>
      </c>
      <c r="C51" s="17"/>
      <c r="D51" s="17"/>
      <c r="E51" s="338"/>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c r="A52" s="271" t="s">
        <v>2001</v>
      </c>
      <c r="B52" s="97" t="s">
        <v>5573</v>
      </c>
      <c r="C52" s="17"/>
      <c r="D52" s="17"/>
      <c r="E52" s="338"/>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c r="A53" s="271" t="s">
        <v>2002</v>
      </c>
      <c r="B53" s="97" t="s">
        <v>5560</v>
      </c>
      <c r="C53" s="17"/>
      <c r="D53" s="17"/>
      <c r="E53" s="338"/>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c r="A54" s="271" t="s">
        <v>2003</v>
      </c>
      <c r="B54" s="97" t="s">
        <v>5561</v>
      </c>
      <c r="C54" s="17"/>
      <c r="D54" s="17"/>
      <c r="E54" s="338"/>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c r="A55" s="271" t="s">
        <v>2004</v>
      </c>
      <c r="B55" s="97"/>
      <c r="C55" s="17"/>
      <c r="D55" s="17"/>
      <c r="E55" s="338"/>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c r="A56" s="271" t="s">
        <v>2005</v>
      </c>
      <c r="B56" s="97"/>
      <c r="C56" s="17"/>
      <c r="D56" s="17"/>
      <c r="E56" s="338"/>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c r="A57" s="271" t="s">
        <v>2006</v>
      </c>
      <c r="B57" s="97"/>
      <c r="C57" s="17"/>
      <c r="D57" s="17"/>
      <c r="E57" s="338"/>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c r="A58" s="271" t="s">
        <v>2007</v>
      </c>
      <c r="B58" s="97"/>
      <c r="C58" s="17"/>
      <c r="D58" s="17"/>
      <c r="E58" s="338"/>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c r="A59" s="271" t="s">
        <v>2008</v>
      </c>
      <c r="B59" s="97"/>
      <c r="C59" s="17"/>
      <c r="D59" s="17"/>
      <c r="E59" s="338"/>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c r="A60" s="271" t="s">
        <v>2009</v>
      </c>
      <c r="B60" s="97"/>
      <c r="C60" s="17"/>
      <c r="D60" s="17"/>
      <c r="E60" s="338"/>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c r="A61" s="271" t="s">
        <v>2010</v>
      </c>
      <c r="B61" s="97"/>
      <c r="C61" s="17"/>
      <c r="D61" s="17"/>
      <c r="E61" s="338"/>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c r="A62" s="271" t="s">
        <v>2011</v>
      </c>
      <c r="B62" s="97"/>
      <c r="C62" s="17"/>
      <c r="D62" s="17"/>
      <c r="E62" s="338"/>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c r="A63" s="271" t="s">
        <v>687</v>
      </c>
      <c r="B63" s="97"/>
      <c r="C63" s="17"/>
      <c r="D63" s="17"/>
      <c r="E63" s="338"/>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ht="15.75" thickBot="1">
      <c r="A64" s="340" t="s">
        <v>688</v>
      </c>
      <c r="B64" s="329"/>
      <c r="C64" s="329" t="s">
        <v>210</v>
      </c>
      <c r="D64" s="329"/>
      <c r="E64" s="326">
        <f>SUM(E43:E63)</f>
        <v>4632842</v>
      </c>
    </row>
    <row r="65" spans="1:5">
      <c r="A65" s="17"/>
      <c r="B65" s="17"/>
      <c r="C65" s="17"/>
      <c r="D65" s="17"/>
      <c r="E65" s="17"/>
    </row>
    <row r="66" spans="1:5">
      <c r="A66" s="2174" t="s">
        <v>3770</v>
      </c>
      <c r="B66" s="2174"/>
      <c r="C66" s="17"/>
      <c r="D66" s="17"/>
      <c r="E66" s="331" t="s">
        <v>3771</v>
      </c>
    </row>
    <row r="67" spans="1:5">
      <c r="A67" s="2172" t="s">
        <v>3772</v>
      </c>
      <c r="B67" s="2172"/>
      <c r="C67" s="2172"/>
      <c r="D67" s="2172"/>
      <c r="E67" s="2172"/>
    </row>
    <row r="68" spans="1:5">
      <c r="A68" s="69"/>
      <c r="B68" s="69"/>
      <c r="C68" s="69"/>
      <c r="D68" s="69"/>
      <c r="E68" s="443"/>
    </row>
    <row r="69" spans="1:5">
      <c r="A69" s="69"/>
      <c r="B69" s="69"/>
      <c r="C69" s="69"/>
      <c r="D69" s="69"/>
      <c r="E69" s="443"/>
    </row>
    <row r="70" spans="1:5">
      <c r="A70" s="17"/>
      <c r="B70" s="17"/>
      <c r="C70" s="17"/>
      <c r="D70" s="17"/>
      <c r="E70" s="17"/>
    </row>
    <row r="71" spans="1:5">
      <c r="A71" s="17"/>
      <c r="B71" s="17"/>
      <c r="C71" s="17"/>
      <c r="D71" s="17"/>
      <c r="E71" s="17"/>
    </row>
    <row r="72" spans="1:5" ht="15.75">
      <c r="A72" s="71" t="s">
        <v>663</v>
      </c>
      <c r="B72" s="69"/>
      <c r="C72" s="69"/>
      <c r="D72" s="69"/>
      <c r="E72" s="69"/>
    </row>
    <row r="73" spans="1:5">
      <c r="A73" s="17"/>
      <c r="B73" s="17"/>
      <c r="C73" s="17"/>
      <c r="D73" s="17"/>
      <c r="E73" s="17"/>
    </row>
    <row r="74" spans="1:5">
      <c r="A74" s="17"/>
      <c r="B74" s="17"/>
      <c r="C74" s="17"/>
      <c r="D74" s="862"/>
    </row>
    <row r="75" spans="1:5" ht="15.75" thickBot="1">
      <c r="A75" s="17" t="str">
        <f>'Data Sheet'!$C$25</f>
        <v>Central Hudson Gas &amp; Electric</v>
      </c>
      <c r="B75" s="17"/>
      <c r="C75" s="17"/>
      <c r="D75" s="862" t="str">
        <f>'Data Sheet'!$C$40</f>
        <v>4/14/14</v>
      </c>
      <c r="E75" s="9" t="str">
        <f>'Data Sheet'!$C$38</f>
        <v>12/31/13</v>
      </c>
    </row>
    <row r="76" spans="1:5">
      <c r="A76" s="29"/>
      <c r="B76" s="66"/>
      <c r="C76" s="66"/>
      <c r="D76" s="66"/>
      <c r="E76" s="67"/>
    </row>
    <row r="77" spans="1:5">
      <c r="A77" s="379" t="s">
        <v>3773</v>
      </c>
      <c r="B77" s="69"/>
      <c r="C77" s="69"/>
      <c r="D77" s="69"/>
      <c r="E77" s="70"/>
    </row>
    <row r="78" spans="1:5">
      <c r="A78" s="72"/>
      <c r="B78" s="17"/>
      <c r="C78" s="17"/>
      <c r="D78" s="17"/>
      <c r="E78" s="73"/>
    </row>
    <row r="79" spans="1:5">
      <c r="A79" s="87"/>
      <c r="B79" s="90"/>
      <c r="C79" s="89"/>
      <c r="D79" s="89"/>
      <c r="E79" s="401" t="s">
        <v>2095</v>
      </c>
    </row>
    <row r="80" spans="1:5">
      <c r="A80" s="271" t="s">
        <v>1984</v>
      </c>
      <c r="B80" s="79" t="s">
        <v>3765</v>
      </c>
      <c r="C80" s="69"/>
      <c r="D80" s="69"/>
      <c r="E80" s="270" t="s">
        <v>2870</v>
      </c>
    </row>
    <row r="81" spans="1:5">
      <c r="A81" s="272" t="s">
        <v>1987</v>
      </c>
      <c r="B81" s="383" t="s">
        <v>3447</v>
      </c>
      <c r="C81" s="69"/>
      <c r="D81" s="75"/>
      <c r="E81" s="273" t="s">
        <v>3448</v>
      </c>
    </row>
    <row r="82" spans="1:5">
      <c r="A82" s="411" t="s">
        <v>1992</v>
      </c>
      <c r="B82" s="89"/>
      <c r="C82" s="89"/>
      <c r="D82" s="89"/>
      <c r="E82" s="375"/>
    </row>
    <row r="83" spans="1:5">
      <c r="A83" s="332" t="s">
        <v>1993</v>
      </c>
      <c r="B83" s="17"/>
      <c r="C83" s="17"/>
      <c r="D83" s="17"/>
      <c r="E83" s="338"/>
    </row>
    <row r="84" spans="1:5">
      <c r="A84" s="332" t="s">
        <v>1994</v>
      </c>
      <c r="B84" s="17"/>
      <c r="C84" s="17"/>
      <c r="D84" s="17"/>
      <c r="E84" s="338"/>
    </row>
    <row r="85" spans="1:5">
      <c r="A85" s="332" t="s">
        <v>1995</v>
      </c>
      <c r="B85" s="17"/>
      <c r="C85" s="17"/>
      <c r="D85" s="17"/>
      <c r="E85" s="338"/>
    </row>
    <row r="86" spans="1:5">
      <c r="A86" s="332" t="s">
        <v>1996</v>
      </c>
      <c r="B86" s="17"/>
      <c r="C86" s="17"/>
      <c r="D86" s="17"/>
      <c r="E86" s="338"/>
    </row>
    <row r="87" spans="1:5">
      <c r="A87" s="332" t="s">
        <v>1997</v>
      </c>
      <c r="B87" s="17"/>
      <c r="C87" s="17"/>
      <c r="D87" s="17"/>
      <c r="E87" s="338"/>
    </row>
    <row r="88" spans="1:5">
      <c r="A88" s="332" t="s">
        <v>1998</v>
      </c>
      <c r="B88" s="17"/>
      <c r="C88" s="17"/>
      <c r="D88" s="17"/>
      <c r="E88" s="338"/>
    </row>
    <row r="89" spans="1:5">
      <c r="A89" s="332" t="s">
        <v>1999</v>
      </c>
      <c r="B89" s="17"/>
      <c r="C89" s="17"/>
      <c r="D89" s="17"/>
      <c r="E89" s="338"/>
    </row>
    <row r="90" spans="1:5">
      <c r="A90" s="332" t="s">
        <v>2000</v>
      </c>
      <c r="B90" s="17"/>
      <c r="C90" s="17"/>
      <c r="D90" s="17"/>
      <c r="E90" s="338"/>
    </row>
    <row r="91" spans="1:5">
      <c r="A91" s="332" t="s">
        <v>2001</v>
      </c>
      <c r="B91" s="17"/>
      <c r="C91" s="17"/>
      <c r="D91" s="17"/>
      <c r="E91" s="338"/>
    </row>
    <row r="92" spans="1:5">
      <c r="A92" s="332" t="s">
        <v>2002</v>
      </c>
      <c r="B92" s="17"/>
      <c r="C92" s="17"/>
      <c r="D92" s="17"/>
      <c r="E92" s="338"/>
    </row>
    <row r="93" spans="1:5">
      <c r="A93" s="332" t="s">
        <v>2003</v>
      </c>
      <c r="B93" s="17"/>
      <c r="C93" s="17"/>
      <c r="D93" s="17"/>
      <c r="E93" s="338"/>
    </row>
    <row r="94" spans="1:5">
      <c r="A94" s="332" t="s">
        <v>2004</v>
      </c>
      <c r="B94" s="17"/>
      <c r="C94" s="17"/>
      <c r="D94" s="17"/>
      <c r="E94" s="338"/>
    </row>
    <row r="95" spans="1:5">
      <c r="A95" s="332" t="s">
        <v>2005</v>
      </c>
      <c r="B95" s="17"/>
      <c r="C95" s="17"/>
      <c r="D95" s="17"/>
      <c r="E95" s="338"/>
    </row>
    <row r="96" spans="1:5">
      <c r="A96" s="332" t="s">
        <v>2006</v>
      </c>
      <c r="B96" s="17"/>
      <c r="C96" s="17"/>
      <c r="D96" s="17"/>
      <c r="E96" s="338"/>
    </row>
    <row r="97" spans="1:5">
      <c r="A97" s="332" t="s">
        <v>2007</v>
      </c>
      <c r="B97" s="17"/>
      <c r="C97" s="17"/>
      <c r="D97" s="17"/>
      <c r="E97" s="338"/>
    </row>
    <row r="98" spans="1:5">
      <c r="A98" s="332" t="s">
        <v>2008</v>
      </c>
      <c r="B98" s="17"/>
      <c r="C98" s="17"/>
      <c r="D98" s="17"/>
      <c r="E98" s="338"/>
    </row>
    <row r="99" spans="1:5">
      <c r="A99" s="332" t="s">
        <v>2009</v>
      </c>
      <c r="B99" s="17"/>
      <c r="C99" s="17"/>
      <c r="D99" s="17"/>
      <c r="E99" s="338"/>
    </row>
    <row r="100" spans="1:5">
      <c r="A100" s="332" t="s">
        <v>2010</v>
      </c>
      <c r="B100" s="17"/>
      <c r="C100" s="17"/>
      <c r="D100" s="17"/>
      <c r="E100" s="338"/>
    </row>
    <row r="101" spans="1:5">
      <c r="A101" s="332" t="s">
        <v>2011</v>
      </c>
      <c r="B101" s="77"/>
      <c r="C101" s="77"/>
      <c r="D101" s="77"/>
      <c r="E101" s="339"/>
    </row>
    <row r="102" spans="1:5">
      <c r="A102" s="333" t="s">
        <v>687</v>
      </c>
      <c r="B102" s="315"/>
      <c r="C102" s="315" t="s">
        <v>210</v>
      </c>
      <c r="D102" s="315"/>
      <c r="E102" s="317">
        <f>SUM(E82:E101)</f>
        <v>0</v>
      </c>
    </row>
    <row r="103" spans="1:5">
      <c r="A103" s="72"/>
      <c r="B103" s="17"/>
      <c r="C103" s="17"/>
      <c r="D103" s="17"/>
      <c r="E103" s="386"/>
    </row>
    <row r="104" spans="1:5">
      <c r="A104" s="379" t="s">
        <v>3774</v>
      </c>
      <c r="B104" s="69"/>
      <c r="C104" s="69"/>
      <c r="D104" s="69"/>
      <c r="E104" s="70"/>
    </row>
    <row r="105" spans="1:5">
      <c r="A105" s="72"/>
      <c r="B105" s="17"/>
      <c r="C105" s="17"/>
      <c r="D105" s="17"/>
      <c r="E105" s="73"/>
    </row>
    <row r="106" spans="1:5">
      <c r="A106" s="87"/>
      <c r="B106" s="90"/>
      <c r="C106" s="89"/>
      <c r="D106" s="89"/>
      <c r="E106" s="401" t="s">
        <v>2095</v>
      </c>
    </row>
    <row r="107" spans="1:5">
      <c r="A107" s="271" t="s">
        <v>1984</v>
      </c>
      <c r="B107" s="345" t="s">
        <v>3768</v>
      </c>
      <c r="C107" s="17"/>
      <c r="D107" s="17"/>
      <c r="E107" s="270" t="s">
        <v>2870</v>
      </c>
    </row>
    <row r="108" spans="1:5">
      <c r="A108" s="272" t="s">
        <v>1987</v>
      </c>
      <c r="B108" s="397" t="s">
        <v>3769</v>
      </c>
      <c r="C108" s="77"/>
      <c r="D108" s="77"/>
      <c r="E108" s="273" t="s">
        <v>3448</v>
      </c>
    </row>
    <row r="109" spans="1:5">
      <c r="A109" s="271" t="s">
        <v>1992</v>
      </c>
      <c r="B109" s="97"/>
      <c r="C109" s="17"/>
      <c r="D109" s="17"/>
      <c r="E109" s="337"/>
    </row>
    <row r="110" spans="1:5">
      <c r="A110" s="271" t="s">
        <v>1993</v>
      </c>
      <c r="B110" s="97"/>
      <c r="C110" s="17"/>
      <c r="D110" s="17"/>
      <c r="E110" s="338"/>
    </row>
    <row r="111" spans="1:5">
      <c r="A111" s="271" t="s">
        <v>1994</v>
      </c>
      <c r="B111" s="97"/>
      <c r="C111" s="17"/>
      <c r="D111" s="17"/>
      <c r="E111" s="338"/>
    </row>
    <row r="112" spans="1:5">
      <c r="A112" s="271" t="s">
        <v>1995</v>
      </c>
      <c r="B112" s="97"/>
      <c r="C112" s="17"/>
      <c r="D112" s="17"/>
      <c r="E112" s="338"/>
    </row>
    <row r="113" spans="1:5">
      <c r="A113" s="271" t="s">
        <v>1996</v>
      </c>
      <c r="B113" s="97"/>
      <c r="C113" s="17"/>
      <c r="D113" s="17"/>
      <c r="E113" s="338"/>
    </row>
    <row r="114" spans="1:5">
      <c r="A114" s="271" t="s">
        <v>1997</v>
      </c>
      <c r="B114" s="97"/>
      <c r="C114" s="17"/>
      <c r="D114" s="17"/>
      <c r="E114" s="338"/>
    </row>
    <row r="115" spans="1:5">
      <c r="A115" s="271" t="s">
        <v>1998</v>
      </c>
      <c r="B115" s="97"/>
      <c r="C115" s="17"/>
      <c r="D115" s="17"/>
      <c r="E115" s="338"/>
    </row>
    <row r="116" spans="1:5">
      <c r="A116" s="271" t="s">
        <v>1999</v>
      </c>
      <c r="B116" s="97"/>
      <c r="C116" s="17"/>
      <c r="D116" s="17"/>
      <c r="E116" s="338"/>
    </row>
    <row r="117" spans="1:5">
      <c r="A117" s="271" t="s">
        <v>2000</v>
      </c>
      <c r="B117" s="97"/>
      <c r="C117" s="17"/>
      <c r="D117" s="17"/>
      <c r="E117" s="338"/>
    </row>
    <row r="118" spans="1:5">
      <c r="A118" s="271" t="s">
        <v>2001</v>
      </c>
      <c r="B118" s="97"/>
      <c r="C118" s="17"/>
      <c r="D118" s="17"/>
      <c r="E118" s="338"/>
    </row>
    <row r="119" spans="1:5">
      <c r="A119" s="271" t="s">
        <v>2002</v>
      </c>
      <c r="B119" s="97"/>
      <c r="C119" s="17"/>
      <c r="D119" s="17"/>
      <c r="E119" s="338"/>
    </row>
    <row r="120" spans="1:5">
      <c r="A120" s="271" t="s">
        <v>2003</v>
      </c>
      <c r="B120" s="97"/>
      <c r="C120" s="17"/>
      <c r="D120" s="17"/>
      <c r="E120" s="338"/>
    </row>
    <row r="121" spans="1:5">
      <c r="A121" s="271" t="s">
        <v>2004</v>
      </c>
      <c r="B121" s="97"/>
      <c r="C121" s="17"/>
      <c r="D121" s="17"/>
      <c r="E121" s="338"/>
    </row>
    <row r="122" spans="1:5">
      <c r="A122" s="271" t="s">
        <v>2005</v>
      </c>
      <c r="B122" s="97"/>
      <c r="C122" s="17"/>
      <c r="D122" s="17"/>
      <c r="E122" s="338"/>
    </row>
    <row r="123" spans="1:5">
      <c r="A123" s="271" t="s">
        <v>2006</v>
      </c>
      <c r="B123" s="97"/>
      <c r="C123" s="17"/>
      <c r="D123" s="17"/>
      <c r="E123" s="338"/>
    </row>
    <row r="124" spans="1:5">
      <c r="A124" s="271" t="s">
        <v>2007</v>
      </c>
      <c r="B124" s="97"/>
      <c r="C124" s="17"/>
      <c r="D124" s="17"/>
      <c r="E124" s="338"/>
    </row>
    <row r="125" spans="1:5">
      <c r="A125" s="271" t="s">
        <v>2008</v>
      </c>
      <c r="B125" s="97"/>
      <c r="C125" s="17"/>
      <c r="D125" s="17"/>
      <c r="E125" s="338"/>
    </row>
    <row r="126" spans="1:5">
      <c r="A126" s="271" t="s">
        <v>2009</v>
      </c>
      <c r="B126" s="97"/>
      <c r="C126" s="17"/>
      <c r="D126" s="17"/>
      <c r="E126" s="338"/>
    </row>
    <row r="127" spans="1:5">
      <c r="A127" s="271" t="s">
        <v>2010</v>
      </c>
      <c r="B127" s="97"/>
      <c r="C127" s="17"/>
      <c r="D127" s="17"/>
      <c r="E127" s="338"/>
    </row>
    <row r="128" spans="1:5">
      <c r="A128" s="271" t="s">
        <v>2011</v>
      </c>
      <c r="B128" s="97"/>
      <c r="C128" s="17"/>
      <c r="D128" s="17"/>
      <c r="E128" s="338"/>
    </row>
    <row r="129" spans="1:5">
      <c r="A129" s="271" t="s">
        <v>687</v>
      </c>
      <c r="B129" s="97"/>
      <c r="C129" s="17"/>
      <c r="D129" s="17"/>
      <c r="E129" s="338"/>
    </row>
    <row r="130" spans="1:5" ht="15.75" thickBot="1">
      <c r="A130" s="340" t="s">
        <v>688</v>
      </c>
      <c r="B130" s="329"/>
      <c r="C130" s="329" t="s">
        <v>210</v>
      </c>
      <c r="D130" s="329"/>
      <c r="E130" s="326">
        <f>SUM(E109:E129)</f>
        <v>0</v>
      </c>
    </row>
    <row r="131" spans="1:5">
      <c r="A131" s="17"/>
      <c r="B131" s="17"/>
      <c r="C131" s="17"/>
      <c r="D131" s="17"/>
      <c r="E131" s="17"/>
    </row>
    <row r="132" spans="1:5">
      <c r="A132" s="2174" t="s">
        <v>3770</v>
      </c>
      <c r="B132" s="2174"/>
      <c r="C132" s="17"/>
      <c r="D132" s="17"/>
      <c r="E132" s="331" t="s">
        <v>127</v>
      </c>
    </row>
    <row r="133" spans="1:5">
      <c r="A133" s="2172" t="s">
        <v>3775</v>
      </c>
      <c r="B133" s="2172"/>
      <c r="C133" s="2172"/>
      <c r="D133" s="2172"/>
      <c r="E133" s="443"/>
    </row>
    <row r="134" spans="1:5">
      <c r="A134" s="17"/>
      <c r="B134" s="17"/>
      <c r="C134" s="17"/>
      <c r="D134" s="17"/>
      <c r="E134" s="17"/>
    </row>
    <row r="135" spans="1:5">
      <c r="A135" s="17"/>
      <c r="B135" s="17"/>
      <c r="C135" s="17"/>
      <c r="D135" s="17"/>
      <c r="E135" s="17"/>
    </row>
    <row r="136" spans="1:5">
      <c r="A136" s="17"/>
      <c r="B136" s="17"/>
      <c r="C136"/>
      <c r="D136"/>
      <c r="E136" s="17"/>
    </row>
    <row r="137" spans="1:5" ht="15.75" thickBot="1">
      <c r="A137" s="17" t="str">
        <f>'Data Sheet'!$C$25</f>
        <v>Central Hudson Gas &amp; Electric</v>
      </c>
      <c r="B137" s="17"/>
      <c r="C137" s="17"/>
      <c r="D137" s="17"/>
      <c r="E137" s="17"/>
    </row>
    <row r="138" spans="1:5">
      <c r="A138" s="29"/>
      <c r="B138" s="66"/>
      <c r="C138" s="66"/>
      <c r="D138" s="66"/>
      <c r="E138" s="67"/>
    </row>
    <row r="139" spans="1:5">
      <c r="A139" s="1015"/>
      <c r="B139"/>
      <c r="C139"/>
      <c r="D139"/>
      <c r="E139" s="986"/>
    </row>
    <row r="140" spans="1:5">
      <c r="A140" s="72"/>
      <c r="B140" s="1012"/>
      <c r="C140" s="1012"/>
      <c r="D140" s="1012"/>
      <c r="E140" s="73"/>
    </row>
    <row r="141" spans="1:5">
      <c r="A141" s="72"/>
      <c r="B141" s="1012"/>
      <c r="C141" s="1012"/>
      <c r="D141" s="1012"/>
      <c r="E141" s="73"/>
    </row>
    <row r="142" spans="1:5">
      <c r="A142" s="1015"/>
      <c r="B142"/>
      <c r="C142"/>
      <c r="D142"/>
      <c r="E142" s="986"/>
    </row>
    <row r="143" spans="1:5">
      <c r="A143" s="1015"/>
      <c r="B143"/>
      <c r="C143"/>
      <c r="D143"/>
      <c r="E143" s="986"/>
    </row>
    <row r="144" spans="1:5">
      <c r="A144" s="1015"/>
      <c r="B144" s="1013"/>
      <c r="C144" s="1013"/>
      <c r="D144" s="1013"/>
      <c r="E144" s="986"/>
    </row>
    <row r="145" spans="1:5">
      <c r="A145" s="72"/>
      <c r="B145" s="17"/>
      <c r="C145" s="17"/>
      <c r="D145" s="17"/>
      <c r="E145" s="73"/>
    </row>
    <row r="146" spans="1:5">
      <c r="A146" s="72"/>
      <c r="B146" s="17"/>
      <c r="C146" s="17"/>
      <c r="D146" s="17"/>
      <c r="E146" s="73"/>
    </row>
    <row r="147" spans="1:5">
      <c r="A147" s="72"/>
      <c r="B147" s="17"/>
      <c r="C147" s="17"/>
      <c r="D147" s="17"/>
      <c r="E147" s="73"/>
    </row>
    <row r="148" spans="1:5">
      <c r="A148" s="72"/>
      <c r="B148" s="17"/>
      <c r="C148" s="17"/>
      <c r="D148" s="17"/>
      <c r="E148" s="73"/>
    </row>
    <row r="149" spans="1:5">
      <c r="A149" s="72"/>
      <c r="B149" s="17"/>
      <c r="C149" s="17"/>
      <c r="D149" s="17"/>
      <c r="E149" s="73"/>
    </row>
    <row r="150" spans="1:5">
      <c r="A150" s="72"/>
      <c r="B150" s="17"/>
      <c r="C150" s="17"/>
      <c r="D150" s="17"/>
      <c r="E150" s="73"/>
    </row>
    <row r="151" spans="1:5">
      <c r="A151" s="72"/>
      <c r="B151" s="1012"/>
      <c r="C151" s="1012"/>
      <c r="D151" s="1012"/>
      <c r="E151" s="73"/>
    </row>
    <row r="152" spans="1:5">
      <c r="A152" s="72"/>
      <c r="B152" s="17"/>
      <c r="C152" s="17"/>
      <c r="D152" s="17"/>
      <c r="E152" s="73"/>
    </row>
    <row r="153" spans="1:5">
      <c r="A153" s="72"/>
      <c r="B153" s="17"/>
      <c r="C153" s="346"/>
      <c r="D153" s="17"/>
      <c r="E153" s="482"/>
    </row>
    <row r="154" spans="1:5">
      <c r="A154" s="72"/>
      <c r="B154" s="17"/>
      <c r="C154" s="17"/>
      <c r="D154" s="17"/>
      <c r="E154" s="73"/>
    </row>
    <row r="155" spans="1:5">
      <c r="A155" s="72"/>
      <c r="B155" s="17"/>
      <c r="C155" s="1012"/>
      <c r="D155" s="17"/>
      <c r="E155" s="73"/>
    </row>
    <row r="156" spans="1:5">
      <c r="A156" s="72"/>
      <c r="B156" s="17"/>
      <c r="C156" s="17"/>
      <c r="D156" s="17"/>
      <c r="E156" s="986"/>
    </row>
    <row r="157" spans="1:5">
      <c r="A157" s="72"/>
      <c r="B157" s="17"/>
      <c r="C157" s="17"/>
      <c r="D157" s="17"/>
      <c r="E157" s="73"/>
    </row>
    <row r="158" spans="1:5">
      <c r="A158" s="72"/>
      <c r="B158" s="17"/>
      <c r="C158" s="17"/>
      <c r="D158" s="17"/>
      <c r="E158" s="73"/>
    </row>
    <row r="159" spans="1:5">
      <c r="A159" s="72"/>
      <c r="B159" s="17"/>
      <c r="C159" s="17"/>
      <c r="D159" s="17"/>
      <c r="E159" s="73"/>
    </row>
    <row r="160" spans="1:5">
      <c r="A160" s="72"/>
      <c r="B160" s="17"/>
      <c r="C160" s="17"/>
      <c r="D160" s="17"/>
      <c r="E160" s="73"/>
    </row>
    <row r="161" spans="1:5">
      <c r="A161" s="72"/>
      <c r="B161" s="17"/>
      <c r="C161" s="17"/>
      <c r="D161" s="17"/>
      <c r="E161" s="73"/>
    </row>
    <row r="162" spans="1:5">
      <c r="A162" s="72"/>
      <c r="B162" s="17"/>
      <c r="C162" s="17"/>
      <c r="D162" s="17"/>
      <c r="E162" s="73"/>
    </row>
    <row r="163" spans="1:5">
      <c r="A163" s="72"/>
      <c r="B163" s="17"/>
      <c r="C163" s="17"/>
      <c r="D163" s="17"/>
      <c r="E163" s="73"/>
    </row>
    <row r="164" spans="1:5">
      <c r="A164" s="72"/>
      <c r="B164" s="17"/>
      <c r="C164" s="17"/>
      <c r="D164" s="17"/>
      <c r="E164" s="73"/>
    </row>
    <row r="165" spans="1:5">
      <c r="A165" s="72"/>
      <c r="B165" s="17"/>
      <c r="C165" s="17"/>
      <c r="D165" s="17"/>
      <c r="E165" s="73"/>
    </row>
    <row r="166" spans="1:5">
      <c r="A166" s="72"/>
      <c r="B166" s="17"/>
      <c r="C166" s="17"/>
      <c r="D166" s="17"/>
      <c r="E166" s="73"/>
    </row>
    <row r="167" spans="1:5">
      <c r="A167" s="1015"/>
      <c r="B167"/>
      <c r="C167"/>
      <c r="D167"/>
      <c r="E167" s="986"/>
    </row>
    <row r="168" spans="1:5" ht="15.75">
      <c r="A168" s="2176" t="s">
        <v>27</v>
      </c>
      <c r="B168" s="2177"/>
      <c r="C168" s="2177"/>
      <c r="D168" s="2177"/>
      <c r="E168" s="2178"/>
    </row>
    <row r="169" spans="1:5">
      <c r="A169" s="72"/>
      <c r="B169" s="17"/>
      <c r="C169" s="17"/>
      <c r="D169" s="17"/>
      <c r="E169" s="73"/>
    </row>
    <row r="170" spans="1:5">
      <c r="A170" s="72"/>
      <c r="B170" s="17"/>
      <c r="C170" s="17"/>
      <c r="D170" s="17"/>
      <c r="E170" s="73"/>
    </row>
    <row r="171" spans="1:5">
      <c r="A171" s="72"/>
      <c r="B171" s="17"/>
      <c r="C171" s="17"/>
      <c r="D171" s="17"/>
      <c r="E171" s="73"/>
    </row>
    <row r="172" spans="1:5">
      <c r="A172" s="72"/>
      <c r="B172" s="17"/>
      <c r="C172" s="17"/>
      <c r="D172" s="17"/>
      <c r="E172" s="73"/>
    </row>
    <row r="173" spans="1:5">
      <c r="A173" s="72"/>
      <c r="B173" s="17"/>
      <c r="C173" s="17"/>
      <c r="D173" s="17"/>
      <c r="E173" s="73"/>
    </row>
    <row r="174" spans="1:5">
      <c r="A174" s="72"/>
      <c r="B174" s="17"/>
      <c r="C174" s="17"/>
      <c r="D174" s="17"/>
      <c r="E174" s="73"/>
    </row>
    <row r="175" spans="1:5">
      <c r="A175" s="72"/>
      <c r="B175" s="17"/>
      <c r="C175" s="17"/>
      <c r="D175" s="17"/>
      <c r="E175" s="73"/>
    </row>
    <row r="176" spans="1:5">
      <c r="A176" s="72"/>
      <c r="B176" s="17"/>
      <c r="C176" s="17"/>
      <c r="D176" s="17"/>
      <c r="E176" s="73"/>
    </row>
    <row r="177" spans="1:5">
      <c r="A177" s="72"/>
      <c r="B177" s="17"/>
      <c r="C177" s="17"/>
      <c r="D177" s="17"/>
      <c r="E177" s="73"/>
    </row>
    <row r="178" spans="1:5">
      <c r="A178" s="72"/>
      <c r="B178" s="17"/>
      <c r="C178" s="17"/>
      <c r="D178" s="17"/>
      <c r="E178" s="73"/>
    </row>
    <row r="179" spans="1:5">
      <c r="A179" s="72"/>
      <c r="B179" s="17"/>
      <c r="C179" s="17"/>
      <c r="D179" s="17"/>
      <c r="E179" s="73"/>
    </row>
    <row r="180" spans="1:5">
      <c r="A180" s="72"/>
      <c r="B180" s="17"/>
      <c r="C180" s="17"/>
      <c r="D180" s="17"/>
      <c r="E180" s="73"/>
    </row>
    <row r="181" spans="1:5">
      <c r="A181" s="72"/>
      <c r="B181" s="17"/>
      <c r="C181" s="17"/>
      <c r="D181" s="17"/>
      <c r="E181" s="73"/>
    </row>
    <row r="182" spans="1:5">
      <c r="A182" s="72"/>
      <c r="B182" s="17"/>
      <c r="C182" s="17"/>
      <c r="D182" s="17"/>
      <c r="E182" s="73"/>
    </row>
    <row r="183" spans="1:5">
      <c r="A183" s="72"/>
      <c r="B183" s="17"/>
      <c r="C183" s="17"/>
      <c r="D183" s="17"/>
      <c r="E183" s="73"/>
    </row>
    <row r="184" spans="1:5">
      <c r="A184" s="72"/>
      <c r="B184" s="17"/>
      <c r="C184" s="17"/>
      <c r="D184" s="17"/>
      <c r="E184" s="73"/>
    </row>
    <row r="185" spans="1:5">
      <c r="A185" s="72"/>
      <c r="B185" s="17"/>
      <c r="C185" s="17"/>
      <c r="D185" s="17"/>
      <c r="E185" s="73"/>
    </row>
    <row r="186" spans="1:5">
      <c r="A186" s="72"/>
      <c r="B186" s="17"/>
      <c r="C186" s="17"/>
      <c r="D186" s="17"/>
      <c r="E186" s="73"/>
    </row>
    <row r="187" spans="1:5">
      <c r="A187" s="72"/>
      <c r="B187" s="17"/>
      <c r="C187" s="17"/>
      <c r="D187" s="17"/>
      <c r="E187" s="73"/>
    </row>
    <row r="188" spans="1:5">
      <c r="A188" s="72"/>
      <c r="B188" s="17"/>
      <c r="C188" s="17"/>
      <c r="D188" s="17"/>
      <c r="E188" s="73"/>
    </row>
    <row r="189" spans="1:5">
      <c r="A189" s="72"/>
      <c r="B189" s="17"/>
      <c r="C189" s="17"/>
      <c r="D189" s="17"/>
      <c r="E189" s="73"/>
    </row>
    <row r="190" spans="1:5">
      <c r="A190" s="72"/>
      <c r="B190" s="17"/>
      <c r="C190" s="17"/>
      <c r="D190" s="17"/>
      <c r="E190" s="73"/>
    </row>
    <row r="191" spans="1:5">
      <c r="A191" s="72"/>
      <c r="B191" s="17"/>
      <c r="C191" s="17"/>
      <c r="D191" s="17"/>
      <c r="E191" s="73"/>
    </row>
    <row r="192" spans="1:5">
      <c r="A192" s="72"/>
      <c r="B192" s="17"/>
      <c r="C192" s="17"/>
      <c r="D192" s="17"/>
      <c r="E192" s="73"/>
    </row>
    <row r="193" spans="1:5">
      <c r="A193" s="72"/>
      <c r="B193" s="17"/>
      <c r="C193" s="17"/>
      <c r="D193" s="17"/>
      <c r="E193" s="73"/>
    </row>
    <row r="194" spans="1:5">
      <c r="A194" s="72"/>
      <c r="B194" s="17"/>
      <c r="C194" s="17"/>
      <c r="D194" s="17"/>
      <c r="E194" s="73"/>
    </row>
    <row r="195" spans="1:5">
      <c r="A195" s="72"/>
      <c r="B195" s="17"/>
      <c r="C195" s="17"/>
      <c r="D195" s="17"/>
      <c r="E195" s="73"/>
    </row>
    <row r="196" spans="1:5">
      <c r="A196" s="72"/>
      <c r="B196" s="17"/>
      <c r="C196" s="17"/>
      <c r="D196" s="17"/>
      <c r="E196" s="73"/>
    </row>
    <row r="197" spans="1:5" ht="15.75" thickBot="1">
      <c r="A197" s="111"/>
      <c r="B197" s="112"/>
      <c r="C197" s="350"/>
      <c r="D197" s="350"/>
      <c r="E197" s="1019"/>
    </row>
    <row r="198" spans="1:5">
      <c r="A198"/>
      <c r="B198"/>
      <c r="C198"/>
      <c r="D198"/>
      <c r="E198" s="331" t="s">
        <v>3771</v>
      </c>
    </row>
    <row r="199" spans="1:5">
      <c r="A199" s="2172" t="s">
        <v>126</v>
      </c>
      <c r="B199" s="2172"/>
      <c r="C199" s="2172"/>
      <c r="D199" s="2172"/>
      <c r="E199" s="2172"/>
    </row>
    <row r="200" spans="1:5">
      <c r="A200" s="1011"/>
      <c r="B200" s="1011"/>
      <c r="C200" s="1011"/>
      <c r="D200" s="69"/>
      <c r="E200" s="1011"/>
    </row>
  </sheetData>
  <customSheetViews>
    <customSheetView guid="{15E51391-F6F3-48E9-B40F-0D0FA5B2E445}"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
      <headerFooter alignWithMargins="0"/>
    </customSheetView>
    <customSheetView guid="{3A144620-83F7-4F5B-821B-3720DAB5A017}"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2"/>
      <headerFooter alignWithMargins="0"/>
    </customSheetView>
    <customSheetView guid="{4AE1E835-A004-41CE-8576-E42DEB829644}"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3"/>
      <headerFooter alignWithMargins="0"/>
    </customSheetView>
    <customSheetView guid="{F164CA47-D0CA-4087-947A-F5047D94B8B7}"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4"/>
      <headerFooter alignWithMargins="0"/>
    </customSheetView>
    <customSheetView guid="{BD2EE8C8-7F57-4FE0-A338-C6EB2215B0F1}" scale="85" colorId="22" showPageBreaks="1" printArea="1">
      <rowBreaks count="49" manualBreakCount="49">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5"/>
      <headerFooter alignWithMargins="0"/>
    </customSheetView>
    <customSheetView guid="{C7E3EE00-B00F-419E-8611-266863084489}" scale="85" colorId="22" showPageBreaks="1" printArea="1">
      <rowBreaks count="2" manualBreakCount="2">
        <brk id="67" max="16383" man="1"/>
        <brk id="133" max="16383" man="1"/>
      </rowBreaks>
      <pageMargins left="0.5" right="0.5" top="0.5" bottom="0.5" header="0.5" footer="0.5"/>
      <printOptions horizontalCentered="1" verticalCentered="1"/>
      <pageSetup scale="65" fitToHeight="3" orientation="portrait" horizontalDpi="300" verticalDpi="300" r:id="rId6"/>
      <headerFooter alignWithMargins="0"/>
    </customSheetView>
    <customSheetView guid="{3477AA39-47F3-4DEE-B5AC-34FD34A7C506}" scale="85" colorId="22" showPageBreaks="1" printArea="1">
      <rowBreaks count="2" manualBreakCount="2">
        <brk id="67" max="16383" man="1"/>
        <brk id="133" max="16383" man="1"/>
      </rowBreaks>
      <pageMargins left="0.5" right="0.5" top="0.5" bottom="0.5" header="0.5" footer="0.5"/>
      <printOptions horizontalCentered="1" verticalCentered="1"/>
      <pageSetup scale="65" fitToHeight="3" orientation="portrait" horizontalDpi="300" verticalDpi="300" r:id="rId7"/>
      <headerFooter alignWithMargins="0"/>
    </customSheetView>
    <customSheetView guid="{49B64248-30F9-46D2-A9F4-36D89630158D}" scale="85" colorId="22" showPageBreaks="1" printArea="1">
      <rowBreaks count="48" manualBreakCount="48">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133" max="16383" man="1"/>
      </rowBreaks>
      <pageMargins left="0.5" right="0.5" top="0.5" bottom="0.5" header="0.5" footer="0.5"/>
      <printOptions horizontalCentered="1" verticalCentered="1"/>
      <pageSetup scale="65" fitToHeight="3" orientation="portrait" horizontalDpi="300" verticalDpi="300" r:id="rId8"/>
      <headerFooter alignWithMargins="0"/>
    </customSheetView>
    <customSheetView guid="{9460FF40-1E23-4EAD-9F2E-3CC0E3823200}" scale="85" colorId="22" showPageBreaks="1" printArea="1">
      <rowBreaks count="63" manualBreakCount="63">
        <brk id="14" max="4" man="1"/>
        <brk id="15" max="4" man="1"/>
        <brk id="16" max="4" man="1"/>
        <brk id="17" max="4" man="1"/>
        <brk id="18" max="4" man="1"/>
        <brk id="19" max="4" man="1"/>
        <brk id="20" max="4" man="1"/>
        <brk id="21" max="4" man="1"/>
        <brk id="22" max="4" man="1"/>
        <brk id="23" max="4" man="1"/>
        <brk id="24" max="4" man="1"/>
        <brk id="25" max="4" man="1"/>
        <brk id="26" max="4" man="1"/>
        <brk id="2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9"/>
      <headerFooter alignWithMargins="0"/>
    </customSheetView>
    <customSheetView guid="{33F19BEF-14FD-48AD-9437-DC9391C2FB5D}"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0"/>
      <headerFooter alignWithMargins="0"/>
    </customSheetView>
    <customSheetView guid="{3572A64A-10E1-48A8-88DB-C6FDE35A45D9}"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1"/>
      <headerFooter alignWithMargins="0"/>
    </customSheetView>
    <customSheetView guid="{9A3FFF2B-6404-4DF1-A691-3B3D111BF416}"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2"/>
      <headerFooter alignWithMargins="0"/>
    </customSheetView>
    <customSheetView guid="{6972FD2D-1C11-49E2-936D-D053FB86EE49}"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3"/>
      <headerFooter alignWithMargins="0"/>
    </customSheetView>
    <customSheetView guid="{909B62D3-37B4-48E7-A28D-FCCB057513A6}"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4"/>
      <headerFooter alignWithMargins="0"/>
    </customSheetView>
    <customSheetView guid="{AF5B460E-BE98-4D6A-BC4D-FB7F586FE8C3}" scale="85" colorId="22" showPageBreaks="1">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5"/>
      <headerFooter alignWithMargins="0"/>
    </customSheetView>
    <customSheetView guid="{AD2DEECA-73A1-433A-8496-725ED72ABD3B}" scale="85" colorId="22">
      <rowBreaks count="51" manualBreakCount="51">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67" max="16383" man="1"/>
        <brk id="68" max="4" man="1"/>
        <brk id="69" max="4" man="1"/>
        <brk id="70" max="4" man="1"/>
        <brk id="71" max="4" man="1"/>
        <brk id="72" max="4" man="1"/>
        <brk id="73" max="4" man="1"/>
        <brk id="74" max="4" man="1"/>
        <brk id="75" max="4" man="1"/>
        <brk id="76" max="4" man="1"/>
        <brk id="77" max="4" man="1"/>
        <brk id="78" max="4" man="1"/>
        <brk id="79" max="4" man="1"/>
        <brk id="80" max="4" man="1"/>
        <brk id="81" max="4" man="1"/>
        <brk id="82" max="4" man="1"/>
        <brk id="83" max="4" man="1"/>
        <brk id="84" max="4" man="1"/>
        <brk id="85" max="4" man="1"/>
        <brk id="86" max="4" man="1"/>
        <brk id="87" max="4" man="1"/>
        <brk id="88" max="4" man="1"/>
        <brk id="89" max="4" man="1"/>
        <brk id="90" max="4" man="1"/>
        <brk id="91" max="4" man="1"/>
        <brk id="92" max="4" man="1"/>
        <brk id="93" max="4" man="1"/>
        <brk id="94" max="4" man="1"/>
        <brk id="95" max="4" man="1"/>
        <brk id="133" max="16383" man="1"/>
      </rowBreaks>
      <pageMargins left="0.5" right="0.5" top="0.5" bottom="0.5" header="0.5" footer="0.5"/>
      <printOptions horizontalCentered="1" verticalCentered="1"/>
      <pageSetup scale="65" fitToHeight="3" orientation="portrait" horizontalDpi="300" verticalDpi="300" r:id="rId16"/>
      <headerFooter alignWithMargins="0"/>
    </customSheetView>
    <customSheetView guid="{613A73D1-ED13-41BC-B183-6F740B4BAFC9}" scale="60" colorId="22" showPageBreaks="1" view="pageBreakPreview" topLeftCell="A151">
      <selection activeCell="C58" sqref="C58"/>
      <rowBreaks count="2" manualBreakCount="2">
        <brk id="67" max="16383" man="1"/>
        <brk id="133" max="16383" man="1"/>
      </rowBreaks>
      <pageMargins left="0.5" right="0.5" top="0.5" bottom="0.5" header="0.5" footer="0.5"/>
      <printOptions horizontalCentered="1" verticalCentered="1"/>
      <pageSetup scale="67" fitToHeight="3" orientation="portrait" r:id="rId17"/>
      <headerFooter alignWithMargins="0"/>
    </customSheetView>
  </customSheetViews>
  <mergeCells count="14">
    <mergeCell ref="A199:E199"/>
    <mergeCell ref="A37:D37"/>
    <mergeCell ref="A38:D38"/>
    <mergeCell ref="A5:E5"/>
    <mergeCell ref="A6:E6"/>
    <mergeCell ref="A8:E8"/>
    <mergeCell ref="A7:E7"/>
    <mergeCell ref="A35:D35"/>
    <mergeCell ref="A36:D36"/>
    <mergeCell ref="A66:B66"/>
    <mergeCell ref="A67:E67"/>
    <mergeCell ref="A132:B132"/>
    <mergeCell ref="A133:D133"/>
    <mergeCell ref="A168:E168"/>
  </mergeCells>
  <printOptions horizontalCentered="1" verticalCentered="1"/>
  <pageMargins left="0.5" right="0.5" top="0.25" bottom="0.25" header="0" footer="0"/>
  <pageSetup scale="70" fitToHeight="3" orientation="portrait" horizontalDpi="300" verticalDpi="300" r:id="rId18"/>
  <headerFooter alignWithMargins="0"/>
  <rowBreaks count="2" manualBreakCount="2">
    <brk id="67" max="16383" man="1"/>
    <brk id="13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sheetPr>
  <dimension ref="A1:CN345"/>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2056</v>
      </c>
      <c r="B1" s="260"/>
      <c r="C1" s="261" t="s">
        <v>3759</v>
      </c>
      <c r="D1" s="261" t="s">
        <v>2058</v>
      </c>
      <c r="E1" s="313" t="s">
        <v>2059</v>
      </c>
      <c r="F1" s="29" t="s">
        <v>2056</v>
      </c>
      <c r="G1" s="66"/>
      <c r="H1" s="261" t="s">
        <v>3759</v>
      </c>
      <c r="I1" s="261" t="s">
        <v>2058</v>
      </c>
      <c r="J1" s="262" t="s">
        <v>2059</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Central Hudson Gas &amp; Electric</v>
      </c>
      <c r="B2" s="81"/>
      <c r="C2" s="78" t="s">
        <v>2078</v>
      </c>
      <c r="D2" s="78" t="s">
        <v>3784</v>
      </c>
      <c r="E2" s="83"/>
      <c r="F2" s="72" t="str">
        <f>'Data Sheet'!$C$25</f>
        <v>Central Hudson Gas &amp; Electric</v>
      </c>
      <c r="G2" s="17"/>
      <c r="H2" s="78" t="s">
        <v>2078</v>
      </c>
      <c r="I2" s="78" t="s">
        <v>3784</v>
      </c>
      <c r="J2" s="97"/>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7"/>
      <c r="C3" s="86" t="s">
        <v>3419</v>
      </c>
      <c r="D3" s="871" t="str">
        <f>'Data Sheet'!$C$40</f>
        <v>4/14/14</v>
      </c>
      <c r="E3" s="110" t="str">
        <f>'Data Sheet'!$C$38</f>
        <v>12/31/13</v>
      </c>
      <c r="F3" s="74"/>
      <c r="G3" s="77" t="s">
        <v>2045</v>
      </c>
      <c r="H3" s="86" t="s">
        <v>3419</v>
      </c>
      <c r="I3" s="871" t="str">
        <f>'Data Sheet'!$C$40</f>
        <v>4/14/14</v>
      </c>
      <c r="J3" s="17" t="str">
        <f>'Data Sheet'!$C$38</f>
        <v>12/31/13</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63" t="s">
        <v>3776</v>
      </c>
      <c r="B4" s="264"/>
      <c r="C4" s="264"/>
      <c r="D4" s="264"/>
      <c r="E4" s="265"/>
      <c r="F4" s="263" t="s">
        <v>3777</v>
      </c>
      <c r="G4" s="264"/>
      <c r="H4" s="264"/>
      <c r="I4" s="264"/>
      <c r="J4" s="264"/>
      <c r="K4" s="264"/>
      <c r="L4" s="265"/>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861" t="s">
        <v>128</v>
      </c>
      <c r="B6" s="17"/>
      <c r="C6" s="17" t="s">
        <v>136</v>
      </c>
      <c r="D6" s="17"/>
      <c r="E6" s="73"/>
      <c r="F6" s="861" t="s">
        <v>137</v>
      </c>
      <c r="G6" s="17"/>
      <c r="H6" s="17"/>
      <c r="I6" s="472" t="s">
        <v>3778</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861" t="s">
        <v>3779</v>
      </c>
      <c r="B7" s="17"/>
      <c r="C7" s="17" t="s">
        <v>3780</v>
      </c>
      <c r="D7" s="17"/>
      <c r="E7" s="73"/>
      <c r="F7" s="861" t="s">
        <v>3781</v>
      </c>
      <c r="G7" s="17"/>
      <c r="H7" s="17"/>
      <c r="I7" s="472" t="s">
        <v>3782</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861" t="s">
        <v>3783</v>
      </c>
      <c r="B8" s="17"/>
      <c r="C8" s="17" t="s">
        <v>135</v>
      </c>
      <c r="D8" s="17"/>
      <c r="E8" s="73"/>
      <c r="F8" s="861" t="s">
        <v>138</v>
      </c>
      <c r="G8" s="17"/>
      <c r="H8" s="17"/>
      <c r="I8" s="472" t="s">
        <v>143</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861" t="s">
        <v>1556</v>
      </c>
      <c r="B9" s="17"/>
      <c r="C9" s="17" t="s">
        <v>1557</v>
      </c>
      <c r="D9" s="17"/>
      <c r="E9" s="73"/>
      <c r="F9" s="861" t="s">
        <v>1558</v>
      </c>
      <c r="G9" s="17"/>
      <c r="H9" s="17"/>
      <c r="I9" s="472" t="s">
        <v>1559</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861" t="s">
        <v>129</v>
      </c>
      <c r="B10" s="17"/>
      <c r="C10" s="17" t="s">
        <v>1560</v>
      </c>
      <c r="D10" s="17"/>
      <c r="E10" s="73"/>
      <c r="F10" s="861" t="s">
        <v>1561</v>
      </c>
      <c r="G10" s="17"/>
      <c r="H10" s="17"/>
      <c r="I10" s="472" t="s">
        <v>249</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861" t="s">
        <v>250</v>
      </c>
      <c r="B11" s="17"/>
      <c r="C11" s="17" t="s">
        <v>134</v>
      </c>
      <c r="D11" s="17"/>
      <c r="E11" s="73"/>
      <c r="F11" s="861" t="s">
        <v>251</v>
      </c>
      <c r="G11" s="17"/>
      <c r="H11" s="17"/>
      <c r="I11" s="472" t="s">
        <v>233</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861" t="s">
        <v>130</v>
      </c>
      <c r="B12" s="17"/>
      <c r="C12" s="17" t="s">
        <v>234</v>
      </c>
      <c r="D12" s="17"/>
      <c r="E12" s="73"/>
      <c r="F12" s="861" t="s">
        <v>139</v>
      </c>
      <c r="G12" s="17"/>
      <c r="H12" s="17"/>
      <c r="I12" s="472" t="s">
        <v>142</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861" t="s">
        <v>3211</v>
      </c>
      <c r="B13" s="17"/>
      <c r="C13" s="17" t="s">
        <v>3212</v>
      </c>
      <c r="D13" s="17"/>
      <c r="E13" s="73"/>
      <c r="F13" s="861" t="s">
        <v>3213</v>
      </c>
      <c r="G13" s="17"/>
      <c r="H13" s="17"/>
      <c r="I13" s="472" t="s">
        <v>3214</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861" t="s">
        <v>3215</v>
      </c>
      <c r="B14" s="17"/>
      <c r="C14" s="17" t="s">
        <v>3216</v>
      </c>
      <c r="D14" s="17"/>
      <c r="E14" s="73"/>
      <c r="F14" s="861" t="s">
        <v>3785</v>
      </c>
      <c r="G14" s="17"/>
      <c r="H14" s="17"/>
      <c r="I14" s="472" t="s">
        <v>3786</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861" t="s">
        <v>131</v>
      </c>
      <c r="B15" s="17"/>
      <c r="C15" s="17" t="s">
        <v>3787</v>
      </c>
      <c r="D15" s="17"/>
      <c r="E15" s="73"/>
      <c r="F15" s="861" t="s">
        <v>3788</v>
      </c>
      <c r="G15" s="17"/>
      <c r="H15" s="17"/>
      <c r="I15" s="472" t="s">
        <v>3789</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861" t="s">
        <v>3790</v>
      </c>
      <c r="B16" s="17"/>
      <c r="C16" s="17" t="s">
        <v>133</v>
      </c>
      <c r="D16" s="17"/>
      <c r="E16" s="73"/>
      <c r="F16" s="861" t="s">
        <v>3791</v>
      </c>
      <c r="G16" s="17"/>
      <c r="H16" s="17"/>
      <c r="I16" s="472" t="s">
        <v>3792</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861" t="s">
        <v>3793</v>
      </c>
      <c r="B17" s="17"/>
      <c r="C17" s="17" t="s">
        <v>3794</v>
      </c>
      <c r="D17" s="17"/>
      <c r="E17" s="73"/>
      <c r="F17" s="861" t="s">
        <v>3795</v>
      </c>
      <c r="G17" s="17"/>
      <c r="H17" s="17"/>
      <c r="I17" s="472" t="s">
        <v>3796</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861" t="s">
        <v>3797</v>
      </c>
      <c r="B18" s="17"/>
      <c r="C18" s="17" t="s">
        <v>3798</v>
      </c>
      <c r="D18" s="17"/>
      <c r="E18" s="73"/>
      <c r="F18" s="861" t="s">
        <v>3799</v>
      </c>
      <c r="G18" s="17"/>
      <c r="H18" s="17"/>
      <c r="I18" s="472" t="s">
        <v>141</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861" t="s">
        <v>132</v>
      </c>
      <c r="B19" s="17"/>
      <c r="C19" s="17" t="s">
        <v>3800</v>
      </c>
      <c r="D19" s="17"/>
      <c r="E19" s="73"/>
      <c r="F19" s="861" t="s">
        <v>140</v>
      </c>
      <c r="G19" s="17"/>
      <c r="H19" s="17"/>
      <c r="I19" s="472" t="s">
        <v>3801</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861" t="s">
        <v>3306</v>
      </c>
      <c r="B20" s="17"/>
      <c r="C20" s="17" t="s">
        <v>3307</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861" t="s">
        <v>3308</v>
      </c>
      <c r="B21" s="17"/>
      <c r="C21" s="17" t="s">
        <v>3309</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441" t="s">
        <v>2045</v>
      </c>
      <c r="B23" s="89" t="s">
        <v>2045</v>
      </c>
      <c r="C23" s="82"/>
      <c r="D23" s="82"/>
      <c r="E23" s="85"/>
      <c r="F23" s="441" t="s">
        <v>2045</v>
      </c>
      <c r="G23" s="82"/>
      <c r="H23" s="264" t="s">
        <v>3310</v>
      </c>
      <c r="I23" s="444"/>
      <c r="J23" s="676" t="s">
        <v>3311</v>
      </c>
      <c r="K23" s="82"/>
      <c r="L23" s="95"/>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2045</v>
      </c>
      <c r="B24" s="17" t="s">
        <v>3312</v>
      </c>
      <c r="C24" s="81"/>
      <c r="D24" s="347" t="s">
        <v>3313</v>
      </c>
      <c r="E24" s="83" t="s">
        <v>3314</v>
      </c>
      <c r="F24" s="332" t="s">
        <v>3315</v>
      </c>
      <c r="G24" s="347" t="s">
        <v>1326</v>
      </c>
      <c r="H24" s="81"/>
      <c r="I24" s="82"/>
      <c r="J24" s="347" t="s">
        <v>3316</v>
      </c>
      <c r="K24" s="347" t="s">
        <v>3317</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332" t="s">
        <v>1984</v>
      </c>
      <c r="B25" s="17" t="s">
        <v>3318</v>
      </c>
      <c r="C25" s="81"/>
      <c r="D25" s="347" t="s">
        <v>3494</v>
      </c>
      <c r="E25" s="83" t="s">
        <v>3319</v>
      </c>
      <c r="F25" s="332" t="s">
        <v>3320</v>
      </c>
      <c r="G25" s="347" t="s">
        <v>3503</v>
      </c>
      <c r="H25" s="347" t="s">
        <v>3321</v>
      </c>
      <c r="I25" s="347" t="s">
        <v>3322</v>
      </c>
      <c r="J25" s="347" t="s">
        <v>3323</v>
      </c>
      <c r="K25" s="347" t="s">
        <v>2099</v>
      </c>
      <c r="L25" s="270" t="s">
        <v>1984</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332" t="s">
        <v>1987</v>
      </c>
      <c r="B26" s="17"/>
      <c r="C26" s="81"/>
      <c r="D26" s="347" t="s">
        <v>3324</v>
      </c>
      <c r="E26" s="83" t="s">
        <v>3325</v>
      </c>
      <c r="F26" s="80"/>
      <c r="G26" s="81"/>
      <c r="H26" s="81"/>
      <c r="I26" s="81"/>
      <c r="J26" s="347" t="s">
        <v>3326</v>
      </c>
      <c r="K26" s="81"/>
      <c r="L26" s="270" t="s">
        <v>1987</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347" t="s">
        <v>3327</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347" t="s">
        <v>3328</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346" t="s">
        <v>3329</v>
      </c>
      <c r="C29" s="117"/>
      <c r="D29" s="346" t="s">
        <v>3448</v>
      </c>
      <c r="E29" s="270" t="s">
        <v>3449</v>
      </c>
      <c r="F29" s="332" t="s">
        <v>3450</v>
      </c>
      <c r="G29" s="346" t="s">
        <v>2692</v>
      </c>
      <c r="H29" s="809" t="s">
        <v>2693</v>
      </c>
      <c r="I29" s="346" t="s">
        <v>2694</v>
      </c>
      <c r="J29" s="809" t="s">
        <v>2695</v>
      </c>
      <c r="K29" s="346" t="s">
        <v>2696</v>
      </c>
      <c r="L29" s="11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411" t="s">
        <v>1992</v>
      </c>
      <c r="B30" s="445" t="s">
        <v>3330</v>
      </c>
      <c r="C30" s="82"/>
      <c r="D30" s="82"/>
      <c r="E30" s="85"/>
      <c r="F30" s="441"/>
      <c r="G30" s="82"/>
      <c r="H30" s="82"/>
      <c r="I30" s="82"/>
      <c r="J30" s="89"/>
      <c r="K30" s="84"/>
      <c r="L30" s="401" t="s">
        <v>1992</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332" t="s">
        <v>1993</v>
      </c>
      <c r="B31" s="17"/>
      <c r="C31" s="81"/>
      <c r="D31" s="446"/>
      <c r="E31" s="73"/>
      <c r="F31" s="80"/>
      <c r="G31" s="81"/>
      <c r="H31" s="81"/>
      <c r="I31" s="446"/>
      <c r="J31" s="446"/>
      <c r="K31" s="78"/>
      <c r="L31" s="270" t="s">
        <v>1993</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332" t="s">
        <v>1994</v>
      </c>
      <c r="B32" s="17"/>
      <c r="C32" s="81"/>
      <c r="D32" s="429"/>
      <c r="E32" s="381"/>
      <c r="F32" s="80"/>
      <c r="G32" s="81"/>
      <c r="H32" s="81"/>
      <c r="I32" s="81"/>
      <c r="J32" s="429"/>
      <c r="K32" s="387"/>
      <c r="L32" s="270" t="s">
        <v>1994</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332" t="s">
        <v>1995</v>
      </c>
      <c r="B33" s="17"/>
      <c r="C33" s="81"/>
      <c r="D33" s="429"/>
      <c r="E33" s="381"/>
      <c r="F33" s="80"/>
      <c r="G33" s="81"/>
      <c r="H33" s="81"/>
      <c r="I33" s="81"/>
      <c r="J33" s="429"/>
      <c r="K33" s="387"/>
      <c r="L33" s="270" t="s">
        <v>1995</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332" t="s">
        <v>1996</v>
      </c>
      <c r="B34" s="17"/>
      <c r="C34" s="81"/>
      <c r="D34" s="429"/>
      <c r="E34" s="381"/>
      <c r="F34" s="80"/>
      <c r="G34" s="81"/>
      <c r="H34" s="81"/>
      <c r="I34" s="429"/>
      <c r="J34" s="429"/>
      <c r="K34" s="387"/>
      <c r="L34" s="270" t="s">
        <v>1996</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332" t="s">
        <v>1997</v>
      </c>
      <c r="B35" s="17"/>
      <c r="C35" s="81"/>
      <c r="D35" s="429"/>
      <c r="E35" s="381"/>
      <c r="F35" s="80"/>
      <c r="G35" s="81"/>
      <c r="H35" s="81"/>
      <c r="I35" s="81"/>
      <c r="J35" s="429"/>
      <c r="K35" s="387"/>
      <c r="L35" s="270" t="s">
        <v>1997</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332" t="s">
        <v>1998</v>
      </c>
      <c r="B36" s="17"/>
      <c r="C36" s="81"/>
      <c r="D36" s="429"/>
      <c r="E36" s="381"/>
      <c r="F36" s="80"/>
      <c r="G36" s="81"/>
      <c r="H36" s="81"/>
      <c r="I36" s="81"/>
      <c r="J36" s="429"/>
      <c r="K36" s="387"/>
      <c r="L36" s="270" t="s">
        <v>1998</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332" t="s">
        <v>1999</v>
      </c>
      <c r="B37" s="17"/>
      <c r="C37" s="81"/>
      <c r="D37" s="429"/>
      <c r="E37" s="381"/>
      <c r="F37" s="80"/>
      <c r="G37" s="81"/>
      <c r="H37" s="81"/>
      <c r="I37" s="81"/>
      <c r="J37" s="429"/>
      <c r="K37" s="387"/>
      <c r="L37" s="270" t="s">
        <v>1999</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332" t="s">
        <v>2000</v>
      </c>
      <c r="B38" s="17"/>
      <c r="C38" s="81"/>
      <c r="D38" s="429"/>
      <c r="E38" s="381"/>
      <c r="F38" s="80"/>
      <c r="G38" s="81"/>
      <c r="H38" s="81"/>
      <c r="I38" s="81"/>
      <c r="J38" s="429"/>
      <c r="K38" s="387"/>
      <c r="L38" s="270" t="s">
        <v>2000</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332" t="s">
        <v>2001</v>
      </c>
      <c r="B39" s="17"/>
      <c r="C39" s="81"/>
      <c r="D39" s="429"/>
      <c r="E39" s="381"/>
      <c r="F39" s="80"/>
      <c r="G39" s="81"/>
      <c r="H39" s="81"/>
      <c r="I39" s="81"/>
      <c r="J39" s="429"/>
      <c r="K39" s="387"/>
      <c r="L39" s="270" t="s">
        <v>2001</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332" t="s">
        <v>2002</v>
      </c>
      <c r="B40" s="17"/>
      <c r="C40" s="81"/>
      <c r="D40" s="429"/>
      <c r="E40" s="381"/>
      <c r="F40" s="80"/>
      <c r="G40" s="81"/>
      <c r="H40" s="81"/>
      <c r="I40" s="81"/>
      <c r="J40" s="429"/>
      <c r="K40" s="387"/>
      <c r="L40" s="270" t="s">
        <v>2002</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332" t="s">
        <v>2003</v>
      </c>
      <c r="B41" s="17"/>
      <c r="C41" s="81"/>
      <c r="D41" s="429"/>
      <c r="E41" s="381"/>
      <c r="F41" s="80"/>
      <c r="G41" s="81"/>
      <c r="H41" s="81"/>
      <c r="I41" s="81"/>
      <c r="J41" s="429"/>
      <c r="K41" s="387"/>
      <c r="L41" s="270" t="s">
        <v>2003</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332" t="s">
        <v>2004</v>
      </c>
      <c r="B42" s="17"/>
      <c r="C42" s="81"/>
      <c r="D42" s="429"/>
      <c r="E42" s="381"/>
      <c r="F42" s="80"/>
      <c r="G42" s="81"/>
      <c r="H42" s="81"/>
      <c r="I42" s="81"/>
      <c r="J42" s="429"/>
      <c r="K42" s="387"/>
      <c r="L42" s="270" t="s">
        <v>2004</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332" t="s">
        <v>2005</v>
      </c>
      <c r="B43" s="17"/>
      <c r="C43" s="81"/>
      <c r="D43" s="429"/>
      <c r="E43" s="381"/>
      <c r="F43" s="80"/>
      <c r="G43" s="81"/>
      <c r="H43" s="81"/>
      <c r="I43" s="81"/>
      <c r="J43" s="429"/>
      <c r="K43" s="387"/>
      <c r="L43" s="270" t="s">
        <v>2005</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332" t="s">
        <v>2006</v>
      </c>
      <c r="B44" s="17"/>
      <c r="C44" s="81"/>
      <c r="D44" s="429"/>
      <c r="E44" s="381"/>
      <c r="F44" s="80"/>
      <c r="G44" s="81"/>
      <c r="H44" s="81"/>
      <c r="I44" s="81"/>
      <c r="J44" s="429"/>
      <c r="K44" s="387"/>
      <c r="L44" s="270" t="s">
        <v>2006</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332" t="s">
        <v>2007</v>
      </c>
      <c r="B45" s="17"/>
      <c r="C45" s="81"/>
      <c r="D45" s="429"/>
      <c r="E45" s="381"/>
      <c r="F45" s="80"/>
      <c r="G45" s="81"/>
      <c r="H45" s="81"/>
      <c r="I45" s="81"/>
      <c r="J45" s="429"/>
      <c r="K45" s="387"/>
      <c r="L45" s="270" t="s">
        <v>2007</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332" t="s">
        <v>2008</v>
      </c>
      <c r="B46" s="17"/>
      <c r="C46" s="81"/>
      <c r="D46" s="429"/>
      <c r="E46" s="381"/>
      <c r="F46" s="80"/>
      <c r="G46" s="81"/>
      <c r="H46" s="81"/>
      <c r="I46" s="81"/>
      <c r="J46" s="429"/>
      <c r="K46" s="387"/>
      <c r="L46" s="270" t="s">
        <v>2008</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332" t="s">
        <v>2009</v>
      </c>
      <c r="B47" s="17"/>
      <c r="C47" s="81"/>
      <c r="D47" s="429"/>
      <c r="E47" s="381"/>
      <c r="F47" s="80"/>
      <c r="G47" s="81"/>
      <c r="H47" s="81"/>
      <c r="I47" s="81"/>
      <c r="J47" s="429"/>
      <c r="K47" s="387"/>
      <c r="L47" s="270" t="s">
        <v>2009</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332" t="s">
        <v>2010</v>
      </c>
      <c r="B48" s="17"/>
      <c r="C48" s="81"/>
      <c r="D48" s="429"/>
      <c r="E48" s="381"/>
      <c r="F48" s="80"/>
      <c r="G48" s="81"/>
      <c r="H48" s="81"/>
      <c r="I48" s="81"/>
      <c r="J48" s="429"/>
      <c r="K48" s="387"/>
      <c r="L48" s="270" t="s">
        <v>2010</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332" t="s">
        <v>2011</v>
      </c>
      <c r="B49" s="346" t="s">
        <v>1370</v>
      </c>
      <c r="C49" s="81"/>
      <c r="D49" s="285">
        <f>SUM(D31:D48)</f>
        <v>0</v>
      </c>
      <c r="E49" s="283">
        <f>SUM(E31:E48)</f>
        <v>0</v>
      </c>
      <c r="F49" s="80"/>
      <c r="G49" s="81"/>
      <c r="H49" s="81"/>
      <c r="I49" s="81"/>
      <c r="J49" s="285">
        <f>SUM(J31:J48)</f>
        <v>0</v>
      </c>
      <c r="K49" s="285">
        <f>SUM(K31:K48)</f>
        <v>0</v>
      </c>
      <c r="L49" s="270" t="s">
        <v>2011</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332" t="s">
        <v>687</v>
      </c>
      <c r="B50" s="17"/>
      <c r="C50" s="81"/>
      <c r="D50" s="81"/>
      <c r="E50" s="73"/>
      <c r="F50" s="80"/>
      <c r="G50" s="81"/>
      <c r="H50" s="81"/>
      <c r="I50" s="81"/>
      <c r="J50" s="81"/>
      <c r="K50" s="78"/>
      <c r="L50" s="270" t="s">
        <v>687</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332" t="s">
        <v>688</v>
      </c>
      <c r="B51" s="348" t="s">
        <v>3331</v>
      </c>
      <c r="C51" s="81"/>
      <c r="D51" s="81"/>
      <c r="E51" s="73"/>
      <c r="F51" s="80"/>
      <c r="G51" s="81"/>
      <c r="H51" s="81"/>
      <c r="I51" s="81"/>
      <c r="J51" s="81"/>
      <c r="K51" s="78"/>
      <c r="L51" s="270" t="s">
        <v>688</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332" t="s">
        <v>689</v>
      </c>
      <c r="B52" s="17"/>
      <c r="C52" s="81"/>
      <c r="D52" s="446"/>
      <c r="E52" s="386"/>
      <c r="F52" s="80"/>
      <c r="G52" s="81"/>
      <c r="H52" s="81"/>
      <c r="I52" s="81"/>
      <c r="J52" s="446"/>
      <c r="K52" s="385"/>
      <c r="L52" s="270" t="s">
        <v>689</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332" t="s">
        <v>690</v>
      </c>
      <c r="B53" s="17"/>
      <c r="C53" s="81"/>
      <c r="D53" s="429"/>
      <c r="E53" s="381"/>
      <c r="F53" s="80"/>
      <c r="G53" s="81"/>
      <c r="H53" s="81"/>
      <c r="I53" s="81"/>
      <c r="J53" s="429"/>
      <c r="K53" s="387"/>
      <c r="L53" s="270" t="s">
        <v>690</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332" t="s">
        <v>691</v>
      </c>
      <c r="B54" s="17"/>
      <c r="C54" s="81"/>
      <c r="D54" s="429"/>
      <c r="E54" s="381"/>
      <c r="F54" s="80"/>
      <c r="G54" s="81"/>
      <c r="H54" s="81"/>
      <c r="I54" s="81"/>
      <c r="J54" s="429"/>
      <c r="K54" s="387"/>
      <c r="L54" s="270" t="s">
        <v>691</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332" t="s">
        <v>692</v>
      </c>
      <c r="B55" s="17"/>
      <c r="C55" s="81"/>
      <c r="D55" s="429"/>
      <c r="E55" s="381"/>
      <c r="F55" s="80"/>
      <c r="G55" s="81"/>
      <c r="H55" s="81"/>
      <c r="I55" s="81"/>
      <c r="J55" s="429"/>
      <c r="K55" s="387"/>
      <c r="L55" s="270" t="s">
        <v>692</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332" t="s">
        <v>693</v>
      </c>
      <c r="B56" s="17"/>
      <c r="C56" s="81"/>
      <c r="D56" s="429"/>
      <c r="E56" s="381"/>
      <c r="F56" s="80"/>
      <c r="G56" s="81"/>
      <c r="H56" s="81"/>
      <c r="I56" s="81"/>
      <c r="J56" s="429"/>
      <c r="K56" s="387"/>
      <c r="L56" s="270" t="s">
        <v>693</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332" t="s">
        <v>2716</v>
      </c>
      <c r="B57" s="346" t="s">
        <v>1370</v>
      </c>
      <c r="C57" s="81"/>
      <c r="D57" s="285">
        <f>SUM(D52:D56)</f>
        <v>0</v>
      </c>
      <c r="E57" s="283">
        <f>SUM(E52:E56)</f>
        <v>0</v>
      </c>
      <c r="F57" s="80"/>
      <c r="G57" s="81"/>
      <c r="H57" s="81"/>
      <c r="I57" s="81"/>
      <c r="J57" s="285">
        <f>SUM(J52:J56)</f>
        <v>0</v>
      </c>
      <c r="K57" s="285">
        <f>SUM(K52:K56)</f>
        <v>0</v>
      </c>
      <c r="L57" s="270" t="s">
        <v>2716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332" t="s">
        <v>2717</v>
      </c>
      <c r="B58" s="17"/>
      <c r="C58" s="81"/>
      <c r="D58" s="81"/>
      <c r="E58" s="73"/>
      <c r="F58" s="80"/>
      <c r="G58" s="81"/>
      <c r="H58" s="81"/>
      <c r="I58" s="81"/>
      <c r="J58" s="81"/>
      <c r="K58" s="78"/>
      <c r="L58" s="270" t="s">
        <v>2717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332" t="s">
        <v>2718</v>
      </c>
      <c r="B59" s="348" t="s">
        <v>1369</v>
      </c>
      <c r="C59" s="81"/>
      <c r="D59" s="81"/>
      <c r="E59" s="73"/>
      <c r="F59" s="80"/>
      <c r="G59" s="81"/>
      <c r="H59" s="81"/>
      <c r="I59" s="81"/>
      <c r="J59" s="81"/>
      <c r="K59" s="78"/>
      <c r="L59" s="270" t="s">
        <v>2718</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332" t="s">
        <v>2719</v>
      </c>
      <c r="B60" s="17" t="s">
        <v>3812</v>
      </c>
      <c r="C60" s="81"/>
      <c r="D60" s="429">
        <f>D90</f>
        <v>0</v>
      </c>
      <c r="E60" s="381">
        <f>E90</f>
        <v>0</v>
      </c>
      <c r="F60" s="80"/>
      <c r="G60" s="81"/>
      <c r="H60" s="81"/>
      <c r="I60" s="81"/>
      <c r="J60" s="429">
        <f>J90</f>
        <v>0</v>
      </c>
      <c r="K60" s="387">
        <f>K90</f>
        <v>0</v>
      </c>
      <c r="L60" s="270" t="s">
        <v>2719</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332" t="s">
        <v>2720</v>
      </c>
      <c r="B61" s="17" t="s">
        <v>3813</v>
      </c>
      <c r="C61" s="117"/>
      <c r="D61" s="429">
        <v>536650000</v>
      </c>
      <c r="E61" s="381">
        <v>7813941</v>
      </c>
      <c r="F61" s="80"/>
      <c r="G61" s="81"/>
      <c r="H61" s="81"/>
      <c r="I61" s="81"/>
      <c r="J61" s="429">
        <v>489950000</v>
      </c>
      <c r="K61" s="387">
        <v>23570455</v>
      </c>
      <c r="L61" s="270" t="s">
        <v>2720</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340" t="s">
        <v>2721</v>
      </c>
      <c r="B62" s="329" t="s">
        <v>210</v>
      </c>
      <c r="C62" s="112"/>
      <c r="D62" s="328">
        <f>D49+D57+D60+D61</f>
        <v>536650000</v>
      </c>
      <c r="E62" s="326">
        <f>E49+E57+E60+E61</f>
        <v>7813941</v>
      </c>
      <c r="F62" s="447"/>
      <c r="G62" s="408"/>
      <c r="H62" s="408"/>
      <c r="I62" s="448"/>
      <c r="J62" s="328">
        <f>J49+J57+J60+J61</f>
        <v>489950000</v>
      </c>
      <c r="K62" s="308">
        <f>K49+K57+K60+K61</f>
        <v>23570455</v>
      </c>
      <c r="L62" s="311" t="s">
        <v>2721</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3814</v>
      </c>
      <c r="B64" s="17"/>
      <c r="C64" s="17"/>
      <c r="D64" s="17"/>
      <c r="E64" s="17"/>
      <c r="F64" s="17" t="str">
        <f>A64</f>
        <v xml:space="preserve"> FERC FORM NO.1 (ED. 12-96) NYPSC Modified-96</v>
      </c>
      <c r="G64" s="17"/>
      <c r="H64" s="17"/>
      <c r="I64" s="17"/>
      <c r="J64" s="17"/>
      <c r="K64" s="17"/>
      <c r="L64" s="331" t="s">
        <v>3815</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3816</v>
      </c>
      <c r="B65" s="69"/>
      <c r="C65" s="69"/>
      <c r="D65" s="69"/>
      <c r="E65" s="69"/>
      <c r="F65" s="69" t="s">
        <v>3817</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Central Hudson Gas &amp; Electric</v>
      </c>
      <c r="B72" s="17"/>
      <c r="C72" s="17"/>
      <c r="D72" s="859" t="str">
        <f>'Data Sheet'!$C$40</f>
        <v>4/14/14</v>
      </c>
      <c r="E72" s="17" t="str">
        <f>'Data Sheet'!$C$38</f>
        <v>12/31/13</v>
      </c>
      <c r="F72" s="17" t="str">
        <f>'Data Sheet'!$C$25</f>
        <v>Central Hudson Gas &amp; Electric</v>
      </c>
      <c r="G72" s="17"/>
      <c r="H72" s="17"/>
      <c r="I72" s="859" t="str">
        <f>'Data Sheet'!$C$40</f>
        <v>4/14/14</v>
      </c>
      <c r="J72" s="17" t="str">
        <f>'Data Sheet'!$C$38</f>
        <v>12/31/13</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450"/>
      <c r="B73" s="451"/>
      <c r="C73" s="451"/>
      <c r="D73" s="451"/>
      <c r="E73" s="452"/>
      <c r="F73" s="450"/>
      <c r="G73" s="451"/>
      <c r="H73" s="451"/>
      <c r="I73" s="451"/>
      <c r="J73" s="451"/>
      <c r="K73" s="451"/>
      <c r="L73" s="452"/>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79" t="s">
        <v>3776</v>
      </c>
      <c r="B74" s="69"/>
      <c r="C74" s="69"/>
      <c r="D74" s="69"/>
      <c r="E74" s="70"/>
      <c r="F74" s="379"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453" t="s">
        <v>2045</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441" t="s">
        <v>2045</v>
      </c>
      <c r="B76" s="89" t="s">
        <v>2045</v>
      </c>
      <c r="C76" s="82"/>
      <c r="D76" s="82"/>
      <c r="E76" s="85"/>
      <c r="F76" s="441" t="s">
        <v>2045</v>
      </c>
      <c r="G76" s="82"/>
      <c r="H76" s="264" t="s">
        <v>3310</v>
      </c>
      <c r="I76" s="444"/>
      <c r="J76" s="676" t="s">
        <v>3311</v>
      </c>
      <c r="K76" s="82"/>
      <c r="L76" s="95"/>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2045</v>
      </c>
      <c r="B77" s="17" t="s">
        <v>3312</v>
      </c>
      <c r="C77" s="81"/>
      <c r="D77" s="347" t="s">
        <v>3313</v>
      </c>
      <c r="E77" s="83" t="s">
        <v>3314</v>
      </c>
      <c r="F77" s="332" t="s">
        <v>3315</v>
      </c>
      <c r="G77" s="347" t="s">
        <v>1326</v>
      </c>
      <c r="H77" s="81"/>
      <c r="I77" s="82"/>
      <c r="J77" s="347" t="s">
        <v>3316</v>
      </c>
      <c r="K77" s="347" t="s">
        <v>3317</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332" t="s">
        <v>1984</v>
      </c>
      <c r="B78" s="17" t="s">
        <v>3318</v>
      </c>
      <c r="C78" s="81"/>
      <c r="D78" s="347" t="s">
        <v>3494</v>
      </c>
      <c r="E78" s="83" t="s">
        <v>3319</v>
      </c>
      <c r="F78" s="332" t="s">
        <v>3320</v>
      </c>
      <c r="G78" s="347" t="s">
        <v>3503</v>
      </c>
      <c r="H78" s="347" t="s">
        <v>3321</v>
      </c>
      <c r="I78" s="347" t="s">
        <v>3322</v>
      </c>
      <c r="J78" s="347" t="s">
        <v>3323</v>
      </c>
      <c r="K78" s="347" t="s">
        <v>2099</v>
      </c>
      <c r="L78" s="270" t="s">
        <v>1984</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332" t="s">
        <v>1987</v>
      </c>
      <c r="B79" s="17"/>
      <c r="C79" s="81"/>
      <c r="D79" s="347" t="s">
        <v>3324</v>
      </c>
      <c r="E79" s="83" t="s">
        <v>3325</v>
      </c>
      <c r="F79" s="80"/>
      <c r="G79" s="81"/>
      <c r="H79" s="81"/>
      <c r="I79" s="81"/>
      <c r="J79" s="347" t="s">
        <v>3326</v>
      </c>
      <c r="K79" s="81"/>
      <c r="L79" s="270" t="s">
        <v>1987</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347" t="s">
        <v>3327</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347" t="s">
        <v>3328</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346" t="s">
        <v>3329</v>
      </c>
      <c r="C82" s="117"/>
      <c r="D82" s="346" t="s">
        <v>3448</v>
      </c>
      <c r="E82" s="270" t="s">
        <v>3449</v>
      </c>
      <c r="F82" s="332" t="s">
        <v>3450</v>
      </c>
      <c r="G82" s="346" t="s">
        <v>2692</v>
      </c>
      <c r="H82" s="809" t="s">
        <v>2693</v>
      </c>
      <c r="I82" s="346" t="s">
        <v>2694</v>
      </c>
      <c r="J82" s="809" t="s">
        <v>2695</v>
      </c>
      <c r="K82" s="346" t="s">
        <v>2696</v>
      </c>
      <c r="L82" s="110"/>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411" t="s">
        <v>1992</v>
      </c>
      <c r="B83" s="445" t="s">
        <v>3812</v>
      </c>
      <c r="C83" s="82"/>
      <c r="D83" s="82"/>
      <c r="E83" s="85"/>
      <c r="F83" s="441"/>
      <c r="G83" s="82"/>
      <c r="H83" s="82"/>
      <c r="I83" s="82"/>
      <c r="J83" s="89"/>
      <c r="K83" s="84"/>
      <c r="L83" s="829" t="s">
        <v>1992</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332" t="s">
        <v>1993</v>
      </c>
      <c r="B84" s="17"/>
      <c r="C84" s="81"/>
      <c r="D84" s="446"/>
      <c r="E84" s="73"/>
      <c r="F84" s="80"/>
      <c r="G84" s="81"/>
      <c r="H84" s="81"/>
      <c r="I84" s="446"/>
      <c r="J84" s="446"/>
      <c r="K84" s="385"/>
      <c r="L84" s="454" t="s">
        <v>1993</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332" t="s">
        <v>1994</v>
      </c>
      <c r="B85" s="17"/>
      <c r="C85" s="81"/>
      <c r="D85" s="429"/>
      <c r="E85" s="381"/>
      <c r="F85" s="80"/>
      <c r="G85" s="81"/>
      <c r="H85" s="81"/>
      <c r="I85" s="81"/>
      <c r="J85" s="429"/>
      <c r="K85" s="387"/>
      <c r="L85" s="454" t="s">
        <v>1994</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332" t="s">
        <v>1995</v>
      </c>
      <c r="B86" s="17"/>
      <c r="C86" s="81"/>
      <c r="D86" s="429"/>
      <c r="E86" s="381"/>
      <c r="F86" s="80"/>
      <c r="G86" s="81"/>
      <c r="H86" s="81"/>
      <c r="I86" s="81"/>
      <c r="J86" s="429"/>
      <c r="K86" s="387"/>
      <c r="L86" s="454" t="s">
        <v>1995</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332" t="s">
        <v>1996</v>
      </c>
      <c r="B87" s="17"/>
      <c r="C87" s="81"/>
      <c r="D87" s="429"/>
      <c r="E87" s="381"/>
      <c r="F87" s="80"/>
      <c r="G87" s="81"/>
      <c r="H87" s="81"/>
      <c r="I87" s="429"/>
      <c r="J87" s="429"/>
      <c r="K87" s="387"/>
      <c r="L87" s="454" t="s">
        <v>1996</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332" t="s">
        <v>1997</v>
      </c>
      <c r="B88" s="17"/>
      <c r="C88" s="81"/>
      <c r="D88" s="429"/>
      <c r="E88" s="381"/>
      <c r="F88" s="80"/>
      <c r="G88" s="81"/>
      <c r="H88" s="81"/>
      <c r="I88" s="81"/>
      <c r="J88" s="429"/>
      <c r="K88" s="387"/>
      <c r="L88" s="454" t="s">
        <v>1997</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332" t="s">
        <v>1998</v>
      </c>
      <c r="B89" s="17"/>
      <c r="C89" s="81"/>
      <c r="D89" s="429"/>
      <c r="E89" s="381"/>
      <c r="F89" s="80"/>
      <c r="G89" s="81"/>
      <c r="H89" s="81"/>
      <c r="I89" s="81"/>
      <c r="J89" s="429"/>
      <c r="K89" s="387"/>
      <c r="L89" s="454" t="s">
        <v>1998</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332" t="s">
        <v>1999</v>
      </c>
      <c r="B90" s="346" t="s">
        <v>1370</v>
      </c>
      <c r="C90" s="81"/>
      <c r="D90" s="285">
        <f>SUM(D84:D89)</f>
        <v>0</v>
      </c>
      <c r="E90" s="283">
        <f>SUM(E84:E89)</f>
        <v>0</v>
      </c>
      <c r="F90" s="80"/>
      <c r="G90" s="81"/>
      <c r="H90" s="81"/>
      <c r="I90" s="81"/>
      <c r="J90" s="285">
        <f>SUM(J84:J89)</f>
        <v>0</v>
      </c>
      <c r="K90" s="285">
        <f>SUM(K84:K89)</f>
        <v>0</v>
      </c>
      <c r="L90" s="454" t="s">
        <v>1999</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332" t="s">
        <v>2000</v>
      </c>
      <c r="B91" s="17"/>
      <c r="C91" s="81"/>
      <c r="D91" s="81"/>
      <c r="E91" s="73"/>
      <c r="F91" s="80"/>
      <c r="G91" s="81"/>
      <c r="H91" s="81"/>
      <c r="I91" s="81"/>
      <c r="J91" s="81"/>
      <c r="K91" s="78"/>
      <c r="L91" s="454" t="s">
        <v>2000</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332" t="s">
        <v>2001</v>
      </c>
      <c r="B92" s="348" t="s">
        <v>3813</v>
      </c>
      <c r="C92" s="81"/>
      <c r="D92" s="81"/>
      <c r="E92" s="73"/>
      <c r="F92" s="80"/>
      <c r="G92" s="81"/>
      <c r="H92" s="81"/>
      <c r="I92" s="81"/>
      <c r="J92" s="81"/>
      <c r="K92" s="78"/>
      <c r="L92" s="454" t="s">
        <v>2001</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332" t="s">
        <v>2002</v>
      </c>
      <c r="B93" s="17"/>
      <c r="C93" s="81"/>
      <c r="D93" s="446"/>
      <c r="E93" s="386"/>
      <c r="F93" s="80"/>
      <c r="G93" s="81"/>
      <c r="H93" s="81"/>
      <c r="I93" s="81"/>
      <c r="J93" s="446"/>
      <c r="K93" s="385"/>
      <c r="L93" s="454" t="s">
        <v>2002</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332" t="s">
        <v>2003</v>
      </c>
      <c r="B94" s="17" t="s">
        <v>5425</v>
      </c>
      <c r="C94" s="81"/>
      <c r="D94" s="429">
        <v>16700000</v>
      </c>
      <c r="E94" s="381">
        <v>1698195</v>
      </c>
      <c r="F94" s="1959">
        <v>36130</v>
      </c>
      <c r="G94" s="1958">
        <v>47088</v>
      </c>
      <c r="H94" s="1958">
        <v>36130</v>
      </c>
      <c r="I94" s="1958">
        <v>47088</v>
      </c>
      <c r="J94" s="429"/>
      <c r="K94" s="387">
        <v>998057</v>
      </c>
      <c r="L94" s="454" t="s">
        <v>2003</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332" t="s">
        <v>2004</v>
      </c>
      <c r="B95" s="17"/>
      <c r="C95" s="81"/>
      <c r="D95" s="429"/>
      <c r="E95" s="381"/>
      <c r="F95" s="80"/>
      <c r="G95" s="81"/>
      <c r="H95" s="81"/>
      <c r="I95" s="81"/>
      <c r="J95" s="429"/>
      <c r="K95" s="387"/>
      <c r="L95" s="454" t="s">
        <v>2004</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332" t="s">
        <v>2005</v>
      </c>
      <c r="B96" s="17" t="s">
        <v>5426</v>
      </c>
      <c r="C96" s="81"/>
      <c r="D96" s="429">
        <v>33700000</v>
      </c>
      <c r="E96" s="381">
        <v>610693</v>
      </c>
      <c r="F96" s="1959">
        <v>36375</v>
      </c>
      <c r="G96" s="1958">
        <v>49126</v>
      </c>
      <c r="H96" s="1958">
        <v>36375</v>
      </c>
      <c r="I96" s="1958">
        <v>49126</v>
      </c>
      <c r="J96" s="429">
        <v>33700000</v>
      </c>
      <c r="K96" s="387">
        <v>57239</v>
      </c>
      <c r="L96" s="454" t="s">
        <v>2005</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332" t="s">
        <v>2006</v>
      </c>
      <c r="B97" s="17"/>
      <c r="C97" s="81"/>
      <c r="D97" s="429"/>
      <c r="E97" s="381"/>
      <c r="F97" s="80"/>
      <c r="G97" s="81"/>
      <c r="H97" s="81"/>
      <c r="I97" s="81"/>
      <c r="J97" s="429"/>
      <c r="K97" s="387"/>
      <c r="L97" s="454" t="s">
        <v>2006</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332" t="s">
        <v>2007</v>
      </c>
      <c r="B98" s="17" t="s">
        <v>5427</v>
      </c>
      <c r="C98" s="81"/>
      <c r="D98" s="429">
        <v>7000000</v>
      </c>
      <c r="E98" s="381">
        <v>49110</v>
      </c>
      <c r="F98" s="1959">
        <v>38044</v>
      </c>
      <c r="G98" s="1958">
        <v>41697</v>
      </c>
      <c r="H98" s="1958">
        <v>38044</v>
      </c>
      <c r="I98" s="1958">
        <v>41697</v>
      </c>
      <c r="J98" s="429">
        <v>7000000</v>
      </c>
      <c r="K98" s="387">
        <v>331100</v>
      </c>
      <c r="L98" s="454" t="s">
        <v>2007</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332" t="s">
        <v>2008</v>
      </c>
      <c r="B99" s="17" t="s">
        <v>5428</v>
      </c>
      <c r="C99" s="81"/>
      <c r="D99" s="429">
        <v>27000000</v>
      </c>
      <c r="E99" s="381">
        <v>312108</v>
      </c>
      <c r="F99" s="1959">
        <v>38294</v>
      </c>
      <c r="G99" s="1958">
        <v>43773</v>
      </c>
      <c r="H99" s="1958">
        <v>38294</v>
      </c>
      <c r="I99" s="1958">
        <v>43773</v>
      </c>
      <c r="J99" s="429">
        <v>27000000</v>
      </c>
      <c r="K99" s="387">
        <v>1363500</v>
      </c>
      <c r="L99" s="454" t="s">
        <v>2008</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332" t="s">
        <v>2009</v>
      </c>
      <c r="B100" s="17" t="s">
        <v>5429</v>
      </c>
      <c r="C100" s="81"/>
      <c r="D100" s="429">
        <v>7000000</v>
      </c>
      <c r="E100" s="381">
        <v>72789</v>
      </c>
      <c r="F100" s="1959">
        <v>38296</v>
      </c>
      <c r="G100" s="1958">
        <v>41948</v>
      </c>
      <c r="H100" s="1958">
        <v>38296</v>
      </c>
      <c r="I100" s="1958">
        <v>41948</v>
      </c>
      <c r="J100" s="429">
        <v>7000000</v>
      </c>
      <c r="K100" s="387">
        <v>336000</v>
      </c>
      <c r="L100" s="454" t="s">
        <v>2009</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332" t="s">
        <v>2010</v>
      </c>
      <c r="B101" s="17" t="s">
        <v>5430</v>
      </c>
      <c r="C101" s="81"/>
      <c r="D101" s="429">
        <v>24000000</v>
      </c>
      <c r="E101" s="381">
        <v>299289</v>
      </c>
      <c r="F101" s="1959">
        <v>38691</v>
      </c>
      <c r="G101" s="1958">
        <v>49648</v>
      </c>
      <c r="H101" s="1958">
        <v>38691</v>
      </c>
      <c r="I101" s="1958">
        <v>49648</v>
      </c>
      <c r="J101" s="429">
        <v>24000000</v>
      </c>
      <c r="K101" s="387">
        <v>1401600</v>
      </c>
      <c r="L101" s="454" t="s">
        <v>2010</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332" t="s">
        <v>2011</v>
      </c>
      <c r="B102" s="17" t="s">
        <v>5431</v>
      </c>
      <c r="C102" s="81"/>
      <c r="D102" s="429">
        <v>27000000</v>
      </c>
      <c r="E102" s="381">
        <v>437572</v>
      </c>
      <c r="F102" s="1959">
        <v>39038</v>
      </c>
      <c r="G102" s="1958">
        <v>48169</v>
      </c>
      <c r="H102" s="1958">
        <v>39038</v>
      </c>
      <c r="I102" s="1958">
        <v>48169</v>
      </c>
      <c r="J102" s="429">
        <v>27000000</v>
      </c>
      <c r="K102" s="387">
        <v>1556280</v>
      </c>
      <c r="L102" s="454" t="s">
        <v>2011</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332" t="s">
        <v>687</v>
      </c>
      <c r="B103" s="17" t="s">
        <v>5432</v>
      </c>
      <c r="C103" s="81"/>
      <c r="D103" s="429">
        <v>33000000</v>
      </c>
      <c r="E103" s="381">
        <v>407364</v>
      </c>
      <c r="F103" s="1959">
        <v>39164</v>
      </c>
      <c r="G103" s="1958">
        <v>50122</v>
      </c>
      <c r="H103" s="1958">
        <v>39164</v>
      </c>
      <c r="I103" s="1958">
        <v>50122</v>
      </c>
      <c r="J103" s="429">
        <v>33000000</v>
      </c>
      <c r="K103" s="387">
        <v>1915320</v>
      </c>
      <c r="L103" s="454" t="s">
        <v>687</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332" t="s">
        <v>688</v>
      </c>
      <c r="B104" s="17" t="s">
        <v>5433</v>
      </c>
      <c r="C104" s="81"/>
      <c r="D104" s="429">
        <v>33000000</v>
      </c>
      <c r="E104" s="381">
        <v>380372</v>
      </c>
      <c r="F104" s="1959">
        <v>39344</v>
      </c>
      <c r="G104" s="1958">
        <v>42979</v>
      </c>
      <c r="H104" s="1958">
        <v>39344</v>
      </c>
      <c r="I104" s="1958">
        <v>42979</v>
      </c>
      <c r="J104" s="429">
        <v>33000000</v>
      </c>
      <c r="K104" s="387">
        <v>1989240</v>
      </c>
      <c r="L104" s="454" t="s">
        <v>688</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332" t="s">
        <v>689</v>
      </c>
      <c r="B105" s="17" t="s">
        <v>5434</v>
      </c>
      <c r="C105" s="81"/>
      <c r="D105" s="429">
        <v>30000000</v>
      </c>
      <c r="E105" s="381">
        <v>332070</v>
      </c>
      <c r="F105" s="1959">
        <v>39770</v>
      </c>
      <c r="G105" s="1958">
        <v>41579</v>
      </c>
      <c r="H105" s="1958">
        <v>39770</v>
      </c>
      <c r="I105" s="1958">
        <v>41579</v>
      </c>
      <c r="J105" s="429"/>
      <c r="K105" s="387">
        <v>1713500</v>
      </c>
      <c r="L105" s="454" t="s">
        <v>689</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332" t="s">
        <v>690</v>
      </c>
      <c r="B106" s="17" t="s">
        <v>5435</v>
      </c>
      <c r="C106" s="81"/>
      <c r="D106" s="429">
        <v>24000000</v>
      </c>
      <c r="E106" s="381">
        <v>325098</v>
      </c>
      <c r="F106" s="1959">
        <v>40086</v>
      </c>
      <c r="G106" s="1958">
        <v>51075</v>
      </c>
      <c r="H106" s="1958">
        <v>40086</v>
      </c>
      <c r="I106" s="1958">
        <v>51075</v>
      </c>
      <c r="J106" s="429">
        <v>24000000</v>
      </c>
      <c r="K106" s="387">
        <v>1392000</v>
      </c>
      <c r="L106" s="454" t="s">
        <v>690</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332" t="s">
        <v>691</v>
      </c>
      <c r="B107" s="17" t="s">
        <v>5436</v>
      </c>
      <c r="C107" s="81"/>
      <c r="D107" s="429">
        <v>8000000</v>
      </c>
      <c r="E107" s="381">
        <v>92645</v>
      </c>
      <c r="F107" s="1959">
        <v>40519</v>
      </c>
      <c r="G107" s="1958">
        <v>42461</v>
      </c>
      <c r="H107" s="1958">
        <v>40519</v>
      </c>
      <c r="I107" s="1958">
        <v>42461</v>
      </c>
      <c r="J107" s="429">
        <v>8000000</v>
      </c>
      <c r="K107" s="387">
        <v>220482</v>
      </c>
      <c r="L107" s="454" t="s">
        <v>691</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332" t="s">
        <v>692</v>
      </c>
      <c r="B108" s="17" t="s">
        <v>5437</v>
      </c>
      <c r="C108" s="81"/>
      <c r="D108" s="429">
        <v>44150000</v>
      </c>
      <c r="E108" s="381">
        <v>517563</v>
      </c>
      <c r="F108" s="1959">
        <v>40519</v>
      </c>
      <c r="G108" s="1958">
        <v>44287</v>
      </c>
      <c r="H108" s="1958">
        <v>40519</v>
      </c>
      <c r="I108" s="1958">
        <v>44287</v>
      </c>
      <c r="J108" s="429">
        <v>44150000</v>
      </c>
      <c r="K108" s="387">
        <v>1832228</v>
      </c>
      <c r="L108" s="454" t="s">
        <v>692</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332" t="s">
        <v>693</v>
      </c>
      <c r="B109" s="17" t="s">
        <v>5438</v>
      </c>
      <c r="C109" s="81"/>
      <c r="D109" s="429">
        <v>30000000</v>
      </c>
      <c r="E109" s="381">
        <v>350682</v>
      </c>
      <c r="F109" s="1959">
        <v>40519</v>
      </c>
      <c r="G109" s="1958">
        <v>51592</v>
      </c>
      <c r="H109" s="1958">
        <v>40519</v>
      </c>
      <c r="I109" s="1958">
        <v>51592</v>
      </c>
      <c r="J109" s="429">
        <v>30000000</v>
      </c>
      <c r="K109" s="387">
        <v>1714800</v>
      </c>
      <c r="L109" s="454" t="s">
        <v>693</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332" t="s">
        <v>2716</v>
      </c>
      <c r="B110" s="17" t="s">
        <v>5439</v>
      </c>
      <c r="C110" s="81"/>
      <c r="D110" s="429">
        <v>16000000</v>
      </c>
      <c r="E110" s="381">
        <v>100039</v>
      </c>
      <c r="F110" s="1959">
        <v>40442</v>
      </c>
      <c r="G110" s="1958">
        <v>44095</v>
      </c>
      <c r="H110" s="1958">
        <v>40442</v>
      </c>
      <c r="I110" s="1958">
        <v>44095</v>
      </c>
      <c r="J110" s="429">
        <v>16000000</v>
      </c>
      <c r="K110" s="387">
        <v>688008</v>
      </c>
      <c r="L110" s="454" t="s">
        <v>2716</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332" t="s">
        <v>2717</v>
      </c>
      <c r="B111" s="17" t="s">
        <v>5440</v>
      </c>
      <c r="C111" s="81"/>
      <c r="D111" s="429">
        <v>24000000</v>
      </c>
      <c r="E111" s="381">
        <v>150058</v>
      </c>
      <c r="F111" s="1959">
        <v>40442</v>
      </c>
      <c r="G111" s="1958">
        <v>51400</v>
      </c>
      <c r="H111" s="1958">
        <v>40442</v>
      </c>
      <c r="I111" s="1958">
        <v>51400</v>
      </c>
      <c r="J111" s="429">
        <v>24000000</v>
      </c>
      <c r="K111" s="387">
        <v>1353600</v>
      </c>
      <c r="L111" s="454" t="s">
        <v>2717</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332" t="s">
        <v>2718</v>
      </c>
      <c r="B112" s="17" t="s">
        <v>5441</v>
      </c>
      <c r="C112" s="81"/>
      <c r="D112" s="429">
        <v>23400000</v>
      </c>
      <c r="E112" s="381">
        <v>282489</v>
      </c>
      <c r="F112" s="1959">
        <v>40816</v>
      </c>
      <c r="G112" s="1958">
        <v>44652</v>
      </c>
      <c r="H112" s="1958">
        <v>40816</v>
      </c>
      <c r="I112" s="1958">
        <v>44652</v>
      </c>
      <c r="J112" s="429">
        <v>23400000</v>
      </c>
      <c r="K112" s="387">
        <v>790452</v>
      </c>
      <c r="L112" s="454" t="s">
        <v>2718</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332" t="s">
        <v>2719</v>
      </c>
      <c r="B113" s="17" t="s">
        <v>5442</v>
      </c>
      <c r="C113" s="81"/>
      <c r="D113" s="429">
        <v>10000000</v>
      </c>
      <c r="E113" s="381">
        <v>121507</v>
      </c>
      <c r="F113" s="1959">
        <v>40816</v>
      </c>
      <c r="G113" s="1958">
        <v>51957</v>
      </c>
      <c r="H113" s="1958">
        <v>40816</v>
      </c>
      <c r="I113" s="1958">
        <v>51957</v>
      </c>
      <c r="J113" s="429">
        <v>10000000</v>
      </c>
      <c r="K113" s="387">
        <v>470700</v>
      </c>
      <c r="L113" s="454" t="s">
        <v>2719</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332" t="s">
        <v>2720</v>
      </c>
      <c r="B114" s="17" t="s">
        <v>5443</v>
      </c>
      <c r="C114" s="81"/>
      <c r="D114" s="429">
        <v>48000000</v>
      </c>
      <c r="E114" s="381">
        <v>606562</v>
      </c>
      <c r="F114" s="1959">
        <v>40998</v>
      </c>
      <c r="G114" s="1958">
        <v>51957</v>
      </c>
      <c r="H114" s="1958">
        <v>40998</v>
      </c>
      <c r="I114" s="1958">
        <v>51957</v>
      </c>
      <c r="J114" s="429">
        <v>48000000</v>
      </c>
      <c r="K114" s="387">
        <v>2292480</v>
      </c>
      <c r="L114" s="454" t="s">
        <v>2720</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332">
        <v>33</v>
      </c>
      <c r="B115" s="17" t="s">
        <v>5444</v>
      </c>
      <c r="C115" s="81"/>
      <c r="D115" s="429">
        <v>24000000</v>
      </c>
      <c r="E115" s="381">
        <v>358955</v>
      </c>
      <c r="F115" s="1959">
        <v>41202</v>
      </c>
      <c r="G115" s="1958">
        <v>52140</v>
      </c>
      <c r="H115" s="1958">
        <v>41202</v>
      </c>
      <c r="I115" s="1958">
        <v>52140</v>
      </c>
      <c r="J115" s="429">
        <v>24000000</v>
      </c>
      <c r="K115" s="387">
        <v>974448</v>
      </c>
      <c r="L115" s="454">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332">
        <v>34</v>
      </c>
      <c r="B116" s="17" t="s">
        <v>5445</v>
      </c>
      <c r="C116" s="81"/>
      <c r="D116" s="429">
        <v>30000000</v>
      </c>
      <c r="E116" s="381">
        <v>151829</v>
      </c>
      <c r="F116" s="1959">
        <v>41579</v>
      </c>
      <c r="G116" s="1958">
        <v>43405</v>
      </c>
      <c r="H116" s="1958">
        <v>41579</v>
      </c>
      <c r="I116" s="1958">
        <v>43405</v>
      </c>
      <c r="J116" s="429">
        <v>30000000</v>
      </c>
      <c r="K116" s="387">
        <v>122500</v>
      </c>
      <c r="L116" s="454">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332">
        <v>35</v>
      </c>
      <c r="B117" s="17" t="s">
        <v>5446</v>
      </c>
      <c r="C117" s="81"/>
      <c r="D117" s="429">
        <v>16700000</v>
      </c>
      <c r="E117" s="381">
        <v>156952</v>
      </c>
      <c r="F117" s="1959">
        <v>41610</v>
      </c>
      <c r="G117" s="1958">
        <v>47089</v>
      </c>
      <c r="H117" s="1958">
        <v>41610</v>
      </c>
      <c r="I117" s="1958">
        <v>47089</v>
      </c>
      <c r="J117" s="429">
        <v>16700000</v>
      </c>
      <c r="K117" s="387">
        <v>56921</v>
      </c>
      <c r="L117" s="454">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332">
        <v>36</v>
      </c>
      <c r="B118" s="17"/>
      <c r="C118" s="81"/>
      <c r="D118" s="429"/>
      <c r="E118" s="381"/>
      <c r="F118" s="80"/>
      <c r="G118" s="81"/>
      <c r="H118" s="81"/>
      <c r="I118" s="81"/>
      <c r="J118" s="429"/>
      <c r="K118" s="387"/>
      <c r="L118" s="454">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332">
        <v>37</v>
      </c>
      <c r="B119" s="17"/>
      <c r="C119" s="81"/>
      <c r="D119" s="429"/>
      <c r="E119" s="381"/>
      <c r="F119" s="80"/>
      <c r="G119" s="81"/>
      <c r="H119" s="81"/>
      <c r="I119" s="81"/>
      <c r="J119" s="429"/>
      <c r="K119" s="387"/>
      <c r="L119" s="454">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332">
        <v>38</v>
      </c>
      <c r="B120" s="17"/>
      <c r="C120" s="81"/>
      <c r="D120" s="429"/>
      <c r="E120" s="381"/>
      <c r="F120" s="80"/>
      <c r="G120" s="81"/>
      <c r="H120" s="81"/>
      <c r="I120" s="81"/>
      <c r="J120" s="429"/>
      <c r="K120" s="387"/>
      <c r="L120" s="454">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332">
        <v>39</v>
      </c>
      <c r="B121" s="17"/>
      <c r="C121" s="81"/>
      <c r="D121" s="429"/>
      <c r="E121" s="381"/>
      <c r="F121" s="80"/>
      <c r="G121" s="81"/>
      <c r="H121" s="81"/>
      <c r="I121" s="81"/>
      <c r="J121" s="429"/>
      <c r="K121" s="387"/>
      <c r="L121" s="454">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332">
        <v>40</v>
      </c>
      <c r="B122" s="17"/>
      <c r="C122" s="81"/>
      <c r="D122" s="429"/>
      <c r="E122" s="381"/>
      <c r="F122" s="80"/>
      <c r="G122" s="81"/>
      <c r="H122" s="81"/>
      <c r="I122" s="81"/>
      <c r="J122" s="429"/>
      <c r="K122" s="387"/>
      <c r="L122" s="454">
        <v>40</v>
      </c>
    </row>
    <row r="123" spans="1:92">
      <c r="A123" s="332">
        <v>41</v>
      </c>
      <c r="B123" s="17"/>
      <c r="C123" s="81"/>
      <c r="D123" s="429"/>
      <c r="E123" s="381"/>
      <c r="F123" s="80"/>
      <c r="G123" s="81"/>
      <c r="H123" s="81"/>
      <c r="I123" s="81"/>
      <c r="J123" s="429"/>
      <c r="K123" s="387"/>
      <c r="L123" s="454">
        <v>41</v>
      </c>
    </row>
    <row r="124" spans="1:92">
      <c r="A124" s="332">
        <v>42</v>
      </c>
      <c r="B124" s="17"/>
      <c r="C124" s="81"/>
      <c r="D124" s="429"/>
      <c r="E124" s="381"/>
      <c r="F124" s="80"/>
      <c r="G124" s="81"/>
      <c r="H124" s="81"/>
      <c r="I124" s="81"/>
      <c r="J124" s="429"/>
      <c r="K124" s="387"/>
      <c r="L124" s="454">
        <v>42</v>
      </c>
    </row>
    <row r="125" spans="1:92">
      <c r="A125" s="332">
        <v>43</v>
      </c>
      <c r="B125" s="17"/>
      <c r="C125" s="81"/>
      <c r="D125" s="429"/>
      <c r="E125" s="381"/>
      <c r="F125" s="80"/>
      <c r="G125" s="81"/>
      <c r="H125" s="81"/>
      <c r="I125" s="81"/>
      <c r="J125" s="429"/>
      <c r="K125" s="387"/>
      <c r="L125" s="454">
        <v>43</v>
      </c>
    </row>
    <row r="126" spans="1:92">
      <c r="A126" s="332">
        <v>44</v>
      </c>
      <c r="B126" s="17"/>
      <c r="C126" s="81"/>
      <c r="D126" s="429"/>
      <c r="E126" s="381"/>
      <c r="F126" s="80"/>
      <c r="G126" s="81"/>
      <c r="H126" s="81"/>
      <c r="I126" s="81"/>
      <c r="J126" s="429"/>
      <c r="K126" s="387"/>
      <c r="L126" s="454">
        <v>44</v>
      </c>
    </row>
    <row r="127" spans="1:92">
      <c r="A127" s="332">
        <v>45</v>
      </c>
      <c r="B127" s="346" t="s">
        <v>1370</v>
      </c>
      <c r="C127" s="81"/>
      <c r="D127" s="285">
        <f>SUM(D93:D126)</f>
        <v>536650000</v>
      </c>
      <c r="E127" s="283">
        <f>SUM(E93:E126)</f>
        <v>7813941</v>
      </c>
      <c r="F127" s="80"/>
      <c r="G127" s="81"/>
      <c r="H127" s="81"/>
      <c r="I127" s="81"/>
      <c r="J127" s="285">
        <f>SUM(J93:J126)</f>
        <v>489950000</v>
      </c>
      <c r="K127" s="285">
        <f>SUM(K93:K126)</f>
        <v>23570455</v>
      </c>
      <c r="L127" s="454">
        <v>45</v>
      </c>
    </row>
    <row r="128" spans="1:92">
      <c r="A128" s="332">
        <v>46</v>
      </c>
      <c r="B128" s="17"/>
      <c r="C128" s="81"/>
      <c r="D128" s="81"/>
      <c r="E128" s="73"/>
      <c r="F128" s="80"/>
      <c r="G128" s="81"/>
      <c r="H128" s="81"/>
      <c r="I128" s="81"/>
      <c r="J128" s="81"/>
      <c r="K128" s="78"/>
      <c r="L128" s="454">
        <v>46</v>
      </c>
    </row>
    <row r="129" spans="1:12">
      <c r="A129" s="332">
        <v>47</v>
      </c>
      <c r="B129" s="17"/>
      <c r="C129" s="81"/>
      <c r="D129" s="81"/>
      <c r="E129" s="73"/>
      <c r="F129" s="80"/>
      <c r="G129" s="81"/>
      <c r="H129" s="81"/>
      <c r="I129" s="81"/>
      <c r="J129" s="81"/>
      <c r="K129" s="78"/>
      <c r="L129" s="454">
        <v>47</v>
      </c>
    </row>
    <row r="130" spans="1:12" ht="15.75" thickBot="1">
      <c r="A130" s="340">
        <v>48</v>
      </c>
      <c r="B130" s="112"/>
      <c r="C130" s="112"/>
      <c r="D130" s="378"/>
      <c r="E130" s="344"/>
      <c r="F130" s="447"/>
      <c r="G130" s="408"/>
      <c r="H130" s="408"/>
      <c r="I130" s="448"/>
      <c r="J130" s="378"/>
      <c r="K130" s="378"/>
      <c r="L130" s="455">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3818</v>
      </c>
      <c r="B132" s="69"/>
      <c r="C132" s="69"/>
      <c r="D132" s="69"/>
      <c r="E132" s="69"/>
      <c r="F132" s="69" t="s">
        <v>3819</v>
      </c>
      <c r="G132" s="69"/>
      <c r="H132" s="69"/>
      <c r="I132" s="69"/>
      <c r="J132" s="69"/>
      <c r="K132" s="69"/>
      <c r="L132" s="69"/>
    </row>
    <row r="133" spans="1:12" ht="15.75" thickBot="1">
      <c r="A133" s="17" t="str">
        <f>'Data Sheet'!$C$25</f>
        <v>Central Hudson Gas &amp; Electric</v>
      </c>
      <c r="B133" s="69"/>
      <c r="C133" s="69"/>
      <c r="D133" s="859" t="str">
        <f>'Data Sheet'!$C$40</f>
        <v>4/14/14</v>
      </c>
      <c r="E133" s="17" t="str">
        <f>'Data Sheet'!$C$38</f>
        <v>12/31/13</v>
      </c>
      <c r="F133" s="17" t="str">
        <f>'Data Sheet'!$C$25</f>
        <v>Central Hudson Gas &amp; Electric</v>
      </c>
      <c r="G133" s="69"/>
      <c r="H133" s="69"/>
      <c r="I133" s="859" t="str">
        <f>'Data Sheet'!$C$40</f>
        <v>4/14/14</v>
      </c>
      <c r="J133" s="17" t="str">
        <f>'Data Sheet'!$C$38</f>
        <v>12/31/13</v>
      </c>
      <c r="K133" s="69"/>
      <c r="L133" s="69"/>
    </row>
    <row r="134" spans="1:12">
      <c r="A134" s="450"/>
      <c r="B134" s="451"/>
      <c r="C134" s="451"/>
      <c r="D134" s="451"/>
      <c r="E134" s="452"/>
      <c r="F134" s="450"/>
      <c r="G134" s="451"/>
      <c r="H134" s="451"/>
      <c r="I134" s="451"/>
      <c r="J134" s="451"/>
      <c r="K134" s="451"/>
      <c r="L134" s="452"/>
    </row>
    <row r="135" spans="1:12">
      <c r="A135" s="379" t="s">
        <v>3776</v>
      </c>
      <c r="B135" s="69"/>
      <c r="C135" s="69"/>
      <c r="D135" s="69"/>
      <c r="E135" s="70"/>
      <c r="F135" s="379" t="str">
        <f>F4</f>
        <v>LONG-TERM DEBT (Accounts 221, 222, 223, and 224) (Continued)</v>
      </c>
      <c r="G135" s="69"/>
      <c r="H135" s="69"/>
      <c r="I135" s="69"/>
      <c r="J135" s="69"/>
      <c r="K135" s="69"/>
      <c r="L135" s="70"/>
    </row>
    <row r="136" spans="1:12">
      <c r="A136" s="72"/>
      <c r="B136" s="17"/>
      <c r="C136" s="17"/>
      <c r="D136" s="17"/>
      <c r="E136" s="453" t="s">
        <v>2045</v>
      </c>
      <c r="F136" s="72"/>
      <c r="G136" s="17"/>
      <c r="H136" s="17"/>
      <c r="I136" s="17"/>
      <c r="J136" s="17"/>
      <c r="K136" s="17"/>
      <c r="L136" s="73"/>
    </row>
    <row r="137" spans="1:12">
      <c r="A137" s="441" t="s">
        <v>2045</v>
      </c>
      <c r="B137" s="89" t="s">
        <v>2045</v>
      </c>
      <c r="C137" s="82"/>
      <c r="D137" s="82"/>
      <c r="E137" s="85"/>
      <c r="F137" s="441" t="s">
        <v>2045</v>
      </c>
      <c r="G137" s="82"/>
      <c r="H137" s="264" t="s">
        <v>3310</v>
      </c>
      <c r="I137" s="444"/>
      <c r="J137" s="676" t="s">
        <v>3311</v>
      </c>
      <c r="K137" s="82"/>
      <c r="L137" s="95"/>
    </row>
    <row r="138" spans="1:12">
      <c r="A138" s="80" t="s">
        <v>2045</v>
      </c>
      <c r="B138" s="17" t="s">
        <v>3312</v>
      </c>
      <c r="C138" s="81"/>
      <c r="D138" s="347" t="s">
        <v>3313</v>
      </c>
      <c r="E138" s="83" t="s">
        <v>3314</v>
      </c>
      <c r="F138" s="332" t="s">
        <v>3315</v>
      </c>
      <c r="G138" s="347" t="s">
        <v>1326</v>
      </c>
      <c r="H138" s="81"/>
      <c r="I138" s="82"/>
      <c r="J138" s="347" t="s">
        <v>3316</v>
      </c>
      <c r="K138" s="347" t="s">
        <v>3317</v>
      </c>
      <c r="L138" s="83"/>
    </row>
    <row r="139" spans="1:12">
      <c r="A139" s="332" t="s">
        <v>1984</v>
      </c>
      <c r="B139" s="17" t="s">
        <v>3318</v>
      </c>
      <c r="C139" s="81"/>
      <c r="D139" s="347" t="s">
        <v>3494</v>
      </c>
      <c r="E139" s="83" t="s">
        <v>3319</v>
      </c>
      <c r="F139" s="332" t="s">
        <v>3320</v>
      </c>
      <c r="G139" s="347" t="s">
        <v>3503</v>
      </c>
      <c r="H139" s="347" t="s">
        <v>3321</v>
      </c>
      <c r="I139" s="347" t="s">
        <v>3322</v>
      </c>
      <c r="J139" s="347" t="s">
        <v>3323</v>
      </c>
      <c r="K139" s="347" t="s">
        <v>2099</v>
      </c>
      <c r="L139" s="270" t="s">
        <v>1984</v>
      </c>
    </row>
    <row r="140" spans="1:12">
      <c r="A140" s="332" t="s">
        <v>1987</v>
      </c>
      <c r="B140" s="17"/>
      <c r="C140" s="81"/>
      <c r="D140" s="347" t="s">
        <v>3324</v>
      </c>
      <c r="E140" s="83" t="s">
        <v>3325</v>
      </c>
      <c r="F140" s="80"/>
      <c r="G140" s="81"/>
      <c r="H140" s="81"/>
      <c r="I140" s="81"/>
      <c r="J140" s="347" t="s">
        <v>3326</v>
      </c>
      <c r="K140" s="81"/>
      <c r="L140" s="270" t="s">
        <v>1987</v>
      </c>
    </row>
    <row r="141" spans="1:12">
      <c r="A141" s="80"/>
      <c r="B141" s="17"/>
      <c r="C141" s="81"/>
      <c r="D141" s="81"/>
      <c r="E141" s="83"/>
      <c r="F141" s="80"/>
      <c r="G141" s="81"/>
      <c r="H141" s="81"/>
      <c r="I141" s="81"/>
      <c r="J141" s="347" t="s">
        <v>3327</v>
      </c>
      <c r="K141" s="81"/>
      <c r="L141" s="83"/>
    </row>
    <row r="142" spans="1:12">
      <c r="A142" s="80"/>
      <c r="B142" s="17"/>
      <c r="C142" s="81"/>
      <c r="D142" s="81"/>
      <c r="E142" s="83"/>
      <c r="F142" s="80"/>
      <c r="G142" s="81"/>
      <c r="H142" s="81"/>
      <c r="I142" s="81"/>
      <c r="J142" s="347" t="s">
        <v>3328</v>
      </c>
      <c r="K142" s="81"/>
      <c r="L142" s="83"/>
    </row>
    <row r="143" spans="1:12">
      <c r="A143" s="80"/>
      <c r="B143" s="346" t="s">
        <v>3329</v>
      </c>
      <c r="C143" s="117"/>
      <c r="D143" s="346" t="s">
        <v>3448</v>
      </c>
      <c r="E143" s="270" t="s">
        <v>3449</v>
      </c>
      <c r="F143" s="332" t="s">
        <v>3450</v>
      </c>
      <c r="G143" s="346" t="s">
        <v>2692</v>
      </c>
      <c r="H143" s="809" t="s">
        <v>2693</v>
      </c>
      <c r="I143" s="346" t="s">
        <v>2694</v>
      </c>
      <c r="J143" s="809" t="s">
        <v>2695</v>
      </c>
      <c r="K143" s="346" t="s">
        <v>2696</v>
      </c>
      <c r="L143" s="110"/>
    </row>
    <row r="144" spans="1:12">
      <c r="A144" s="411" t="s">
        <v>1992</v>
      </c>
      <c r="B144" s="445"/>
      <c r="C144" s="82"/>
      <c r="D144" s="456"/>
      <c r="E144" s="457"/>
      <c r="F144" s="458"/>
      <c r="G144" s="456"/>
      <c r="H144" s="456"/>
      <c r="I144" s="456"/>
      <c r="J144" s="459"/>
      <c r="K144" s="460"/>
      <c r="L144" s="829" t="s">
        <v>1992</v>
      </c>
    </row>
    <row r="145" spans="1:12">
      <c r="A145" s="332" t="s">
        <v>1993</v>
      </c>
      <c r="B145" s="17"/>
      <c r="C145" s="81"/>
      <c r="D145" s="446"/>
      <c r="E145" s="73"/>
      <c r="F145" s="80"/>
      <c r="G145" s="81"/>
      <c r="H145" s="81"/>
      <c r="I145" s="446"/>
      <c r="J145" s="446"/>
      <c r="K145" s="385"/>
      <c r="L145" s="454" t="s">
        <v>1993</v>
      </c>
    </row>
    <row r="146" spans="1:12">
      <c r="A146" s="332" t="s">
        <v>1994</v>
      </c>
      <c r="B146" s="17"/>
      <c r="C146" s="81"/>
      <c r="D146" s="429"/>
      <c r="E146" s="381"/>
      <c r="F146" s="80"/>
      <c r="G146" s="81"/>
      <c r="H146" s="81"/>
      <c r="I146" s="81"/>
      <c r="J146" s="429"/>
      <c r="K146" s="387"/>
      <c r="L146" s="454" t="s">
        <v>1994</v>
      </c>
    </row>
    <row r="147" spans="1:12">
      <c r="A147" s="332" t="s">
        <v>1995</v>
      </c>
      <c r="B147" s="17"/>
      <c r="C147" s="81"/>
      <c r="D147" s="429"/>
      <c r="E147" s="381"/>
      <c r="F147" s="80"/>
      <c r="G147" s="81"/>
      <c r="H147" s="81"/>
      <c r="I147" s="81"/>
      <c r="J147" s="429"/>
      <c r="K147" s="387"/>
      <c r="L147" s="454" t="s">
        <v>1995</v>
      </c>
    </row>
    <row r="148" spans="1:12">
      <c r="A148" s="332" t="s">
        <v>1996</v>
      </c>
      <c r="B148" s="17"/>
      <c r="C148" s="81"/>
      <c r="D148" s="429"/>
      <c r="E148" s="381"/>
      <c r="F148" s="80"/>
      <c r="G148" s="81"/>
      <c r="H148" s="81"/>
      <c r="I148" s="429"/>
      <c r="J148" s="429"/>
      <c r="K148" s="387"/>
      <c r="L148" s="454" t="s">
        <v>1996</v>
      </c>
    </row>
    <row r="149" spans="1:12">
      <c r="A149" s="332" t="s">
        <v>1997</v>
      </c>
      <c r="B149" s="17"/>
      <c r="C149" s="81"/>
      <c r="D149" s="429"/>
      <c r="E149" s="381"/>
      <c r="F149" s="80"/>
      <c r="G149" s="81"/>
      <c r="H149" s="81"/>
      <c r="I149" s="81"/>
      <c r="J149" s="429"/>
      <c r="K149" s="387"/>
      <c r="L149" s="454" t="s">
        <v>1997</v>
      </c>
    </row>
    <row r="150" spans="1:12">
      <c r="A150" s="332" t="s">
        <v>1998</v>
      </c>
      <c r="B150" s="17"/>
      <c r="C150" s="81"/>
      <c r="D150" s="429"/>
      <c r="E150" s="381"/>
      <c r="F150" s="80"/>
      <c r="G150" s="81"/>
      <c r="H150" s="81"/>
      <c r="I150" s="81"/>
      <c r="J150" s="429"/>
      <c r="K150" s="387"/>
      <c r="L150" s="454" t="s">
        <v>1998</v>
      </c>
    </row>
    <row r="151" spans="1:12">
      <c r="A151" s="332" t="s">
        <v>1999</v>
      </c>
      <c r="B151" s="346" t="s">
        <v>1370</v>
      </c>
      <c r="C151" s="81"/>
      <c r="D151" s="285">
        <f>SUM(D145:D150)</f>
        <v>0</v>
      </c>
      <c r="E151" s="283">
        <f>SUM(E145:E150)</f>
        <v>0</v>
      </c>
      <c r="F151" s="80"/>
      <c r="G151" s="81"/>
      <c r="H151" s="81"/>
      <c r="I151" s="81"/>
      <c r="J151" s="285">
        <f>SUM(J145:J150)</f>
        <v>0</v>
      </c>
      <c r="K151" s="285">
        <f>SUM(K145:K150)</f>
        <v>0</v>
      </c>
      <c r="L151" s="454" t="s">
        <v>1999</v>
      </c>
    </row>
    <row r="152" spans="1:12">
      <c r="A152" s="332" t="s">
        <v>2000</v>
      </c>
      <c r="B152" s="17"/>
      <c r="C152" s="81"/>
      <c r="D152" s="461"/>
      <c r="E152" s="462"/>
      <c r="F152" s="463"/>
      <c r="G152" s="461"/>
      <c r="H152" s="461"/>
      <c r="I152" s="461"/>
      <c r="J152" s="461"/>
      <c r="K152" s="464"/>
      <c r="L152" s="454" t="s">
        <v>2000</v>
      </c>
    </row>
    <row r="153" spans="1:12">
      <c r="A153" s="332" t="s">
        <v>2001</v>
      </c>
      <c r="B153" s="348"/>
      <c r="C153" s="81"/>
      <c r="D153" s="461"/>
      <c r="E153" s="462"/>
      <c r="F153" s="463"/>
      <c r="G153" s="461"/>
      <c r="H153" s="461"/>
      <c r="I153" s="461"/>
      <c r="J153" s="461"/>
      <c r="K153" s="464"/>
      <c r="L153" s="454" t="s">
        <v>2001</v>
      </c>
    </row>
    <row r="154" spans="1:12">
      <c r="A154" s="332" t="s">
        <v>2002</v>
      </c>
      <c r="B154" s="17"/>
      <c r="C154" s="81"/>
      <c r="D154" s="446"/>
      <c r="E154" s="386"/>
      <c r="F154" s="80"/>
      <c r="G154" s="81"/>
      <c r="H154" s="81"/>
      <c r="I154" s="81"/>
      <c r="J154" s="446"/>
      <c r="K154" s="385"/>
      <c r="L154" s="454" t="s">
        <v>2002</v>
      </c>
    </row>
    <row r="155" spans="1:12">
      <c r="A155" s="332" t="s">
        <v>2003</v>
      </c>
      <c r="B155" s="17"/>
      <c r="C155" s="81"/>
      <c r="D155" s="429"/>
      <c r="E155" s="381"/>
      <c r="F155" s="80"/>
      <c r="G155" s="81"/>
      <c r="H155" s="81"/>
      <c r="I155" s="81"/>
      <c r="J155" s="429"/>
      <c r="K155" s="387"/>
      <c r="L155" s="454" t="s">
        <v>2003</v>
      </c>
    </row>
    <row r="156" spans="1:12">
      <c r="A156" s="332" t="s">
        <v>2004</v>
      </c>
      <c r="B156" s="17"/>
      <c r="C156" s="81"/>
      <c r="D156" s="429"/>
      <c r="E156" s="381"/>
      <c r="F156" s="80"/>
      <c r="G156" s="81"/>
      <c r="H156" s="81"/>
      <c r="I156" s="81"/>
      <c r="J156" s="429"/>
      <c r="K156" s="387"/>
      <c r="L156" s="454" t="s">
        <v>2004</v>
      </c>
    </row>
    <row r="157" spans="1:12">
      <c r="A157" s="332" t="s">
        <v>2005</v>
      </c>
      <c r="B157" s="17"/>
      <c r="C157" s="81"/>
      <c r="D157" s="429"/>
      <c r="E157" s="381"/>
      <c r="F157" s="80"/>
      <c r="G157" s="81"/>
      <c r="H157" s="81"/>
      <c r="I157" s="81"/>
      <c r="J157" s="429"/>
      <c r="K157" s="387"/>
      <c r="L157" s="454" t="s">
        <v>2005</v>
      </c>
    </row>
    <row r="158" spans="1:12">
      <c r="A158" s="332" t="s">
        <v>2006</v>
      </c>
      <c r="B158" s="17"/>
      <c r="C158" s="81"/>
      <c r="D158" s="429"/>
      <c r="E158" s="381"/>
      <c r="F158" s="80"/>
      <c r="G158" s="81"/>
      <c r="H158" s="81"/>
      <c r="I158" s="81"/>
      <c r="J158" s="429"/>
      <c r="K158" s="387"/>
      <c r="L158" s="454" t="s">
        <v>2006</v>
      </c>
    </row>
    <row r="159" spans="1:12">
      <c r="A159" s="332" t="s">
        <v>2007</v>
      </c>
      <c r="B159" s="17"/>
      <c r="C159" s="81"/>
      <c r="D159" s="429"/>
      <c r="E159" s="381"/>
      <c r="F159" s="80"/>
      <c r="G159" s="81"/>
      <c r="H159" s="81"/>
      <c r="I159" s="81"/>
      <c r="J159" s="429"/>
      <c r="K159" s="387"/>
      <c r="L159" s="454" t="s">
        <v>2007</v>
      </c>
    </row>
    <row r="160" spans="1:12">
      <c r="A160" s="332" t="s">
        <v>2008</v>
      </c>
      <c r="B160" s="17"/>
      <c r="C160" s="81"/>
      <c r="D160" s="429"/>
      <c r="E160" s="381"/>
      <c r="F160" s="80"/>
      <c r="G160" s="81"/>
      <c r="H160" s="81"/>
      <c r="I160" s="81"/>
      <c r="J160" s="429"/>
      <c r="K160" s="387"/>
      <c r="L160" s="454" t="s">
        <v>2008</v>
      </c>
    </row>
    <row r="161" spans="1:12">
      <c r="A161" s="332" t="s">
        <v>2009</v>
      </c>
      <c r="B161" s="17"/>
      <c r="C161" s="81"/>
      <c r="D161" s="429"/>
      <c r="E161" s="381"/>
      <c r="F161" s="80"/>
      <c r="G161" s="81"/>
      <c r="H161" s="81"/>
      <c r="I161" s="81"/>
      <c r="J161" s="429"/>
      <c r="K161" s="387"/>
      <c r="L161" s="454" t="s">
        <v>2009</v>
      </c>
    </row>
    <row r="162" spans="1:12">
      <c r="A162" s="332" t="s">
        <v>2010</v>
      </c>
      <c r="B162" s="17"/>
      <c r="C162" s="81"/>
      <c r="D162" s="429"/>
      <c r="E162" s="381"/>
      <c r="F162" s="80"/>
      <c r="G162" s="81"/>
      <c r="H162" s="81"/>
      <c r="I162" s="81"/>
      <c r="J162" s="429"/>
      <c r="K162" s="387"/>
      <c r="L162" s="454" t="s">
        <v>2010</v>
      </c>
    </row>
    <row r="163" spans="1:12">
      <c r="A163" s="332" t="s">
        <v>2011</v>
      </c>
      <c r="B163" s="17"/>
      <c r="C163" s="81"/>
      <c r="D163" s="429"/>
      <c r="E163" s="381"/>
      <c r="F163" s="80"/>
      <c r="G163" s="81"/>
      <c r="H163" s="81"/>
      <c r="I163" s="81"/>
      <c r="J163" s="429"/>
      <c r="K163" s="387"/>
      <c r="L163" s="454" t="s">
        <v>2011</v>
      </c>
    </row>
    <row r="164" spans="1:12">
      <c r="A164" s="332" t="s">
        <v>687</v>
      </c>
      <c r="B164" s="17"/>
      <c r="C164" s="81"/>
      <c r="D164" s="429"/>
      <c r="E164" s="381"/>
      <c r="F164" s="80"/>
      <c r="G164" s="81"/>
      <c r="H164" s="81"/>
      <c r="I164" s="81"/>
      <c r="J164" s="429"/>
      <c r="K164" s="387"/>
      <c r="L164" s="454" t="s">
        <v>687</v>
      </c>
    </row>
    <row r="165" spans="1:12">
      <c r="A165" s="332" t="s">
        <v>688</v>
      </c>
      <c r="B165" s="17"/>
      <c r="C165" s="81"/>
      <c r="D165" s="429"/>
      <c r="E165" s="381"/>
      <c r="F165" s="80"/>
      <c r="G165" s="81"/>
      <c r="H165" s="81"/>
      <c r="I165" s="81"/>
      <c r="J165" s="429"/>
      <c r="K165" s="387"/>
      <c r="L165" s="454" t="s">
        <v>688</v>
      </c>
    </row>
    <row r="166" spans="1:12">
      <c r="A166" s="332" t="s">
        <v>689</v>
      </c>
      <c r="B166" s="17"/>
      <c r="C166" s="81"/>
      <c r="D166" s="429"/>
      <c r="E166" s="381"/>
      <c r="F166" s="80"/>
      <c r="G166" s="81"/>
      <c r="H166" s="81"/>
      <c r="I166" s="81"/>
      <c r="J166" s="429"/>
      <c r="K166" s="387"/>
      <c r="L166" s="454" t="s">
        <v>689</v>
      </c>
    </row>
    <row r="167" spans="1:12">
      <c r="A167" s="332" t="s">
        <v>690</v>
      </c>
      <c r="B167" s="17"/>
      <c r="C167" s="81"/>
      <c r="D167" s="429"/>
      <c r="E167" s="381"/>
      <c r="F167" s="80"/>
      <c r="G167" s="81"/>
      <c r="H167" s="81"/>
      <c r="I167" s="81"/>
      <c r="J167" s="429"/>
      <c r="K167" s="387"/>
      <c r="L167" s="454" t="s">
        <v>690</v>
      </c>
    </row>
    <row r="168" spans="1:12">
      <c r="A168" s="332" t="s">
        <v>691</v>
      </c>
      <c r="B168" s="17"/>
      <c r="C168" s="81"/>
      <c r="D168" s="429"/>
      <c r="E168" s="381"/>
      <c r="F168" s="80"/>
      <c r="G168" s="81"/>
      <c r="H168" s="81"/>
      <c r="I168" s="81"/>
      <c r="J168" s="429"/>
      <c r="K168" s="387"/>
      <c r="L168" s="454" t="s">
        <v>691</v>
      </c>
    </row>
    <row r="169" spans="1:12">
      <c r="A169" s="332" t="s">
        <v>692</v>
      </c>
      <c r="B169" s="17"/>
      <c r="C169" s="81"/>
      <c r="D169" s="429"/>
      <c r="E169" s="381"/>
      <c r="F169" s="80"/>
      <c r="G169" s="81"/>
      <c r="H169" s="81"/>
      <c r="I169" s="81"/>
      <c r="J169" s="429"/>
      <c r="K169" s="387"/>
      <c r="L169" s="454" t="s">
        <v>692</v>
      </c>
    </row>
    <row r="170" spans="1:12">
      <c r="A170" s="332" t="s">
        <v>693</v>
      </c>
      <c r="B170" s="17"/>
      <c r="C170" s="81"/>
      <c r="D170" s="429"/>
      <c r="E170" s="381"/>
      <c r="F170" s="80"/>
      <c r="G170" s="81"/>
      <c r="H170" s="81"/>
      <c r="I170" s="81"/>
      <c r="J170" s="429"/>
      <c r="K170" s="387"/>
      <c r="L170" s="454" t="s">
        <v>693</v>
      </c>
    </row>
    <row r="171" spans="1:12">
      <c r="A171" s="332" t="s">
        <v>2716</v>
      </c>
      <c r="B171" s="17"/>
      <c r="C171" s="81"/>
      <c r="D171" s="429"/>
      <c r="E171" s="381"/>
      <c r="F171" s="80"/>
      <c r="G171" s="81"/>
      <c r="H171" s="81"/>
      <c r="I171" s="81"/>
      <c r="J171" s="429"/>
      <c r="K171" s="387"/>
      <c r="L171" s="454" t="s">
        <v>2716</v>
      </c>
    </row>
    <row r="172" spans="1:12">
      <c r="A172" s="332" t="s">
        <v>2717</v>
      </c>
      <c r="B172" s="17"/>
      <c r="C172" s="81"/>
      <c r="D172" s="429"/>
      <c r="E172" s="381"/>
      <c r="F172" s="80"/>
      <c r="G172" s="81"/>
      <c r="H172" s="81"/>
      <c r="I172" s="81"/>
      <c r="J172" s="429"/>
      <c r="K172" s="387"/>
      <c r="L172" s="454" t="s">
        <v>2717</v>
      </c>
    </row>
    <row r="173" spans="1:12">
      <c r="A173" s="332" t="s">
        <v>2718</v>
      </c>
      <c r="B173" s="17"/>
      <c r="C173" s="81"/>
      <c r="D173" s="429"/>
      <c r="E173" s="381"/>
      <c r="F173" s="80"/>
      <c r="G173" s="81"/>
      <c r="H173" s="81"/>
      <c r="I173" s="81"/>
      <c r="J173" s="429"/>
      <c r="K173" s="387"/>
      <c r="L173" s="454" t="s">
        <v>2718</v>
      </c>
    </row>
    <row r="174" spans="1:12">
      <c r="A174" s="332" t="s">
        <v>2719</v>
      </c>
      <c r="B174" s="17"/>
      <c r="C174" s="81"/>
      <c r="D174" s="429"/>
      <c r="E174" s="381"/>
      <c r="F174" s="80"/>
      <c r="G174" s="81"/>
      <c r="H174" s="81"/>
      <c r="I174" s="81"/>
      <c r="J174" s="429"/>
      <c r="K174" s="387"/>
      <c r="L174" s="454" t="s">
        <v>2719</v>
      </c>
    </row>
    <row r="175" spans="1:12">
      <c r="A175" s="332" t="s">
        <v>2720</v>
      </c>
      <c r="B175" s="17"/>
      <c r="C175" s="81"/>
      <c r="D175" s="429"/>
      <c r="E175" s="381"/>
      <c r="F175" s="80"/>
      <c r="G175" s="81"/>
      <c r="H175" s="81"/>
      <c r="I175" s="81"/>
      <c r="J175" s="429"/>
      <c r="K175" s="387"/>
      <c r="L175" s="454" t="s">
        <v>2720</v>
      </c>
    </row>
    <row r="176" spans="1:12">
      <c r="A176" s="332">
        <v>33</v>
      </c>
      <c r="B176" s="17"/>
      <c r="C176" s="81"/>
      <c r="D176" s="429"/>
      <c r="E176" s="381"/>
      <c r="F176" s="80"/>
      <c r="G176" s="81"/>
      <c r="H176" s="81"/>
      <c r="I176" s="81"/>
      <c r="J176" s="429"/>
      <c r="K176" s="387"/>
      <c r="L176" s="454">
        <v>33</v>
      </c>
    </row>
    <row r="177" spans="1:12">
      <c r="A177" s="332">
        <v>34</v>
      </c>
      <c r="B177" s="17"/>
      <c r="C177" s="81"/>
      <c r="D177" s="429"/>
      <c r="E177" s="381"/>
      <c r="F177" s="80"/>
      <c r="G177" s="81"/>
      <c r="H177" s="81"/>
      <c r="I177" s="81"/>
      <c r="J177" s="429"/>
      <c r="K177" s="387"/>
      <c r="L177" s="454">
        <v>34</v>
      </c>
    </row>
    <row r="178" spans="1:12">
      <c r="A178" s="332">
        <v>35</v>
      </c>
      <c r="B178" s="17"/>
      <c r="C178" s="81"/>
      <c r="D178" s="429"/>
      <c r="E178" s="381"/>
      <c r="F178" s="80"/>
      <c r="G178" s="81"/>
      <c r="H178" s="81"/>
      <c r="I178" s="81"/>
      <c r="J178" s="429"/>
      <c r="K178" s="387"/>
      <c r="L178" s="454">
        <v>35</v>
      </c>
    </row>
    <row r="179" spans="1:12">
      <c r="A179" s="332">
        <v>36</v>
      </c>
      <c r="B179" s="17"/>
      <c r="C179" s="81"/>
      <c r="D179" s="429"/>
      <c r="E179" s="381"/>
      <c r="F179" s="80"/>
      <c r="G179" s="81"/>
      <c r="H179" s="81"/>
      <c r="I179" s="81"/>
      <c r="J179" s="429"/>
      <c r="K179" s="387"/>
      <c r="L179" s="454">
        <v>36</v>
      </c>
    </row>
    <row r="180" spans="1:12">
      <c r="A180" s="332">
        <v>37</v>
      </c>
      <c r="B180" s="17"/>
      <c r="C180" s="81"/>
      <c r="D180" s="429"/>
      <c r="E180" s="381"/>
      <c r="F180" s="80"/>
      <c r="G180" s="81"/>
      <c r="H180" s="81"/>
      <c r="I180" s="81"/>
      <c r="J180" s="429"/>
      <c r="K180" s="387"/>
      <c r="L180" s="454">
        <v>37</v>
      </c>
    </row>
    <row r="181" spans="1:12">
      <c r="A181" s="332">
        <v>38</v>
      </c>
      <c r="B181" s="17"/>
      <c r="C181" s="81"/>
      <c r="D181" s="429"/>
      <c r="E181" s="381"/>
      <c r="F181" s="80"/>
      <c r="G181" s="81"/>
      <c r="H181" s="81"/>
      <c r="I181" s="81"/>
      <c r="J181" s="429"/>
      <c r="K181" s="387"/>
      <c r="L181" s="454">
        <v>38</v>
      </c>
    </row>
    <row r="182" spans="1:12">
      <c r="A182" s="332">
        <v>39</v>
      </c>
      <c r="B182" s="17"/>
      <c r="C182" s="81"/>
      <c r="D182" s="429"/>
      <c r="E182" s="381"/>
      <c r="F182" s="80"/>
      <c r="G182" s="81"/>
      <c r="H182" s="81"/>
      <c r="I182" s="81"/>
      <c r="J182" s="429"/>
      <c r="K182" s="387"/>
      <c r="L182" s="454">
        <v>39</v>
      </c>
    </row>
    <row r="183" spans="1:12">
      <c r="A183" s="332">
        <v>40</v>
      </c>
      <c r="B183" s="17"/>
      <c r="C183" s="81"/>
      <c r="D183" s="429"/>
      <c r="E183" s="381"/>
      <c r="F183" s="80"/>
      <c r="G183" s="81"/>
      <c r="H183" s="81"/>
      <c r="I183" s="81"/>
      <c r="J183" s="429"/>
      <c r="K183" s="387"/>
      <c r="L183" s="454">
        <v>40</v>
      </c>
    </row>
    <row r="184" spans="1:12">
      <c r="A184" s="332">
        <v>41</v>
      </c>
      <c r="B184" s="17"/>
      <c r="C184" s="81"/>
      <c r="D184" s="429"/>
      <c r="E184" s="381"/>
      <c r="F184" s="80"/>
      <c r="G184" s="81"/>
      <c r="H184" s="81"/>
      <c r="I184" s="81"/>
      <c r="J184" s="429"/>
      <c r="K184" s="387"/>
      <c r="L184" s="454">
        <v>41</v>
      </c>
    </row>
    <row r="185" spans="1:12">
      <c r="A185" s="332">
        <v>42</v>
      </c>
      <c r="B185" s="17"/>
      <c r="C185" s="81"/>
      <c r="D185" s="429"/>
      <c r="E185" s="381"/>
      <c r="F185" s="80"/>
      <c r="G185" s="81"/>
      <c r="H185" s="81"/>
      <c r="I185" s="81"/>
      <c r="J185" s="429"/>
      <c r="K185" s="387"/>
      <c r="L185" s="454">
        <v>42</v>
      </c>
    </row>
    <row r="186" spans="1:12">
      <c r="A186" s="332">
        <v>43</v>
      </c>
      <c r="B186" s="17"/>
      <c r="C186" s="81"/>
      <c r="D186" s="429"/>
      <c r="E186" s="381"/>
      <c r="F186" s="80"/>
      <c r="G186" s="81"/>
      <c r="H186" s="81"/>
      <c r="I186" s="81"/>
      <c r="J186" s="429"/>
      <c r="K186" s="387"/>
      <c r="L186" s="454">
        <v>43</v>
      </c>
    </row>
    <row r="187" spans="1:12">
      <c r="A187" s="332">
        <v>44</v>
      </c>
      <c r="B187" s="17"/>
      <c r="C187" s="81"/>
      <c r="D187" s="429"/>
      <c r="E187" s="381"/>
      <c r="F187" s="80"/>
      <c r="G187" s="81"/>
      <c r="H187" s="81"/>
      <c r="I187" s="81"/>
      <c r="J187" s="429"/>
      <c r="K187" s="387"/>
      <c r="L187" s="454">
        <v>44</v>
      </c>
    </row>
    <row r="188" spans="1:12">
      <c r="A188" s="332">
        <v>45</v>
      </c>
      <c r="B188" s="346" t="s">
        <v>1370</v>
      </c>
      <c r="C188" s="81"/>
      <c r="D188" s="285">
        <f>SUM(D154:D187)</f>
        <v>0</v>
      </c>
      <c r="E188" s="283">
        <f>SUM(E154:E187)</f>
        <v>0</v>
      </c>
      <c r="F188" s="80"/>
      <c r="G188" s="81"/>
      <c r="H188" s="81"/>
      <c r="I188" s="81"/>
      <c r="J188" s="285">
        <f>SUM(J154:J187)</f>
        <v>0</v>
      </c>
      <c r="K188" s="285">
        <f>SUM(K154:K187)</f>
        <v>0</v>
      </c>
      <c r="L188" s="454">
        <v>45</v>
      </c>
    </row>
    <row r="189" spans="1:12">
      <c r="A189" s="332">
        <v>46</v>
      </c>
      <c r="B189" s="17"/>
      <c r="C189" s="81"/>
      <c r="D189" s="81"/>
      <c r="E189" s="73"/>
      <c r="F189" s="80"/>
      <c r="G189" s="81"/>
      <c r="H189" s="81"/>
      <c r="I189" s="81"/>
      <c r="J189" s="81"/>
      <c r="K189" s="78"/>
      <c r="L189" s="454">
        <v>46</v>
      </c>
    </row>
    <row r="190" spans="1:12">
      <c r="A190" s="332">
        <v>47</v>
      </c>
      <c r="B190" s="17"/>
      <c r="C190" s="81"/>
      <c r="D190" s="81"/>
      <c r="E190" s="73"/>
      <c r="F190" s="80"/>
      <c r="G190" s="81"/>
      <c r="H190" s="81"/>
      <c r="I190" s="81"/>
      <c r="J190" s="81"/>
      <c r="K190" s="78"/>
      <c r="L190" s="454">
        <v>47</v>
      </c>
    </row>
    <row r="191" spans="1:12" ht="15.75" thickBot="1">
      <c r="A191" s="340">
        <v>48</v>
      </c>
      <c r="B191" s="112"/>
      <c r="C191" s="112"/>
      <c r="D191" s="378"/>
      <c r="E191" s="344"/>
      <c r="F191" s="447"/>
      <c r="G191" s="408"/>
      <c r="H191" s="408"/>
      <c r="I191" s="448"/>
      <c r="J191" s="378"/>
      <c r="K191" s="378"/>
      <c r="L191" s="455">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3820</v>
      </c>
      <c r="B193" s="69"/>
      <c r="C193" s="69"/>
      <c r="D193" s="69"/>
      <c r="E193" s="69"/>
      <c r="F193" s="69" t="s">
        <v>3821</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customSheetViews>
    <customSheetView guid="{15E51391-F6F3-48E9-B40F-0D0FA5B2E445}" scale="85" colorId="22">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
      <headerFooter alignWithMargins="0"/>
    </customSheetView>
    <customSheetView guid="{3A144620-83F7-4F5B-821B-3720DAB5A017}" scale="85" colorId="22">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2"/>
      <headerFooter alignWithMargins="0"/>
    </customSheetView>
    <customSheetView guid="{4AE1E835-A004-41CE-8576-E42DEB829644}"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3"/>
      <headerFooter alignWithMargins="0"/>
    </customSheetView>
    <customSheetView guid="{F164CA47-D0CA-4087-947A-F5047D94B8B7}"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4"/>
      <headerFooter alignWithMargins="0"/>
    </customSheetView>
    <customSheetView guid="{BD2EE8C8-7F57-4FE0-A338-C6EB2215B0F1}"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5"/>
      <headerFooter alignWithMargins="0"/>
    </customSheetView>
    <customSheetView guid="{C7E3EE00-B00F-419E-8611-266863084489}"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6"/>
      <headerFooter alignWithMargins="0"/>
    </customSheetView>
    <customSheetView guid="{3477AA39-47F3-4DEE-B5AC-34FD34A7C506}"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7"/>
      <headerFooter alignWithMargins="0"/>
    </customSheetView>
    <customSheetView guid="{49B64248-30F9-46D2-A9F4-36D89630158D}"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8"/>
      <headerFooter alignWithMargins="0"/>
    </customSheetView>
    <customSheetView guid="{9460FF40-1E23-4EAD-9F2E-3CC0E3823200}"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9"/>
      <headerFooter alignWithMargins="0"/>
    </customSheetView>
    <customSheetView guid="{EB23B504-8D38-44C1-A572-0BC0016A4154}"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0"/>
      <headerFooter alignWithMargins="0"/>
    </customSheetView>
    <customSheetView guid="{33F19BEF-14FD-48AD-9437-DC9391C2FB5D}"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1"/>
      <headerFooter alignWithMargins="0"/>
    </customSheetView>
    <customSheetView guid="{3572A64A-10E1-48A8-88DB-C6FDE35A45D9}"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2"/>
      <headerFooter alignWithMargins="0"/>
    </customSheetView>
    <customSheetView guid="{9A3FFF2B-6404-4DF1-A691-3B3D111BF416}" scale="85" colorId="22">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3"/>
      <headerFooter alignWithMargins="0"/>
    </customSheetView>
    <customSheetView guid="{6972FD2D-1C11-49E2-936D-D053FB86EE49}" scale="60" colorId="22" showPageBreaks="1" printArea="1" view="pageBreakPreview" topLeftCell="A74">
      <selection activeCell="J134" sqref="J134"/>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r:id="rId14"/>
      <headerFooter alignWithMargins="0"/>
    </customSheetView>
    <customSheetView guid="{909B62D3-37B4-48E7-A28D-FCCB057513A6}" scale="85" colorId="22">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5"/>
      <headerFooter alignWithMargins="0"/>
    </customSheetView>
    <customSheetView guid="{AF5B460E-BE98-4D6A-BC4D-FB7F586FE8C3}" scale="85" colorId="22">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6"/>
      <headerFooter alignWithMargins="0"/>
    </customSheetView>
    <customSheetView guid="{AD2DEECA-73A1-433A-8496-725ED72ABD3B}" scale="85" colorId="22">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7"/>
      <headerFooter alignWithMargins="0"/>
    </customSheetView>
    <customSheetView guid="{613A73D1-ED13-41BC-B183-6F740B4BAFC9}" scale="60" colorId="22" view="pageBreakPreview" topLeftCell="C149">
      <selection activeCell="K95" sqref="K95"/>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8"/>
      <headerFooter alignWithMargins="0"/>
    </customSheetView>
  </customSheetViews>
  <printOptions horizontalCentered="1" verticalCentered="1"/>
  <pageMargins left="0.5" right="0.5" top="0.25" bottom="0.25" header="0" footer="0"/>
  <pageSetup scale="70" fitToWidth="2" fitToHeight="3" orientation="portrait" horizontalDpi="300" verticalDpi="300" r:id="rId19"/>
  <headerFooter alignWithMargins="0"/>
  <rowBreaks count="2" manualBreakCount="2">
    <brk id="68" max="16383" man="1"/>
    <brk id="132"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266"/>
  <sheetViews>
    <sheetView defaultGridColor="0" view="pageBreakPreview" colorId="22" zoomScale="60" zoomScaleNormal="85" workbookViewId="0">
      <selection activeCell="D254" sqref="D254"/>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2056</v>
      </c>
      <c r="B1" s="66"/>
      <c r="C1" s="66"/>
      <c r="D1" s="261" t="s">
        <v>1549</v>
      </c>
      <c r="E1" s="66" t="s">
        <v>2058</v>
      </c>
      <c r="F1" s="313" t="s">
        <v>2059</v>
      </c>
    </row>
    <row r="2" spans="1:6">
      <c r="A2" s="72" t="str">
        <f>'Data Sheet'!$C$25</f>
        <v>Central Hudson Gas &amp; Electric</v>
      </c>
      <c r="B2" s="17"/>
      <c r="C2" s="17"/>
      <c r="D2" s="78" t="s">
        <v>1335</v>
      </c>
      <c r="E2" s="17" t="s">
        <v>3784</v>
      </c>
      <c r="F2" s="83"/>
    </row>
    <row r="3" spans="1:6" ht="15" customHeight="1">
      <c r="A3" s="74"/>
      <c r="B3" s="77"/>
      <c r="C3" s="77"/>
      <c r="D3" s="78" t="s">
        <v>1336</v>
      </c>
      <c r="E3" s="871" t="str">
        <f>'Data Sheet'!$C$40</f>
        <v>4/14/14</v>
      </c>
      <c r="F3" s="110" t="str">
        <f>'Data Sheet'!$C$38</f>
        <v>12/31/13</v>
      </c>
    </row>
    <row r="4" spans="1:6" ht="15" customHeight="1">
      <c r="A4" s="269"/>
      <c r="B4" s="17"/>
      <c r="C4" s="17"/>
      <c r="D4" s="89"/>
      <c r="E4" s="89"/>
      <c r="F4" s="85"/>
    </row>
    <row r="5" spans="1:6">
      <c r="A5" s="379" t="s">
        <v>3822</v>
      </c>
      <c r="B5" s="69"/>
      <c r="C5" s="69"/>
      <c r="D5" s="69"/>
      <c r="E5" s="69"/>
      <c r="F5" s="70"/>
    </row>
    <row r="6" spans="1:6">
      <c r="A6" s="271"/>
      <c r="B6" s="17"/>
      <c r="C6" s="17"/>
      <c r="D6" s="17"/>
      <c r="E6" s="17"/>
      <c r="F6" s="73"/>
    </row>
    <row r="7" spans="1:6">
      <c r="A7" s="271" t="s">
        <v>3823</v>
      </c>
      <c r="B7" s="17"/>
      <c r="C7" s="17" t="s">
        <v>3824</v>
      </c>
      <c r="D7" s="17"/>
      <c r="E7" s="17"/>
      <c r="F7" s="73"/>
    </row>
    <row r="8" spans="1:6">
      <c r="A8" s="271"/>
      <c r="B8" s="17"/>
      <c r="C8" s="17" t="s">
        <v>2911</v>
      </c>
      <c r="D8" s="17"/>
      <c r="E8" s="17"/>
      <c r="F8" s="73"/>
    </row>
    <row r="9" spans="1:6">
      <c r="A9" s="271"/>
      <c r="B9" s="17"/>
      <c r="C9" s="17" t="s">
        <v>2912</v>
      </c>
      <c r="D9" s="17"/>
      <c r="E9" s="17"/>
      <c r="F9" s="73"/>
    </row>
    <row r="10" spans="1:6">
      <c r="A10" s="271"/>
      <c r="B10" s="17"/>
      <c r="C10" s="17" t="s">
        <v>2913</v>
      </c>
      <c r="D10" s="17"/>
      <c r="E10" s="17"/>
      <c r="F10" s="73"/>
    </row>
    <row r="11" spans="1:6">
      <c r="A11" s="271" t="s">
        <v>2661</v>
      </c>
      <c r="B11" s="17"/>
      <c r="C11" s="17" t="s">
        <v>4131</v>
      </c>
      <c r="D11" s="17"/>
      <c r="E11" s="17"/>
      <c r="F11" s="73"/>
    </row>
    <row r="12" spans="1:6">
      <c r="A12" s="271"/>
      <c r="B12" s="17"/>
      <c r="C12" s="17" t="s">
        <v>4132</v>
      </c>
      <c r="D12" s="17"/>
      <c r="E12" s="17"/>
      <c r="F12" s="73"/>
    </row>
    <row r="13" spans="1:6">
      <c r="A13" s="271"/>
      <c r="B13" s="17"/>
      <c r="C13" s="17" t="s">
        <v>2941</v>
      </c>
      <c r="D13" s="17"/>
      <c r="E13" s="17"/>
      <c r="F13" s="73"/>
    </row>
    <row r="14" spans="1:6">
      <c r="A14" s="271"/>
      <c r="B14" s="17"/>
      <c r="C14" s="17" t="s">
        <v>2942</v>
      </c>
      <c r="D14" s="17"/>
      <c r="E14" s="17"/>
      <c r="F14" s="73"/>
    </row>
    <row r="15" spans="1:6">
      <c r="A15" s="271" t="s">
        <v>2662</v>
      </c>
      <c r="B15" s="17"/>
      <c r="C15" s="17" t="s">
        <v>2943</v>
      </c>
      <c r="D15" s="17"/>
      <c r="E15" s="17"/>
      <c r="F15" s="73"/>
    </row>
    <row r="16" spans="1:6">
      <c r="A16" s="271"/>
      <c r="B16" s="17"/>
      <c r="C16" s="17" t="s">
        <v>2944</v>
      </c>
      <c r="D16" s="17"/>
      <c r="E16" s="17"/>
      <c r="F16" s="73"/>
    </row>
    <row r="17" spans="1:6">
      <c r="A17" s="272"/>
      <c r="B17" s="77"/>
      <c r="C17" s="77" t="s">
        <v>2945</v>
      </c>
      <c r="D17" s="77"/>
      <c r="E17" s="77"/>
      <c r="F17" s="76"/>
    </row>
    <row r="18" spans="1:6">
      <c r="A18" s="271" t="s">
        <v>1984</v>
      </c>
      <c r="B18" s="97"/>
      <c r="C18" s="69" t="s">
        <v>2946</v>
      </c>
      <c r="D18" s="69"/>
      <c r="E18" s="69"/>
      <c r="F18" s="465" t="s">
        <v>2099</v>
      </c>
    </row>
    <row r="19" spans="1:6">
      <c r="A19" s="271" t="s">
        <v>2947</v>
      </c>
      <c r="B19" s="97"/>
      <c r="C19" s="69" t="s">
        <v>3447</v>
      </c>
      <c r="D19" s="69"/>
      <c r="E19" s="69"/>
      <c r="F19" s="465" t="s">
        <v>3448</v>
      </c>
    </row>
    <row r="20" spans="1:6">
      <c r="A20" s="272"/>
      <c r="B20" s="104"/>
      <c r="C20" s="77"/>
      <c r="D20" s="77"/>
      <c r="E20" s="77"/>
      <c r="F20" s="110"/>
    </row>
    <row r="21" spans="1:6">
      <c r="A21" s="272">
        <v>1</v>
      </c>
      <c r="B21" s="104"/>
      <c r="C21" s="77" t="s">
        <v>2948</v>
      </c>
      <c r="D21" s="77"/>
      <c r="E21" s="77"/>
      <c r="F21" s="466">
        <v>20298459</v>
      </c>
    </row>
    <row r="22" spans="1:6">
      <c r="A22" s="272">
        <v>2</v>
      </c>
      <c r="B22" s="104"/>
      <c r="C22" s="77" t="s">
        <v>502</v>
      </c>
      <c r="D22" s="77"/>
      <c r="E22" s="77"/>
      <c r="F22" s="467"/>
    </row>
    <row r="23" spans="1:6">
      <c r="A23" s="272">
        <v>3</v>
      </c>
      <c r="B23" s="104"/>
      <c r="C23" s="77"/>
      <c r="D23" s="77"/>
      <c r="E23" s="77"/>
      <c r="F23" s="468"/>
    </row>
    <row r="24" spans="1:6">
      <c r="A24" s="272">
        <v>4</v>
      </c>
      <c r="B24" s="104"/>
      <c r="C24" s="77" t="s">
        <v>503</v>
      </c>
      <c r="D24" s="77"/>
      <c r="E24" s="77"/>
      <c r="F24" s="469"/>
    </row>
    <row r="25" spans="1:6">
      <c r="A25" s="272">
        <v>5</v>
      </c>
      <c r="B25" s="104"/>
      <c r="C25" s="1899" t="s">
        <v>5052</v>
      </c>
      <c r="D25" s="1899"/>
      <c r="E25" s="1899"/>
      <c r="F25" s="1900">
        <v>24158000</v>
      </c>
    </row>
    <row r="26" spans="1:6">
      <c r="A26" s="272">
        <v>6</v>
      </c>
      <c r="B26" s="104"/>
      <c r="C26" s="77"/>
      <c r="D26" s="77"/>
      <c r="E26" s="77"/>
      <c r="F26" s="339"/>
    </row>
    <row r="27" spans="1:6">
      <c r="A27" s="272">
        <v>7</v>
      </c>
      <c r="B27" s="104"/>
      <c r="C27" s="77"/>
      <c r="D27" s="77"/>
      <c r="E27" s="77"/>
      <c r="F27" s="339"/>
    </row>
    <row r="28" spans="1:6">
      <c r="A28" s="272">
        <v>8</v>
      </c>
      <c r="B28" s="104"/>
      <c r="C28" s="77"/>
      <c r="D28" s="77"/>
      <c r="E28" s="77"/>
      <c r="F28" s="338"/>
    </row>
    <row r="29" spans="1:6">
      <c r="A29" s="272">
        <v>9</v>
      </c>
      <c r="B29" s="104"/>
      <c r="C29" s="470" t="s">
        <v>504</v>
      </c>
      <c r="D29" s="77"/>
      <c r="E29" s="77"/>
      <c r="F29" s="325"/>
    </row>
    <row r="30" spans="1:6">
      <c r="A30" s="272">
        <v>10</v>
      </c>
      <c r="B30" s="104"/>
      <c r="C30" s="1903" t="s">
        <v>5052</v>
      </c>
      <c r="D30" s="1903"/>
      <c r="E30" s="1903"/>
      <c r="F30" s="1904">
        <v>69684875</v>
      </c>
    </row>
    <row r="31" spans="1:6">
      <c r="A31" s="272">
        <v>11</v>
      </c>
      <c r="B31" s="104"/>
      <c r="C31" s="1903" t="s">
        <v>5052</v>
      </c>
      <c r="D31" s="1903"/>
      <c r="E31" s="1903"/>
      <c r="F31" s="1904">
        <v>9818925</v>
      </c>
    </row>
    <row r="32" spans="1:6">
      <c r="A32" s="272">
        <v>12</v>
      </c>
      <c r="B32" s="104"/>
      <c r="C32" s="470"/>
      <c r="D32" s="77"/>
      <c r="E32" s="77"/>
      <c r="F32" s="339"/>
    </row>
    <row r="33" spans="1:6">
      <c r="A33" s="272">
        <v>13</v>
      </c>
      <c r="B33" s="104"/>
      <c r="C33" s="470"/>
      <c r="D33" s="77"/>
      <c r="E33" s="77"/>
      <c r="F33" s="338"/>
    </row>
    <row r="34" spans="1:6">
      <c r="A34" s="272">
        <v>14</v>
      </c>
      <c r="B34" s="104"/>
      <c r="C34" s="470" t="s">
        <v>505</v>
      </c>
      <c r="D34" s="77"/>
      <c r="E34" s="77"/>
      <c r="F34" s="471"/>
    </row>
    <row r="35" spans="1:6">
      <c r="A35" s="272">
        <v>15</v>
      </c>
      <c r="B35" s="104"/>
      <c r="C35" s="1905" t="s">
        <v>5052</v>
      </c>
      <c r="D35" s="1905"/>
      <c r="E35" s="1905"/>
      <c r="F35" s="1906">
        <v>3252000</v>
      </c>
    </row>
    <row r="36" spans="1:6">
      <c r="A36" s="272">
        <v>16</v>
      </c>
      <c r="B36" s="104"/>
      <c r="C36" s="470"/>
      <c r="D36" s="77"/>
      <c r="E36" s="77"/>
      <c r="F36" s="339"/>
    </row>
    <row r="37" spans="1:6">
      <c r="A37" s="272">
        <v>17</v>
      </c>
      <c r="B37" s="104"/>
      <c r="C37" s="470"/>
      <c r="D37" s="77"/>
      <c r="E37" s="77"/>
      <c r="F37" s="339"/>
    </row>
    <row r="38" spans="1:6">
      <c r="A38" s="272">
        <v>18</v>
      </c>
      <c r="B38" s="104"/>
      <c r="C38" s="470"/>
      <c r="D38" s="77"/>
      <c r="E38" s="77"/>
      <c r="F38" s="339"/>
    </row>
    <row r="39" spans="1:6">
      <c r="A39" s="272">
        <v>19</v>
      </c>
      <c r="B39" s="104"/>
      <c r="C39" s="470" t="s">
        <v>506</v>
      </c>
      <c r="D39" s="77"/>
      <c r="E39" s="77"/>
      <c r="F39" s="471"/>
    </row>
    <row r="40" spans="1:6">
      <c r="A40" s="272">
        <v>20</v>
      </c>
      <c r="B40" s="104"/>
      <c r="C40" s="1907" t="s">
        <v>5052</v>
      </c>
      <c r="D40" s="1907"/>
      <c r="E40" s="1907"/>
      <c r="F40" s="1908">
        <v>95981000</v>
      </c>
    </row>
    <row r="41" spans="1:6">
      <c r="A41" s="272">
        <v>21</v>
      </c>
      <c r="B41" s="104"/>
      <c r="C41" s="470"/>
      <c r="D41" s="77"/>
      <c r="E41" s="77"/>
      <c r="F41" s="339"/>
    </row>
    <row r="42" spans="1:6">
      <c r="A42" s="272">
        <v>22</v>
      </c>
      <c r="B42" s="104"/>
      <c r="C42" s="470"/>
      <c r="D42" s="77"/>
      <c r="E42" s="77"/>
      <c r="F42" s="339"/>
    </row>
    <row r="43" spans="1:6">
      <c r="A43" s="272">
        <v>23</v>
      </c>
      <c r="B43" s="104"/>
      <c r="C43" s="470"/>
      <c r="D43" s="77"/>
      <c r="E43" s="77"/>
      <c r="F43" s="339"/>
    </row>
    <row r="44" spans="1:6">
      <c r="A44" s="272">
        <v>24</v>
      </c>
      <c r="B44" s="104"/>
      <c r="C44" s="470"/>
      <c r="D44" s="77"/>
      <c r="E44" s="77"/>
      <c r="F44" s="339"/>
    </row>
    <row r="45" spans="1:6">
      <c r="A45" s="272">
        <v>25</v>
      </c>
      <c r="B45" s="104"/>
      <c r="C45" s="470"/>
      <c r="D45" s="77"/>
      <c r="E45" s="77"/>
      <c r="F45" s="320"/>
    </row>
    <row r="46" spans="1:6">
      <c r="A46" s="272">
        <v>26</v>
      </c>
      <c r="B46" s="104"/>
      <c r="C46" s="470"/>
      <c r="D46" s="77"/>
      <c r="E46" s="77"/>
      <c r="F46" s="339"/>
    </row>
    <row r="47" spans="1:6">
      <c r="A47" s="272">
        <v>27</v>
      </c>
      <c r="B47" s="104"/>
      <c r="C47" s="470" t="s">
        <v>507</v>
      </c>
      <c r="D47" s="77"/>
      <c r="E47" s="77"/>
      <c r="F47" s="466">
        <f>F21+SUM(F25:F28)+SUM(F30:F33)-SUM(F35:F38)-SUM(F40:F46)</f>
        <v>24727259</v>
      </c>
    </row>
    <row r="48" spans="1:6">
      <c r="A48" s="271">
        <v>28</v>
      </c>
      <c r="B48" s="97"/>
      <c r="C48" s="472" t="s">
        <v>508</v>
      </c>
      <c r="D48" s="17"/>
      <c r="E48" s="17"/>
      <c r="F48" s="338"/>
    </row>
    <row r="49" spans="1:6">
      <c r="A49" s="271">
        <v>29</v>
      </c>
      <c r="B49" s="97"/>
      <c r="C49" s="472"/>
      <c r="D49" s="17"/>
      <c r="E49" s="17"/>
      <c r="F49" s="338"/>
    </row>
    <row r="50" spans="1:6">
      <c r="A50" s="271">
        <v>30</v>
      </c>
      <c r="B50" s="97"/>
      <c r="C50" s="1910" t="s">
        <v>5053</v>
      </c>
      <c r="D50" s="1909"/>
      <c r="E50" s="1909"/>
      <c r="F50" s="1911">
        <v>8642999.6400000006</v>
      </c>
    </row>
    <row r="51" spans="1:6">
      <c r="A51" s="271">
        <v>31</v>
      </c>
      <c r="B51" s="97"/>
      <c r="C51" s="472"/>
      <c r="D51" s="17"/>
      <c r="E51" s="17" t="s">
        <v>2045</v>
      </c>
      <c r="F51" s="338"/>
    </row>
    <row r="52" spans="1:6">
      <c r="A52" s="271">
        <v>32</v>
      </c>
      <c r="B52" s="97"/>
      <c r="C52" s="472"/>
      <c r="D52" s="17"/>
      <c r="E52" s="17" t="s">
        <v>2045</v>
      </c>
      <c r="F52" s="338"/>
    </row>
    <row r="53" spans="1:6">
      <c r="A53" s="271">
        <v>33</v>
      </c>
      <c r="B53" s="97"/>
      <c r="C53" s="472"/>
      <c r="D53" s="17"/>
      <c r="E53" s="17"/>
      <c r="F53" s="338"/>
    </row>
    <row r="54" spans="1:6">
      <c r="A54" s="271">
        <v>34</v>
      </c>
      <c r="B54" s="97"/>
      <c r="C54" s="472"/>
      <c r="D54" s="17"/>
      <c r="E54" s="17"/>
      <c r="F54" s="338"/>
    </row>
    <row r="55" spans="1:6">
      <c r="A55" s="271">
        <v>35</v>
      </c>
      <c r="B55" s="97"/>
      <c r="C55" s="472"/>
      <c r="D55" s="17"/>
      <c r="E55" s="17"/>
      <c r="F55" s="338"/>
    </row>
    <row r="56" spans="1:6">
      <c r="A56" s="271">
        <v>36</v>
      </c>
      <c r="B56" s="97"/>
      <c r="C56" s="472"/>
      <c r="D56" s="17"/>
      <c r="E56" s="17"/>
      <c r="F56" s="338"/>
    </row>
    <row r="57" spans="1:6">
      <c r="A57" s="271">
        <v>37</v>
      </c>
      <c r="B57" s="97"/>
      <c r="C57" s="472"/>
      <c r="D57" s="17"/>
      <c r="E57" s="17"/>
      <c r="F57" s="338"/>
    </row>
    <row r="58" spans="1:6">
      <c r="A58" s="271">
        <v>38</v>
      </c>
      <c r="B58" s="97"/>
      <c r="C58" s="472"/>
      <c r="D58" s="17"/>
      <c r="E58" s="17"/>
      <c r="F58" s="338"/>
    </row>
    <row r="59" spans="1:6">
      <c r="A59" s="271">
        <v>39</v>
      </c>
      <c r="B59" s="97"/>
      <c r="C59" s="472"/>
      <c r="D59" s="17"/>
      <c r="E59" s="17"/>
      <c r="F59" s="338"/>
    </row>
    <row r="60" spans="1:6">
      <c r="A60" s="271">
        <v>40</v>
      </c>
      <c r="B60" s="97"/>
      <c r="C60" s="472"/>
      <c r="D60" s="17"/>
      <c r="E60" s="17"/>
      <c r="F60" s="338"/>
    </row>
    <row r="61" spans="1:6">
      <c r="A61" s="271">
        <v>41</v>
      </c>
      <c r="B61" s="97"/>
      <c r="C61" s="472"/>
      <c r="D61" s="17"/>
      <c r="E61" s="17"/>
      <c r="F61" s="338"/>
    </row>
    <row r="62" spans="1:6">
      <c r="A62" s="271">
        <v>42</v>
      </c>
      <c r="B62" s="97"/>
      <c r="C62" s="472"/>
      <c r="D62" s="17"/>
      <c r="E62" s="17"/>
      <c r="F62" s="338"/>
    </row>
    <row r="63" spans="1:6">
      <c r="A63" s="271">
        <v>43</v>
      </c>
      <c r="B63" s="97"/>
      <c r="C63" s="472"/>
      <c r="D63" s="17"/>
      <c r="E63" s="17"/>
      <c r="F63" s="338"/>
    </row>
    <row r="64" spans="1:6" ht="15.75" thickBot="1">
      <c r="A64" s="406">
        <v>44</v>
      </c>
      <c r="B64" s="394"/>
      <c r="C64" s="473"/>
      <c r="D64" s="112"/>
      <c r="E64" s="112"/>
      <c r="F64" s="354"/>
    </row>
    <row r="65" spans="1:6">
      <c r="A65" s="17"/>
      <c r="B65" s="17"/>
      <c r="C65" s="17"/>
      <c r="D65" s="17"/>
      <c r="E65" s="17"/>
      <c r="F65" s="17"/>
    </row>
    <row r="66" spans="1:6">
      <c r="A66" s="17" t="s">
        <v>509</v>
      </c>
      <c r="B66" s="17"/>
      <c r="C66" s="17"/>
      <c r="D66" s="17"/>
      <c r="E66" s="17"/>
      <c r="F66" s="69"/>
    </row>
    <row r="67" spans="1:6">
      <c r="A67" s="69" t="s">
        <v>510</v>
      </c>
      <c r="B67" s="69"/>
      <c r="C67" s="69"/>
      <c r="D67" s="69"/>
      <c r="E67" s="69"/>
      <c r="F67" s="69"/>
    </row>
    <row r="68" spans="1:6">
      <c r="A68" s="17"/>
      <c r="B68" s="17"/>
      <c r="C68" s="17"/>
      <c r="D68" s="17"/>
      <c r="E68" s="17"/>
      <c r="F68" s="17"/>
    </row>
    <row r="69" spans="1:6" ht="15.75">
      <c r="A69" s="71" t="s">
        <v>511</v>
      </c>
      <c r="B69" s="69"/>
      <c r="C69" s="69"/>
      <c r="D69" s="69"/>
      <c r="E69" s="69"/>
      <c r="F69" s="69"/>
    </row>
    <row r="70" spans="1:6">
      <c r="A70" s="17"/>
      <c r="B70" s="17"/>
      <c r="C70" s="17"/>
      <c r="D70" s="17"/>
      <c r="E70" s="17"/>
      <c r="F70" s="17"/>
    </row>
    <row r="71" spans="1:6" ht="15.75" thickBot="1">
      <c r="A71" s="17" t="str">
        <f>'Data Sheet'!$C$25</f>
        <v>Central Hudson Gas &amp; Electric</v>
      </c>
      <c r="B71" s="17"/>
      <c r="C71" s="17"/>
      <c r="D71" s="17"/>
      <c r="E71" s="859" t="str">
        <f>'Data Sheet'!$C$40</f>
        <v>4/14/14</v>
      </c>
      <c r="F71" s="9" t="str">
        <f>'Data Sheet'!$C$38</f>
        <v>12/31/13</v>
      </c>
    </row>
    <row r="72" spans="1:6">
      <c r="A72" s="474"/>
      <c r="B72" s="66"/>
      <c r="C72" s="66"/>
      <c r="D72" s="66"/>
      <c r="E72" s="66"/>
      <c r="F72" s="67"/>
    </row>
    <row r="73" spans="1:6">
      <c r="A73" s="379" t="s">
        <v>3822</v>
      </c>
      <c r="B73" s="69"/>
      <c r="C73" s="69"/>
      <c r="D73" s="69"/>
      <c r="E73" s="69"/>
      <c r="F73" s="70"/>
    </row>
    <row r="74" spans="1:6">
      <c r="A74" s="272"/>
      <c r="B74" s="77"/>
      <c r="C74" s="77"/>
      <c r="D74" s="77"/>
      <c r="E74" s="77"/>
      <c r="F74" s="76"/>
    </row>
    <row r="75" spans="1:6">
      <c r="A75" s="271"/>
      <c r="B75" s="17"/>
      <c r="C75" s="69" t="s">
        <v>2946</v>
      </c>
      <c r="D75" s="69"/>
      <c r="E75" s="69"/>
      <c r="F75" s="465" t="s">
        <v>2099</v>
      </c>
    </row>
    <row r="76" spans="1:6">
      <c r="A76" s="272"/>
      <c r="B76" s="77"/>
      <c r="C76" s="75" t="s">
        <v>3447</v>
      </c>
      <c r="D76" s="75"/>
      <c r="E76" s="75"/>
      <c r="F76" s="475" t="s">
        <v>3448</v>
      </c>
    </row>
    <row r="77" spans="1:6" ht="15.75">
      <c r="A77" s="271"/>
      <c r="B77" s="17"/>
      <c r="C77" s="1920" t="s">
        <v>5054</v>
      </c>
      <c r="D77" s="1914"/>
      <c r="E77" s="1914"/>
      <c r="F77" s="1917"/>
    </row>
    <row r="78" spans="1:6">
      <c r="A78" s="271"/>
      <c r="B78" s="17"/>
      <c r="C78" s="1918" t="s">
        <v>5055</v>
      </c>
      <c r="D78" s="1915"/>
      <c r="E78" s="1915"/>
      <c r="F78" s="1919">
        <v>4554000</v>
      </c>
    </row>
    <row r="79" spans="1:6">
      <c r="A79" s="271"/>
      <c r="B79" s="17"/>
      <c r="C79" s="1918" t="s">
        <v>5020</v>
      </c>
      <c r="D79" s="1914"/>
      <c r="E79" s="1914"/>
      <c r="F79" s="1901">
        <v>638000</v>
      </c>
    </row>
    <row r="80" spans="1:6">
      <c r="A80" s="271"/>
      <c r="B80" s="17"/>
      <c r="C80" s="1918" t="s">
        <v>5056</v>
      </c>
      <c r="D80" s="1914"/>
      <c r="E80" s="1914"/>
      <c r="F80" s="1917">
        <v>2905000</v>
      </c>
    </row>
    <row r="81" spans="1:6">
      <c r="A81" s="271"/>
      <c r="B81" s="17"/>
      <c r="C81" s="1918" t="s">
        <v>5057</v>
      </c>
      <c r="D81" s="1914"/>
      <c r="E81" s="1914"/>
      <c r="F81" s="1917">
        <v>2220000</v>
      </c>
    </row>
    <row r="82" spans="1:6">
      <c r="A82" s="271"/>
      <c r="B82" s="17"/>
      <c r="C82" s="1914" t="s">
        <v>5058</v>
      </c>
      <c r="D82" s="1914"/>
      <c r="E82" s="1914"/>
      <c r="F82" s="1917">
        <v>2688000</v>
      </c>
    </row>
    <row r="83" spans="1:6">
      <c r="A83" s="271"/>
      <c r="B83" s="17"/>
      <c r="C83" s="1924" t="s">
        <v>5059</v>
      </c>
      <c r="D83" s="1914"/>
      <c r="E83" s="1914"/>
      <c r="F83" s="1917">
        <v>9337000</v>
      </c>
    </row>
    <row r="84" spans="1:6">
      <c r="A84" s="271"/>
      <c r="B84" s="17"/>
      <c r="C84" s="1918" t="s">
        <v>5060</v>
      </c>
      <c r="D84" s="1921"/>
      <c r="E84" s="1921"/>
      <c r="F84" s="1917">
        <v>871000</v>
      </c>
    </row>
    <row r="85" spans="1:6">
      <c r="A85" s="271"/>
      <c r="B85" s="17"/>
      <c r="C85" s="1921" t="s">
        <v>5061</v>
      </c>
      <c r="D85" s="1914"/>
      <c r="E85" s="1914"/>
      <c r="F85" s="1917">
        <v>945000</v>
      </c>
    </row>
    <row r="86" spans="1:6" ht="15.75" thickBot="1">
      <c r="A86" s="271"/>
      <c r="B86" s="17"/>
      <c r="C86" s="1914" t="s">
        <v>5062</v>
      </c>
      <c r="D86" s="1914"/>
      <c r="E86" s="1914"/>
      <c r="F86" s="1922">
        <v>24158000</v>
      </c>
    </row>
    <row r="87" spans="1:6" ht="15.75" thickTop="1">
      <c r="A87" s="271"/>
      <c r="B87" s="17"/>
      <c r="C87" s="1912"/>
      <c r="D87" s="1914"/>
      <c r="E87" s="1914"/>
      <c r="F87" s="1917"/>
    </row>
    <row r="88" spans="1:6" ht="15.75">
      <c r="A88" s="271"/>
      <c r="B88" s="17"/>
      <c r="C88" s="1923" t="s">
        <v>5063</v>
      </c>
      <c r="D88" s="1914"/>
      <c r="E88" s="1914"/>
      <c r="F88" s="1917"/>
    </row>
    <row r="89" spans="1:6">
      <c r="A89" s="271"/>
      <c r="B89" s="17"/>
      <c r="C89" s="1921" t="s">
        <v>5064</v>
      </c>
      <c r="D89" s="1914"/>
      <c r="E89" s="1914"/>
      <c r="F89" s="1902">
        <v>536875</v>
      </c>
    </row>
    <row r="90" spans="1:6">
      <c r="A90" s="271"/>
      <c r="B90" s="17"/>
      <c r="C90" s="1918" t="s">
        <v>5065</v>
      </c>
      <c r="D90" s="1921"/>
      <c r="E90" s="1921"/>
      <c r="F90" s="1917">
        <v>1859000</v>
      </c>
    </row>
    <row r="91" spans="1:6">
      <c r="A91" s="271"/>
      <c r="B91" s="17"/>
      <c r="C91" s="1921" t="s">
        <v>5066</v>
      </c>
      <c r="D91" s="1914"/>
      <c r="E91" s="1914"/>
      <c r="F91" s="1931">
        <v>0</v>
      </c>
    </row>
    <row r="92" spans="1:6">
      <c r="A92" s="271"/>
      <c r="B92" s="17"/>
      <c r="C92" s="1918" t="s">
        <v>5067</v>
      </c>
      <c r="D92" s="1914"/>
      <c r="E92" s="1914"/>
      <c r="F92" s="1917">
        <v>200000</v>
      </c>
    </row>
    <row r="93" spans="1:6">
      <c r="A93" s="271"/>
      <c r="B93" s="17"/>
      <c r="C93" s="1918" t="s">
        <v>5068</v>
      </c>
      <c r="D93" s="1914"/>
      <c r="E93" s="1914"/>
      <c r="F93" s="1917">
        <v>672000</v>
      </c>
    </row>
    <row r="94" spans="1:6">
      <c r="A94" s="271"/>
      <c r="B94" s="17"/>
      <c r="C94" s="1918" t="s">
        <v>5069</v>
      </c>
      <c r="D94" s="1915"/>
      <c r="E94" s="1915"/>
      <c r="F94" s="1917">
        <v>13000</v>
      </c>
    </row>
    <row r="95" spans="1:6">
      <c r="A95" s="271"/>
      <c r="B95" s="17"/>
      <c r="C95" s="1918" t="s">
        <v>5070</v>
      </c>
      <c r="D95" s="1914"/>
      <c r="E95" s="1914"/>
      <c r="F95" s="1917">
        <v>4730000</v>
      </c>
    </row>
    <row r="96" spans="1:6">
      <c r="A96" s="271"/>
      <c r="B96" s="17"/>
      <c r="C96" s="1918" t="s">
        <v>5071</v>
      </c>
      <c r="D96" s="1915"/>
      <c r="E96" s="1915"/>
      <c r="F96" s="1917">
        <v>1657000</v>
      </c>
    </row>
    <row r="97" spans="1:6">
      <c r="A97" s="271"/>
      <c r="B97" s="17"/>
      <c r="C97" s="1921" t="s">
        <v>5072</v>
      </c>
      <c r="D97" s="1914"/>
      <c r="E97" s="1914"/>
      <c r="F97" s="1917">
        <v>1425000</v>
      </c>
    </row>
    <row r="98" spans="1:6">
      <c r="A98" s="271"/>
      <c r="B98" s="17"/>
      <c r="C98" s="1918" t="s">
        <v>5073</v>
      </c>
      <c r="D98" s="1914"/>
      <c r="E98" s="1914"/>
      <c r="F98" s="1917">
        <v>155000</v>
      </c>
    </row>
    <row r="99" spans="1:6">
      <c r="A99" s="271"/>
      <c r="B99" s="17"/>
      <c r="C99" s="1921" t="s">
        <v>5074</v>
      </c>
      <c r="D99" s="1914"/>
      <c r="E99" s="1914"/>
      <c r="F99" s="1917">
        <v>475000</v>
      </c>
    </row>
    <row r="100" spans="1:6">
      <c r="A100" s="271"/>
      <c r="B100" s="17"/>
      <c r="C100" s="1918" t="s">
        <v>5075</v>
      </c>
      <c r="D100" s="1914"/>
      <c r="E100" s="1914"/>
      <c r="F100" s="1917">
        <v>285000</v>
      </c>
    </row>
    <row r="101" spans="1:6">
      <c r="A101" s="271"/>
      <c r="B101" s="17"/>
      <c r="C101" s="1918" t="s">
        <v>5076</v>
      </c>
      <c r="D101" s="1915"/>
      <c r="E101" s="1915"/>
      <c r="F101" s="1917">
        <v>293000</v>
      </c>
    </row>
    <row r="102" spans="1:6">
      <c r="A102" s="271"/>
      <c r="B102" s="17"/>
      <c r="C102" s="1918" t="s">
        <v>5077</v>
      </c>
      <c r="D102" s="1915"/>
      <c r="E102" s="1915"/>
      <c r="F102" s="1917">
        <v>213000</v>
      </c>
    </row>
    <row r="103" spans="1:6">
      <c r="A103" s="271"/>
      <c r="B103" s="17"/>
      <c r="C103" s="1918" t="s">
        <v>5078</v>
      </c>
      <c r="D103" s="1915"/>
      <c r="E103" s="1915"/>
      <c r="F103" s="1917">
        <v>1600000</v>
      </c>
    </row>
    <row r="104" spans="1:6">
      <c r="A104" s="271"/>
      <c r="B104" s="17"/>
      <c r="C104" s="1921" t="s">
        <v>5079</v>
      </c>
      <c r="D104" s="1914"/>
      <c r="E104" s="1914"/>
      <c r="F104" s="1917">
        <v>115000</v>
      </c>
    </row>
    <row r="105" spans="1:6">
      <c r="A105" s="271"/>
      <c r="B105" s="17"/>
      <c r="C105" s="1918" t="s">
        <v>5080</v>
      </c>
      <c r="D105" s="1914"/>
      <c r="E105" s="1914"/>
      <c r="F105" s="1917">
        <v>91000</v>
      </c>
    </row>
    <row r="106" spans="1:6">
      <c r="A106" s="271"/>
      <c r="B106" s="17"/>
      <c r="C106" s="1918" t="s">
        <v>5081</v>
      </c>
      <c r="D106" s="1914"/>
      <c r="E106" s="1914"/>
      <c r="F106" s="1917">
        <v>372000</v>
      </c>
    </row>
    <row r="107" spans="1:6">
      <c r="A107" s="271"/>
      <c r="B107" s="17"/>
      <c r="C107" s="1918" t="s">
        <v>5082</v>
      </c>
      <c r="D107" s="1921"/>
      <c r="E107" s="1921"/>
      <c r="F107" s="1917">
        <v>44000</v>
      </c>
    </row>
    <row r="108" spans="1:6">
      <c r="A108" s="271"/>
      <c r="B108" s="17"/>
      <c r="C108" s="1918" t="s">
        <v>5083</v>
      </c>
      <c r="D108" s="1915"/>
      <c r="E108" s="1915"/>
      <c r="F108" s="1917">
        <v>130000</v>
      </c>
    </row>
    <row r="109" spans="1:6">
      <c r="A109" s="271"/>
      <c r="B109" s="17"/>
      <c r="C109" s="1918" t="s">
        <v>5084</v>
      </c>
      <c r="D109" s="1914"/>
      <c r="E109" s="1914"/>
      <c r="F109" s="1932">
        <v>100000</v>
      </c>
    </row>
    <row r="110" spans="1:6">
      <c r="A110" s="271"/>
      <c r="B110" s="17"/>
      <c r="C110" s="1918" t="s">
        <v>5085</v>
      </c>
      <c r="D110" s="1912"/>
      <c r="E110" s="1912"/>
      <c r="F110" s="1917">
        <v>7036000</v>
      </c>
    </row>
    <row r="111" spans="1:6">
      <c r="A111" s="271"/>
      <c r="B111" s="17"/>
      <c r="C111" s="1918" t="s">
        <v>5086</v>
      </c>
      <c r="D111" s="1915"/>
      <c r="E111" s="1915"/>
      <c r="F111" s="1929">
        <v>3243000</v>
      </c>
    </row>
    <row r="112" spans="1:6">
      <c r="A112" s="271"/>
      <c r="B112" s="17"/>
      <c r="C112" s="1918" t="s">
        <v>5087</v>
      </c>
      <c r="D112" s="1914"/>
      <c r="E112" s="1914"/>
      <c r="F112" s="1917">
        <v>4950000</v>
      </c>
    </row>
    <row r="113" spans="1:6">
      <c r="A113" s="271"/>
      <c r="B113" s="17"/>
      <c r="C113" s="1918" t="s">
        <v>5088</v>
      </c>
      <c r="D113" s="1914"/>
      <c r="E113" s="1914"/>
      <c r="F113" s="1917">
        <v>925000</v>
      </c>
    </row>
    <row r="114" spans="1:6">
      <c r="A114" s="271"/>
      <c r="B114" s="17"/>
      <c r="C114" s="1918" t="s">
        <v>5089</v>
      </c>
      <c r="D114" s="1914"/>
      <c r="E114" s="1914"/>
      <c r="F114" s="1917">
        <v>35207000</v>
      </c>
    </row>
    <row r="115" spans="1:6">
      <c r="A115" s="271"/>
      <c r="B115" s="17"/>
      <c r="C115" s="1918" t="s">
        <v>5090</v>
      </c>
      <c r="D115" s="1921"/>
      <c r="E115" s="1921"/>
      <c r="F115" s="1929">
        <v>31000</v>
      </c>
    </row>
    <row r="116" spans="1:6">
      <c r="A116" s="271"/>
      <c r="B116" s="17"/>
      <c r="C116" s="1918" t="s">
        <v>5091</v>
      </c>
      <c r="D116" s="1915"/>
      <c r="E116" s="1915"/>
      <c r="F116" s="1917">
        <v>2721000</v>
      </c>
    </row>
    <row r="117" spans="1:6">
      <c r="A117" s="271"/>
      <c r="B117" s="17"/>
      <c r="C117" s="1918" t="s">
        <v>5092</v>
      </c>
      <c r="D117" s="1915"/>
      <c r="E117" s="1915"/>
      <c r="F117" s="1929">
        <v>606000</v>
      </c>
    </row>
    <row r="118" spans="1:6">
      <c r="A118" s="271"/>
      <c r="B118" s="17"/>
      <c r="C118" s="1918" t="s">
        <v>5093</v>
      </c>
      <c r="D118" s="1914"/>
      <c r="E118" s="1914"/>
      <c r="F118" s="1917">
        <v>0</v>
      </c>
    </row>
    <row r="119" spans="1:6" ht="15.75" thickBot="1">
      <c r="A119" s="271"/>
      <c r="B119" s="17"/>
      <c r="C119" s="1918" t="s">
        <v>5094</v>
      </c>
      <c r="D119" s="1914"/>
      <c r="E119" s="1914"/>
      <c r="F119" s="1933">
        <v>69684875</v>
      </c>
    </row>
    <row r="120" spans="1:6" ht="15.75" thickTop="1">
      <c r="A120" s="1898"/>
      <c r="B120" s="17"/>
      <c r="C120" s="1918"/>
      <c r="D120" s="1914"/>
      <c r="E120" s="1914"/>
      <c r="F120" s="1917"/>
    </row>
    <row r="121" spans="1:6" ht="15.75">
      <c r="A121" s="1898"/>
      <c r="B121" s="17"/>
      <c r="C121" s="1927" t="s">
        <v>5095</v>
      </c>
      <c r="D121" s="1914"/>
      <c r="E121" s="1914"/>
      <c r="F121" s="1917"/>
    </row>
    <row r="122" spans="1:6">
      <c r="A122" s="1898"/>
      <c r="B122" s="17"/>
      <c r="C122" s="1918" t="s">
        <v>5096</v>
      </c>
      <c r="D122" s="1914"/>
      <c r="E122" s="1914"/>
      <c r="F122" s="1925">
        <v>1735657</v>
      </c>
    </row>
    <row r="123" spans="1:6">
      <c r="A123" s="1898"/>
      <c r="B123" s="17"/>
      <c r="C123" s="1918" t="s">
        <v>5097</v>
      </c>
      <c r="D123" s="1914"/>
      <c r="E123" s="1914"/>
      <c r="F123" s="1917">
        <v>-192000</v>
      </c>
    </row>
    <row r="124" spans="1:6">
      <c r="A124" s="1898"/>
      <c r="B124" s="17"/>
      <c r="C124" s="1918" t="s">
        <v>5098</v>
      </c>
      <c r="D124" s="1914"/>
      <c r="E124" s="1914"/>
      <c r="F124" s="1917">
        <v>18795025</v>
      </c>
    </row>
    <row r="125" spans="1:6">
      <c r="A125" s="1898"/>
      <c r="B125" s="17"/>
      <c r="C125" s="1918" t="s">
        <v>5099</v>
      </c>
      <c r="D125" s="1914"/>
      <c r="E125" s="1914"/>
      <c r="F125" s="1917">
        <v>-10327757</v>
      </c>
    </row>
    <row r="126" spans="1:6">
      <c r="A126" s="1898"/>
      <c r="B126" s="17"/>
      <c r="C126" s="1918" t="s">
        <v>5100</v>
      </c>
      <c r="D126" s="1914"/>
      <c r="E126" s="1914"/>
      <c r="F126" s="1916">
        <v>-192000</v>
      </c>
    </row>
    <row r="127" spans="1:6" ht="15.75" thickBot="1">
      <c r="A127" s="1898"/>
      <c r="B127" s="17"/>
      <c r="C127" s="1918" t="s">
        <v>5101</v>
      </c>
      <c r="D127" s="1914"/>
      <c r="E127" s="1914"/>
      <c r="F127" s="1926">
        <v>9818925</v>
      </c>
    </row>
    <row r="128" spans="1:6" ht="15.75" thickTop="1">
      <c r="A128" s="1898"/>
      <c r="B128" s="17"/>
      <c r="C128" s="1918"/>
      <c r="D128" s="1914"/>
      <c r="E128" s="1914"/>
      <c r="F128" s="1917"/>
    </row>
    <row r="129" spans="1:6">
      <c r="A129" s="271"/>
      <c r="B129" s="17"/>
      <c r="C129" s="472"/>
      <c r="D129" s="17"/>
      <c r="E129" s="17"/>
      <c r="F129" s="338"/>
    </row>
    <row r="130" spans="1:6" ht="15.75" thickBot="1">
      <c r="A130" s="406"/>
      <c r="B130" s="112"/>
      <c r="C130" s="473"/>
      <c r="D130" s="112"/>
      <c r="E130" s="112"/>
      <c r="F130" s="354"/>
    </row>
    <row r="131" spans="1:6">
      <c r="A131" s="17"/>
      <c r="B131" s="17"/>
      <c r="C131" s="17"/>
      <c r="D131" s="17"/>
      <c r="E131" s="17"/>
      <c r="F131" s="17"/>
    </row>
    <row r="132" spans="1:6">
      <c r="A132" s="17" t="s">
        <v>512</v>
      </c>
      <c r="B132" s="17"/>
      <c r="C132" s="17"/>
      <c r="D132" s="17"/>
      <c r="E132" s="17"/>
      <c r="F132" s="69"/>
    </row>
    <row r="133" spans="1:6">
      <c r="A133" s="69" t="s">
        <v>513</v>
      </c>
      <c r="B133" s="69"/>
      <c r="C133" s="69"/>
      <c r="D133" s="69"/>
      <c r="E133" s="69"/>
      <c r="F133" s="69"/>
    </row>
    <row r="134" spans="1:6" ht="15.75" thickBot="1">
      <c r="A134" s="17" t="str">
        <f>'Data Sheet'!$C$25</f>
        <v>Central Hudson Gas &amp; Electric</v>
      </c>
      <c r="B134" s="69"/>
      <c r="C134" s="69"/>
      <c r="D134" s="69"/>
      <c r="E134" s="859" t="str">
        <f>'Data Sheet'!$C$40</f>
        <v>4/14/14</v>
      </c>
      <c r="F134" s="9" t="str">
        <f>'Data Sheet'!$C$38</f>
        <v>12/31/13</v>
      </c>
    </row>
    <row r="135" spans="1:6">
      <c r="A135" s="474"/>
      <c r="B135" s="66"/>
      <c r="C135" s="66"/>
      <c r="D135" s="66"/>
      <c r="E135" s="66"/>
      <c r="F135" s="67"/>
    </row>
    <row r="136" spans="1:6">
      <c r="A136" s="379" t="s">
        <v>3822</v>
      </c>
      <c r="B136" s="69"/>
      <c r="C136" s="69"/>
      <c r="D136" s="69"/>
      <c r="E136" s="69"/>
      <c r="F136" s="70"/>
    </row>
    <row r="137" spans="1:6">
      <c r="A137" s="272"/>
      <c r="B137" s="77"/>
      <c r="C137" s="77"/>
      <c r="D137" s="77"/>
      <c r="E137" s="77"/>
      <c r="F137" s="76"/>
    </row>
    <row r="138" spans="1:6">
      <c r="A138" s="271"/>
      <c r="B138" s="97"/>
      <c r="C138" s="69" t="s">
        <v>2946</v>
      </c>
      <c r="D138" s="69"/>
      <c r="E138" s="69"/>
      <c r="F138" s="465" t="s">
        <v>2099</v>
      </c>
    </row>
    <row r="139" spans="1:6">
      <c r="A139" s="272"/>
      <c r="B139" s="104"/>
      <c r="C139" s="75" t="s">
        <v>3447</v>
      </c>
      <c r="D139" s="75"/>
      <c r="E139" s="75"/>
      <c r="F139" s="475" t="s">
        <v>3448</v>
      </c>
    </row>
    <row r="140" spans="1:6" ht="15.75">
      <c r="A140" s="271"/>
      <c r="B140" s="17"/>
      <c r="C140" s="1927" t="s">
        <v>5102</v>
      </c>
      <c r="D140" s="1914"/>
      <c r="E140" s="1914"/>
      <c r="F140" s="1917"/>
    </row>
    <row r="141" spans="1:6">
      <c r="A141" s="271"/>
      <c r="B141" s="17"/>
      <c r="C141" s="1918" t="s">
        <v>5103</v>
      </c>
      <c r="D141" s="1914"/>
      <c r="E141" s="1914"/>
      <c r="F141" s="1917">
        <v>1016000</v>
      </c>
    </row>
    <row r="142" spans="1:6">
      <c r="A142" s="271"/>
      <c r="B142" s="17"/>
      <c r="C142" s="1918" t="s">
        <v>5104</v>
      </c>
      <c r="D142" s="1914"/>
      <c r="E142" s="1914"/>
      <c r="F142" s="1917">
        <v>1110000</v>
      </c>
    </row>
    <row r="143" spans="1:6">
      <c r="A143" s="271"/>
      <c r="B143" s="17"/>
      <c r="C143" s="1914" t="s">
        <v>5105</v>
      </c>
      <c r="D143" s="1914"/>
      <c r="E143" s="1914"/>
      <c r="F143" s="1917">
        <v>592000</v>
      </c>
    </row>
    <row r="144" spans="1:6">
      <c r="A144" s="271"/>
      <c r="B144" s="17"/>
      <c r="C144" s="1918" t="s">
        <v>5106</v>
      </c>
      <c r="D144" s="1914"/>
      <c r="E144" s="1914"/>
      <c r="F144" s="1917">
        <v>534000</v>
      </c>
    </row>
    <row r="145" spans="1:6" ht="15.75" thickBot="1">
      <c r="A145" s="271"/>
      <c r="B145" s="17"/>
      <c r="C145" s="1918" t="s">
        <v>5107</v>
      </c>
      <c r="D145" s="1914"/>
      <c r="E145" s="1914"/>
      <c r="F145" s="1926">
        <v>3252000</v>
      </c>
    </row>
    <row r="146" spans="1:6" ht="15.75" thickTop="1">
      <c r="A146" s="271"/>
      <c r="B146" s="17"/>
      <c r="C146" s="1918"/>
      <c r="D146" s="1914"/>
      <c r="E146" s="1914"/>
      <c r="F146" s="1917"/>
    </row>
    <row r="147" spans="1:6" ht="15.75">
      <c r="A147" s="271"/>
      <c r="B147" s="17"/>
      <c r="C147" s="1927" t="s">
        <v>5108</v>
      </c>
      <c r="D147" s="1914"/>
      <c r="E147" s="1914"/>
      <c r="F147" s="1917"/>
    </row>
    <row r="148" spans="1:6">
      <c r="A148" s="271"/>
      <c r="B148" s="17"/>
      <c r="C148" s="1918" t="s">
        <v>5109</v>
      </c>
      <c r="D148" s="1914"/>
      <c r="E148" s="1914"/>
      <c r="F148" s="1928">
        <v>20027000</v>
      </c>
    </row>
    <row r="149" spans="1:6">
      <c r="A149" s="271"/>
      <c r="B149" s="17"/>
      <c r="C149" s="1918" t="s">
        <v>5110</v>
      </c>
      <c r="D149" s="1915"/>
      <c r="E149" s="1915"/>
      <c r="F149" s="1917">
        <v>1281000</v>
      </c>
    </row>
    <row r="150" spans="1:6">
      <c r="A150" s="271"/>
      <c r="B150" s="17"/>
      <c r="C150" s="1913" t="s">
        <v>5111</v>
      </c>
      <c r="D150" s="1914"/>
      <c r="E150" s="1914"/>
      <c r="F150" s="1936">
        <v>4402000</v>
      </c>
    </row>
    <row r="151" spans="1:6">
      <c r="A151" s="271"/>
      <c r="B151" s="17"/>
      <c r="C151" s="1918" t="s">
        <v>5112</v>
      </c>
      <c r="D151" s="1914"/>
      <c r="E151" s="1914"/>
      <c r="F151" s="1917">
        <v>115000</v>
      </c>
    </row>
    <row r="152" spans="1:6">
      <c r="A152" s="271"/>
      <c r="B152" s="17"/>
      <c r="C152" s="1918" t="s">
        <v>5113</v>
      </c>
      <c r="D152" s="1914"/>
      <c r="E152" s="1914"/>
      <c r="F152" s="1917">
        <v>5721000</v>
      </c>
    </row>
    <row r="153" spans="1:6">
      <c r="A153" s="271"/>
      <c r="B153" s="17"/>
      <c r="C153" s="1921" t="s">
        <v>5114</v>
      </c>
      <c r="D153" s="1914"/>
      <c r="E153" s="1914"/>
      <c r="F153" s="1917">
        <v>775000</v>
      </c>
    </row>
    <row r="154" spans="1:6">
      <c r="A154" s="271"/>
      <c r="B154" s="17"/>
      <c r="C154" s="1918" t="s">
        <v>5115</v>
      </c>
      <c r="D154" s="1915"/>
      <c r="E154" s="1915"/>
      <c r="F154" s="1917">
        <v>46000</v>
      </c>
    </row>
    <row r="155" spans="1:6">
      <c r="A155" s="271"/>
      <c r="B155" s="17"/>
      <c r="C155" s="1918" t="s">
        <v>5116</v>
      </c>
      <c r="D155" s="1914"/>
      <c r="E155" s="1914"/>
      <c r="F155" s="1917">
        <v>8182000</v>
      </c>
    </row>
    <row r="156" spans="1:6">
      <c r="A156" s="271"/>
      <c r="B156" s="17"/>
      <c r="C156" s="1918" t="s">
        <v>5117</v>
      </c>
      <c r="D156" s="1914"/>
      <c r="E156" s="1914"/>
      <c r="F156" s="1917">
        <v>1163000</v>
      </c>
    </row>
    <row r="157" spans="1:6">
      <c r="A157" s="271"/>
      <c r="B157" s="17"/>
      <c r="C157" s="1918" t="s">
        <v>5118</v>
      </c>
      <c r="D157" s="1914"/>
      <c r="E157" s="1914"/>
      <c r="F157" s="1929">
        <v>0</v>
      </c>
    </row>
    <row r="158" spans="1:6">
      <c r="A158" s="271"/>
      <c r="B158" s="17"/>
      <c r="C158" s="1918" t="s">
        <v>5119</v>
      </c>
      <c r="D158" s="1914"/>
      <c r="E158" s="1914"/>
      <c r="F158" s="1929">
        <v>40505000</v>
      </c>
    </row>
    <row r="159" spans="1:6">
      <c r="A159" s="271"/>
      <c r="B159" s="17"/>
      <c r="C159" s="1918" t="s">
        <v>5120</v>
      </c>
      <c r="D159" s="1921"/>
      <c r="E159" s="1921"/>
      <c r="F159" s="1917">
        <v>1453000</v>
      </c>
    </row>
    <row r="160" spans="1:6">
      <c r="A160" s="271"/>
      <c r="B160" s="17"/>
      <c r="C160" s="1918" t="s">
        <v>5121</v>
      </c>
      <c r="D160" s="1914"/>
      <c r="E160" s="1914"/>
      <c r="F160" s="1929">
        <v>7530000</v>
      </c>
    </row>
    <row r="161" spans="1:6">
      <c r="A161" s="271"/>
      <c r="B161" s="17"/>
      <c r="C161" s="1918" t="s">
        <v>5122</v>
      </c>
      <c r="D161" s="1914"/>
      <c r="E161" s="1914"/>
      <c r="F161" s="1929">
        <v>277000</v>
      </c>
    </row>
    <row r="162" spans="1:6">
      <c r="A162" s="271"/>
      <c r="B162" s="17"/>
      <c r="C162" s="1914" t="s">
        <v>5123</v>
      </c>
      <c r="D162" s="1914"/>
      <c r="E162" s="1914"/>
      <c r="F162" s="1935">
        <v>970000</v>
      </c>
    </row>
    <row r="163" spans="1:6">
      <c r="A163" s="271"/>
      <c r="B163" s="17"/>
      <c r="C163" s="1918" t="s">
        <v>5124</v>
      </c>
      <c r="D163" s="1921"/>
      <c r="E163" s="1921"/>
      <c r="F163" s="1929">
        <v>2176000</v>
      </c>
    </row>
    <row r="164" spans="1:6">
      <c r="A164" s="271"/>
      <c r="B164" s="17"/>
      <c r="C164" s="1918" t="s">
        <v>5125</v>
      </c>
      <c r="D164" s="1914"/>
      <c r="E164" s="1914"/>
      <c r="F164" s="1929">
        <v>475000</v>
      </c>
    </row>
    <row r="165" spans="1:6">
      <c r="A165" s="271"/>
      <c r="B165" s="17"/>
      <c r="C165" s="1918" t="s">
        <v>5126</v>
      </c>
      <c r="D165" s="1914"/>
      <c r="E165" s="1914"/>
      <c r="F165" s="1929">
        <v>194000</v>
      </c>
    </row>
    <row r="166" spans="1:6">
      <c r="A166" s="271"/>
      <c r="B166" s="17"/>
      <c r="C166" s="1918" t="s">
        <v>5127</v>
      </c>
      <c r="D166" s="1921"/>
      <c r="E166" s="1921"/>
      <c r="F166" s="1929">
        <v>23000</v>
      </c>
    </row>
    <row r="167" spans="1:6">
      <c r="A167" s="271"/>
      <c r="B167" s="17"/>
      <c r="C167" s="1918" t="s">
        <v>5128</v>
      </c>
      <c r="D167" s="1921"/>
      <c r="E167" s="1921"/>
      <c r="F167" s="1929">
        <v>0</v>
      </c>
    </row>
    <row r="168" spans="1:6">
      <c r="A168" s="271"/>
      <c r="B168" s="17"/>
      <c r="C168" s="1918" t="s">
        <v>5129</v>
      </c>
      <c r="D168" s="1915"/>
      <c r="E168" s="1915"/>
      <c r="F168" s="1929">
        <v>2000</v>
      </c>
    </row>
    <row r="169" spans="1:6">
      <c r="A169" s="271"/>
      <c r="B169" s="17"/>
      <c r="C169" s="1918" t="s">
        <v>5130</v>
      </c>
      <c r="D169" s="1915"/>
      <c r="E169" s="1915"/>
      <c r="F169" s="1929">
        <v>0</v>
      </c>
    </row>
    <row r="170" spans="1:6">
      <c r="A170" s="271"/>
      <c r="B170" s="17"/>
      <c r="C170" s="1924" t="s">
        <v>5131</v>
      </c>
      <c r="D170" s="1914"/>
      <c r="E170" s="1914"/>
      <c r="F170" s="1929">
        <v>39000</v>
      </c>
    </row>
    <row r="171" spans="1:6">
      <c r="A171" s="271"/>
      <c r="B171" s="17"/>
      <c r="C171" s="1924" t="s">
        <v>5132</v>
      </c>
      <c r="D171" s="1914"/>
      <c r="E171" s="1914"/>
      <c r="F171" s="1929">
        <v>125000</v>
      </c>
    </row>
    <row r="172" spans="1:6">
      <c r="A172" s="271"/>
      <c r="B172" s="17"/>
      <c r="C172" s="1924" t="s">
        <v>5133</v>
      </c>
      <c r="D172" s="1914"/>
      <c r="E172" s="1914"/>
      <c r="F172" s="1934">
        <v>500000</v>
      </c>
    </row>
    <row r="173" spans="1:6" ht="15.75" thickBot="1">
      <c r="A173" s="271"/>
      <c r="B173" s="17"/>
      <c r="C173" s="1918" t="s">
        <v>5134</v>
      </c>
      <c r="D173" s="1914"/>
      <c r="E173" s="1914"/>
      <c r="F173" s="1930">
        <v>95981000</v>
      </c>
    </row>
    <row r="174" spans="1:6" ht="15.75" thickTop="1">
      <c r="A174" s="271"/>
      <c r="B174" s="17"/>
      <c r="C174" s="472"/>
      <c r="D174" s="17"/>
      <c r="E174" s="17"/>
      <c r="F174" s="338"/>
    </row>
    <row r="175" spans="1:6" ht="15.75">
      <c r="A175" s="271"/>
      <c r="B175" s="1940" t="s">
        <v>5135</v>
      </c>
      <c r="C175" s="1937"/>
      <c r="D175" s="1937"/>
      <c r="E175" s="1943"/>
      <c r="F175" s="1942"/>
    </row>
    <row r="176" spans="1:6">
      <c r="A176" s="271"/>
      <c r="B176" s="1937" t="s">
        <v>5136</v>
      </c>
      <c r="C176" s="1937"/>
      <c r="D176" s="1937"/>
      <c r="E176" s="1943"/>
      <c r="F176" s="1944">
        <v>24727259</v>
      </c>
    </row>
    <row r="177" spans="1:6">
      <c r="A177" s="271"/>
      <c r="B177" s="1937" t="s">
        <v>5137</v>
      </c>
      <c r="C177" s="1937"/>
      <c r="D177" s="1937"/>
      <c r="E177" s="1943"/>
      <c r="F177" s="1945">
        <v>32000</v>
      </c>
    </row>
    <row r="178" spans="1:6">
      <c r="A178" s="271"/>
      <c r="B178" s="1937"/>
      <c r="C178" s="1937" t="s">
        <v>5138</v>
      </c>
      <c r="D178" s="1937"/>
      <c r="E178" s="1943"/>
      <c r="F178" s="1942">
        <v>24695259</v>
      </c>
    </row>
    <row r="179" spans="1:6">
      <c r="A179" s="271"/>
      <c r="B179" s="1937"/>
      <c r="C179" s="1937"/>
      <c r="D179" s="1937"/>
      <c r="E179" s="1943"/>
      <c r="F179" s="1942"/>
    </row>
    <row r="180" spans="1:6">
      <c r="A180" s="271"/>
      <c r="B180" s="1937" t="s">
        <v>5139</v>
      </c>
      <c r="C180" s="1937"/>
      <c r="D180" s="1937"/>
      <c r="E180" s="1943"/>
      <c r="F180" s="1942"/>
    </row>
    <row r="181" spans="1:6">
      <c r="A181" s="271"/>
      <c r="B181" s="1937"/>
      <c r="C181" s="1937" t="s">
        <v>5140</v>
      </c>
      <c r="D181" s="1937"/>
      <c r="E181" s="1943"/>
      <c r="F181" s="1942">
        <v>7500</v>
      </c>
    </row>
    <row r="182" spans="1:6">
      <c r="A182" s="271"/>
      <c r="B182" s="1937"/>
      <c r="C182" s="1937" t="s">
        <v>5141</v>
      </c>
      <c r="D182" s="1937"/>
      <c r="E182" s="1943"/>
      <c r="F182" s="1942">
        <v>6250</v>
      </c>
    </row>
    <row r="183" spans="1:6">
      <c r="A183" s="271"/>
      <c r="B183" s="1937"/>
      <c r="C183" s="1937" t="s">
        <v>5142</v>
      </c>
      <c r="D183" s="1937"/>
      <c r="E183" s="1943"/>
      <c r="F183" s="1942">
        <v>8500</v>
      </c>
    </row>
    <row r="184" spans="1:6">
      <c r="A184" s="271"/>
      <c r="B184" s="1937"/>
      <c r="C184" s="1937" t="s">
        <v>5143</v>
      </c>
      <c r="D184" s="1937"/>
      <c r="E184" s="1943"/>
      <c r="F184" s="1942">
        <v>91650</v>
      </c>
    </row>
    <row r="185" spans="1:6">
      <c r="A185" s="271"/>
      <c r="B185" s="1937"/>
      <c r="C185" s="1937" t="s">
        <v>5144</v>
      </c>
      <c r="D185" s="1938"/>
      <c r="E185" s="1946"/>
      <c r="F185" s="1942">
        <v>3286100.0000000005</v>
      </c>
    </row>
    <row r="186" spans="1:6">
      <c r="A186" s="271"/>
      <c r="B186" s="1937"/>
      <c r="C186" s="1937" t="s">
        <v>5145</v>
      </c>
      <c r="D186" s="1938"/>
      <c r="E186" s="1946"/>
      <c r="F186" s="1942">
        <v>1750000</v>
      </c>
    </row>
    <row r="187" spans="1:6">
      <c r="A187" s="271"/>
      <c r="B187" s="1937"/>
      <c r="C187" s="1941" t="s">
        <v>5146</v>
      </c>
      <c r="D187" s="1938"/>
      <c r="E187" s="1946"/>
      <c r="F187" s="1942">
        <v>1266666.54</v>
      </c>
    </row>
    <row r="188" spans="1:6">
      <c r="A188" s="271"/>
      <c r="B188" s="1937"/>
      <c r="C188" s="1941" t="s">
        <v>5147</v>
      </c>
      <c r="D188" s="1938"/>
      <c r="E188" s="1946"/>
      <c r="F188" s="1945">
        <v>2226674.0999999996</v>
      </c>
    </row>
    <row r="189" spans="1:6">
      <c r="A189" s="271"/>
      <c r="B189" s="1937"/>
      <c r="C189" s="1937" t="s">
        <v>5148</v>
      </c>
      <c r="D189" s="1937"/>
      <c r="E189" s="1943"/>
      <c r="F189" s="1942">
        <v>8643340.6400000006</v>
      </c>
    </row>
    <row r="190" spans="1:6">
      <c r="A190" s="271"/>
      <c r="B190" s="1937"/>
      <c r="C190" s="1937"/>
      <c r="D190" s="1937"/>
      <c r="E190" s="1943"/>
      <c r="F190" s="1942"/>
    </row>
    <row r="191" spans="1:6">
      <c r="A191" s="271"/>
      <c r="B191" s="1937"/>
      <c r="C191" s="1937" t="s">
        <v>5149</v>
      </c>
      <c r="D191" s="1937"/>
      <c r="E191" s="1943"/>
      <c r="F191" s="1945">
        <v>0</v>
      </c>
    </row>
    <row r="192" spans="1:6">
      <c r="A192" s="271"/>
      <c r="B192" s="1937"/>
      <c r="C192" s="1937"/>
      <c r="D192" s="1937"/>
      <c r="E192" s="1943"/>
      <c r="F192" s="1942">
        <v>8643340.6400000006</v>
      </c>
    </row>
    <row r="193" spans="1:6">
      <c r="A193" s="271"/>
      <c r="B193" s="1937"/>
      <c r="C193" s="1937" t="s">
        <v>5150</v>
      </c>
      <c r="D193" s="1937"/>
      <c r="E193" s="1943"/>
      <c r="F193" s="1945">
        <v>-341</v>
      </c>
    </row>
    <row r="194" spans="1:6">
      <c r="A194" s="271"/>
      <c r="B194" s="17"/>
      <c r="C194" s="472"/>
      <c r="D194" s="17"/>
      <c r="E194" s="17"/>
      <c r="F194" s="338"/>
    </row>
    <row r="195" spans="1:6" ht="15.75" thickBot="1">
      <c r="A195" s="406"/>
      <c r="B195" s="112"/>
      <c r="C195" s="473"/>
      <c r="D195" s="112"/>
      <c r="E195" s="112"/>
      <c r="F195" s="354"/>
    </row>
    <row r="196" spans="1:6">
      <c r="A196" s="17"/>
      <c r="B196" s="17"/>
      <c r="C196" s="17"/>
      <c r="D196" s="17"/>
      <c r="E196" s="17"/>
      <c r="F196" s="17"/>
    </row>
    <row r="197" spans="1:6">
      <c r="A197" s="17" t="s">
        <v>512</v>
      </c>
      <c r="B197" s="17"/>
      <c r="C197" s="17"/>
      <c r="D197" s="17"/>
      <c r="E197" s="17"/>
      <c r="F197" s="69"/>
    </row>
    <row r="198" spans="1:6">
      <c r="A198" s="69" t="s">
        <v>514</v>
      </c>
      <c r="B198" s="69"/>
      <c r="C198" s="69"/>
      <c r="D198" s="69"/>
      <c r="E198" s="69"/>
      <c r="F198" s="69"/>
    </row>
    <row r="199" spans="1:6" ht="15.75" thickBot="1">
      <c r="A199" s="17" t="str">
        <f>'Data Sheet'!$C$25</f>
        <v>Central Hudson Gas &amp; Electric</v>
      </c>
      <c r="B199" s="69"/>
      <c r="C199" s="69"/>
      <c r="D199" s="69"/>
      <c r="E199" s="859" t="str">
        <f>'Data Sheet'!$C$40</f>
        <v>4/14/14</v>
      </c>
      <c r="F199" s="9" t="str">
        <f>'Data Sheet'!$C$38</f>
        <v>12/31/13</v>
      </c>
    </row>
    <row r="200" spans="1:6">
      <c r="A200" s="474"/>
      <c r="B200" s="66"/>
      <c r="C200" s="66"/>
      <c r="D200" s="66"/>
      <c r="E200" s="66"/>
      <c r="F200" s="67"/>
    </row>
    <row r="201" spans="1:6">
      <c r="A201" s="379" t="s">
        <v>3822</v>
      </c>
      <c r="B201" s="69"/>
      <c r="C201" s="69"/>
      <c r="D201" s="69"/>
      <c r="E201" s="69"/>
      <c r="F201" s="70"/>
    </row>
    <row r="202" spans="1:6">
      <c r="A202" s="2075"/>
      <c r="B202" s="77"/>
      <c r="C202" s="77"/>
      <c r="D202" s="77"/>
      <c r="E202" s="77"/>
      <c r="F202" s="76"/>
    </row>
    <row r="203" spans="1:6">
      <c r="A203" s="2074"/>
      <c r="B203" s="97"/>
      <c r="C203" s="69" t="s">
        <v>2946</v>
      </c>
      <c r="D203" s="69"/>
      <c r="E203" s="69"/>
      <c r="F203" s="465" t="s">
        <v>2099</v>
      </c>
    </row>
    <row r="204" spans="1:6">
      <c r="A204" s="2075"/>
      <c r="B204" s="104"/>
      <c r="C204" s="75" t="s">
        <v>3447</v>
      </c>
      <c r="D204" s="75"/>
      <c r="E204" s="75"/>
      <c r="F204" s="475" t="s">
        <v>3448</v>
      </c>
    </row>
    <row r="205" spans="1:6">
      <c r="A205" s="2074"/>
      <c r="B205" s="17"/>
      <c r="C205" s="17"/>
      <c r="D205" s="17"/>
      <c r="E205" s="17"/>
      <c r="F205" s="338"/>
    </row>
    <row r="206" spans="1:6">
      <c r="A206" s="2074"/>
      <c r="B206" s="1937"/>
      <c r="C206" s="1937"/>
      <c r="D206" s="1937"/>
      <c r="E206" s="1943"/>
      <c r="F206" s="1942"/>
    </row>
    <row r="207" spans="1:6">
      <c r="A207" s="2074"/>
      <c r="B207" s="1937" t="s">
        <v>5151</v>
      </c>
      <c r="C207" s="1937"/>
      <c r="D207" s="1937"/>
      <c r="E207" s="1943"/>
      <c r="F207" s="1942">
        <v>8642999.6400000006</v>
      </c>
    </row>
    <row r="208" spans="1:6">
      <c r="A208" s="2074"/>
      <c r="B208" s="1937" t="s">
        <v>5152</v>
      </c>
      <c r="C208" s="1937"/>
      <c r="D208" s="1937"/>
      <c r="E208" s="1943"/>
      <c r="F208" s="1942">
        <v>-368000</v>
      </c>
    </row>
    <row r="209" spans="1:6">
      <c r="A209" s="2074"/>
      <c r="B209" s="1937" t="s">
        <v>5153</v>
      </c>
      <c r="C209" s="1937"/>
      <c r="D209" s="1937"/>
      <c r="E209" s="1943"/>
      <c r="F209" s="1942">
        <v>-3399000</v>
      </c>
    </row>
    <row r="210" spans="1:6">
      <c r="A210" s="2074"/>
      <c r="B210" s="1937" t="s">
        <v>5154</v>
      </c>
      <c r="C210" s="1937"/>
      <c r="D210" s="1937"/>
      <c r="E210" s="1943"/>
      <c r="F210" s="1945">
        <v>0</v>
      </c>
    </row>
    <row r="211" spans="1:6">
      <c r="A211" s="2074"/>
      <c r="B211" s="1937" t="s">
        <v>5155</v>
      </c>
      <c r="C211" s="1937"/>
      <c r="D211" s="1937"/>
      <c r="E211" s="1943"/>
      <c r="F211" s="1942">
        <v>4875999.6400000006</v>
      </c>
    </row>
    <row r="212" spans="1:6">
      <c r="A212" s="2074"/>
      <c r="B212" s="1937"/>
      <c r="C212" s="1939"/>
      <c r="D212" s="1937"/>
      <c r="E212" s="1943"/>
      <c r="F212" s="1942"/>
    </row>
    <row r="213" spans="1:6">
      <c r="A213" s="2074"/>
      <c r="B213" s="1937" t="s">
        <v>5156</v>
      </c>
      <c r="C213" s="1939"/>
      <c r="D213" s="1937"/>
      <c r="E213" s="1943"/>
      <c r="F213" s="1945">
        <v>-3332000</v>
      </c>
    </row>
    <row r="214" spans="1:6">
      <c r="A214" s="2074"/>
      <c r="B214" s="1937"/>
      <c r="C214" s="1939"/>
      <c r="D214" s="1937"/>
      <c r="E214" s="1943"/>
      <c r="F214" s="1942"/>
    </row>
    <row r="215" spans="1:6" ht="15.75" thickBot="1">
      <c r="A215" s="2074"/>
      <c r="B215" s="1937" t="s">
        <v>5157</v>
      </c>
      <c r="C215" s="1939"/>
      <c r="D215" s="1937"/>
      <c r="E215" s="1943"/>
      <c r="F215" s="1947">
        <v>1543999.6400000006</v>
      </c>
    </row>
    <row r="216" spans="1:6" ht="15.75" thickTop="1">
      <c r="A216" s="2074"/>
      <c r="B216" s="17"/>
      <c r="C216" s="2073"/>
      <c r="D216" s="17"/>
      <c r="E216" s="17"/>
      <c r="F216" s="338"/>
    </row>
    <row r="217" spans="1:6">
      <c r="A217" s="2074"/>
      <c r="B217" s="17"/>
      <c r="C217" s="2073"/>
      <c r="D217" s="17"/>
      <c r="E217" s="17"/>
      <c r="F217" s="338"/>
    </row>
    <row r="218" spans="1:6">
      <c r="A218" s="2074"/>
      <c r="B218" s="17"/>
      <c r="C218" s="2073"/>
      <c r="D218" s="17"/>
      <c r="E218" s="17"/>
      <c r="F218" s="338"/>
    </row>
    <row r="219" spans="1:6">
      <c r="A219" s="2074"/>
      <c r="B219" s="17"/>
      <c r="C219" s="2073"/>
      <c r="D219" s="17"/>
      <c r="E219" s="17"/>
      <c r="F219" s="338"/>
    </row>
    <row r="220" spans="1:6">
      <c r="A220" s="2074"/>
      <c r="B220" s="17"/>
      <c r="C220" s="2073"/>
      <c r="D220" s="17"/>
      <c r="E220" s="17"/>
      <c r="F220" s="338"/>
    </row>
    <row r="221" spans="1:6">
      <c r="A221" s="2074"/>
      <c r="B221" s="17"/>
      <c r="C221" s="2073"/>
      <c r="D221" s="17"/>
      <c r="E221" s="17"/>
      <c r="F221" s="338"/>
    </row>
    <row r="222" spans="1:6">
      <c r="A222" s="2074"/>
      <c r="B222" s="17"/>
      <c r="C222" s="2073"/>
      <c r="D222" s="17"/>
      <c r="E222" s="17"/>
      <c r="F222" s="338"/>
    </row>
    <row r="223" spans="1:6">
      <c r="A223" s="2074"/>
      <c r="B223" s="17"/>
      <c r="C223" s="2073"/>
      <c r="D223" s="17"/>
      <c r="E223" s="17"/>
      <c r="F223" s="338"/>
    </row>
    <row r="224" spans="1:6">
      <c r="A224" s="2074"/>
      <c r="B224" s="17"/>
      <c r="C224" s="2073"/>
      <c r="D224" s="17"/>
      <c r="E224" s="17"/>
      <c r="F224" s="338"/>
    </row>
    <row r="225" spans="1:6">
      <c r="A225" s="2074"/>
      <c r="B225" s="17"/>
      <c r="C225" s="2073"/>
      <c r="D225" s="17"/>
      <c r="E225" s="17"/>
      <c r="F225" s="338"/>
    </row>
    <row r="226" spans="1:6">
      <c r="A226" s="2074"/>
      <c r="B226" s="17"/>
      <c r="C226" s="2073"/>
      <c r="D226" s="17"/>
      <c r="E226" s="17"/>
      <c r="F226" s="338"/>
    </row>
    <row r="227" spans="1:6">
      <c r="A227" s="2074"/>
      <c r="B227" s="17"/>
      <c r="C227" s="2073"/>
      <c r="D227" s="17"/>
      <c r="E227" s="17"/>
      <c r="F227" s="338"/>
    </row>
    <row r="228" spans="1:6">
      <c r="A228" s="2074"/>
      <c r="B228" s="17"/>
      <c r="C228" s="2073"/>
      <c r="D228" s="17"/>
      <c r="E228" s="17"/>
      <c r="F228" s="338"/>
    </row>
    <row r="229" spans="1:6">
      <c r="A229" s="2074"/>
      <c r="B229" s="17"/>
      <c r="C229" s="2073"/>
      <c r="D229" s="17"/>
      <c r="E229" s="17"/>
      <c r="F229" s="338"/>
    </row>
    <row r="230" spans="1:6">
      <c r="A230" s="2074"/>
      <c r="B230" s="17"/>
      <c r="C230" s="2073"/>
      <c r="D230" s="17"/>
      <c r="E230" s="17"/>
      <c r="F230" s="338"/>
    </row>
    <row r="231" spans="1:6">
      <c r="A231" s="2074"/>
      <c r="B231" s="17"/>
      <c r="C231" s="2073"/>
      <c r="D231" s="17"/>
      <c r="E231" s="17"/>
      <c r="F231" s="338"/>
    </row>
    <row r="232" spans="1:6">
      <c r="A232" s="2074"/>
      <c r="B232" s="17"/>
      <c r="C232" s="2073"/>
      <c r="D232" s="17"/>
      <c r="E232" s="17"/>
      <c r="F232" s="338"/>
    </row>
    <row r="233" spans="1:6">
      <c r="A233" s="2074"/>
      <c r="B233" s="17"/>
      <c r="C233" s="2073"/>
      <c r="D233" s="17"/>
      <c r="E233" s="17"/>
      <c r="F233" s="338"/>
    </row>
    <row r="234" spans="1:6">
      <c r="A234" s="2074"/>
      <c r="B234" s="17"/>
      <c r="C234" s="2073"/>
      <c r="D234" s="17"/>
      <c r="E234" s="17"/>
      <c r="F234" s="338"/>
    </row>
    <row r="235" spans="1:6">
      <c r="A235" s="2074"/>
      <c r="B235" s="17"/>
      <c r="C235" s="2073"/>
      <c r="D235" s="17"/>
      <c r="E235" s="17"/>
      <c r="F235" s="338"/>
    </row>
    <row r="236" spans="1:6">
      <c r="A236" s="2074"/>
      <c r="B236" s="17"/>
      <c r="C236" s="2073"/>
      <c r="D236" s="17"/>
      <c r="E236" s="17"/>
      <c r="F236" s="338"/>
    </row>
    <row r="237" spans="1:6">
      <c r="A237" s="2074"/>
      <c r="B237" s="17"/>
      <c r="C237" s="2073"/>
      <c r="D237" s="17"/>
      <c r="E237" s="17"/>
      <c r="F237" s="338"/>
    </row>
    <row r="238" spans="1:6">
      <c r="A238" s="2074"/>
      <c r="B238" s="17"/>
      <c r="C238" s="2073"/>
      <c r="D238" s="17"/>
      <c r="E238" s="17"/>
      <c r="F238" s="338"/>
    </row>
    <row r="239" spans="1:6">
      <c r="A239" s="2074"/>
      <c r="B239" s="17"/>
      <c r="C239" s="2073"/>
      <c r="D239" s="17"/>
      <c r="E239" s="17"/>
      <c r="F239" s="338"/>
    </row>
    <row r="240" spans="1:6">
      <c r="A240" s="2074"/>
      <c r="B240" s="17"/>
      <c r="C240" s="2073"/>
      <c r="D240" s="17"/>
      <c r="E240" s="17"/>
      <c r="F240" s="338"/>
    </row>
    <row r="241" spans="1:6">
      <c r="A241" s="2074"/>
      <c r="B241" s="17"/>
      <c r="C241" s="2073"/>
      <c r="D241" s="17"/>
      <c r="E241" s="17"/>
      <c r="F241" s="338"/>
    </row>
    <row r="242" spans="1:6">
      <c r="A242" s="2074"/>
      <c r="B242" s="17"/>
      <c r="C242" s="2073"/>
      <c r="D242" s="17"/>
      <c r="E242" s="17"/>
      <c r="F242" s="338"/>
    </row>
    <row r="243" spans="1:6">
      <c r="A243" s="2074"/>
      <c r="B243" s="17"/>
      <c r="C243" s="2073"/>
      <c r="D243" s="17"/>
      <c r="E243" s="17"/>
      <c r="F243" s="338"/>
    </row>
    <row r="244" spans="1:6">
      <c r="A244" s="2074"/>
      <c r="B244" s="17"/>
      <c r="C244" s="2073"/>
      <c r="D244" s="17"/>
      <c r="E244" s="17"/>
      <c r="F244" s="338"/>
    </row>
    <row r="245" spans="1:6">
      <c r="A245" s="2074"/>
      <c r="B245" s="17"/>
      <c r="C245" s="2073"/>
      <c r="D245" s="17"/>
      <c r="E245" s="17"/>
      <c r="F245" s="338"/>
    </row>
    <row r="246" spans="1:6">
      <c r="A246" s="2074"/>
      <c r="B246" s="17"/>
      <c r="C246" s="2073"/>
      <c r="D246" s="17"/>
      <c r="E246" s="17"/>
      <c r="F246" s="338"/>
    </row>
    <row r="247" spans="1:6">
      <c r="A247" s="2074"/>
      <c r="B247" s="17"/>
      <c r="C247" s="2073"/>
      <c r="D247" s="17"/>
      <c r="E247" s="17"/>
      <c r="F247" s="338"/>
    </row>
    <row r="248" spans="1:6">
      <c r="A248" s="2074"/>
      <c r="B248" s="17"/>
      <c r="C248" s="2073"/>
      <c r="D248" s="17"/>
      <c r="E248" s="17"/>
      <c r="F248" s="338"/>
    </row>
    <row r="249" spans="1:6">
      <c r="A249" s="2074"/>
      <c r="B249" s="17"/>
      <c r="C249" s="2073"/>
      <c r="D249" s="17"/>
      <c r="E249" s="17"/>
      <c r="F249" s="338"/>
    </row>
    <row r="250" spans="1:6">
      <c r="A250" s="2074"/>
      <c r="B250" s="17"/>
      <c r="C250" s="2073"/>
      <c r="D250" s="17"/>
      <c r="E250" s="17"/>
      <c r="F250" s="338"/>
    </row>
    <row r="251" spans="1:6">
      <c r="A251" s="2074"/>
      <c r="B251" s="17"/>
      <c r="C251" s="2073"/>
      <c r="D251" s="17"/>
      <c r="E251" s="17"/>
      <c r="F251" s="338"/>
    </row>
    <row r="252" spans="1:6">
      <c r="A252" s="2074"/>
      <c r="B252" s="17"/>
      <c r="C252" s="2073"/>
      <c r="D252" s="17"/>
      <c r="E252" s="17"/>
      <c r="F252" s="338"/>
    </row>
    <row r="253" spans="1:6">
      <c r="A253" s="2074"/>
      <c r="B253" s="17"/>
      <c r="C253" s="2073"/>
      <c r="D253" s="17"/>
      <c r="E253" s="17"/>
      <c r="F253" s="338"/>
    </row>
    <row r="254" spans="1:6">
      <c r="A254" s="2074"/>
      <c r="B254" s="17"/>
      <c r="C254" s="2073"/>
      <c r="D254" s="17"/>
      <c r="E254" s="17"/>
      <c r="F254" s="338"/>
    </row>
    <row r="255" spans="1:6">
      <c r="A255" s="2074"/>
      <c r="B255" s="17"/>
      <c r="C255" s="2073"/>
      <c r="D255" s="17"/>
      <c r="E255" s="17"/>
      <c r="F255" s="338"/>
    </row>
    <row r="256" spans="1:6">
      <c r="A256" s="2074"/>
      <c r="B256" s="17"/>
      <c r="C256" s="2073"/>
      <c r="D256" s="17"/>
      <c r="E256" s="17"/>
      <c r="F256" s="338"/>
    </row>
    <row r="257" spans="1:6">
      <c r="A257" s="2074"/>
      <c r="B257" s="17"/>
      <c r="C257" s="2073"/>
      <c r="D257" s="17"/>
      <c r="E257" s="17"/>
      <c r="F257" s="338"/>
    </row>
    <row r="258" spans="1:6">
      <c r="A258" s="2074"/>
      <c r="B258" s="17"/>
      <c r="C258" s="2073"/>
      <c r="D258" s="17"/>
      <c r="E258" s="17"/>
      <c r="F258" s="338"/>
    </row>
    <row r="259" spans="1:6">
      <c r="A259" s="2074"/>
      <c r="B259" s="17"/>
      <c r="C259" s="2073"/>
      <c r="D259" s="17"/>
      <c r="E259" s="17"/>
      <c r="F259" s="338"/>
    </row>
    <row r="260" spans="1:6">
      <c r="A260" s="2074"/>
      <c r="B260" s="17"/>
      <c r="C260" s="2073"/>
      <c r="D260" s="17"/>
      <c r="E260" s="17"/>
      <c r="F260" s="338"/>
    </row>
    <row r="261" spans="1:6">
      <c r="A261" s="2074"/>
      <c r="B261" s="17"/>
      <c r="C261" s="2073"/>
      <c r="D261" s="17"/>
      <c r="E261" s="17"/>
      <c r="F261" s="338"/>
    </row>
    <row r="262" spans="1:6">
      <c r="A262" s="2074"/>
      <c r="B262" s="17"/>
      <c r="C262" s="2073"/>
      <c r="D262" s="17"/>
      <c r="E262" s="17"/>
      <c r="F262" s="338"/>
    </row>
    <row r="263" spans="1:6" ht="15.75" thickBot="1">
      <c r="A263" s="406"/>
      <c r="B263" s="112"/>
      <c r="C263" s="473"/>
      <c r="D263" s="112"/>
      <c r="E263" s="112"/>
      <c r="F263" s="354"/>
    </row>
    <row r="264" spans="1:6">
      <c r="A264" s="17"/>
      <c r="B264" s="17"/>
      <c r="C264" s="17"/>
      <c r="D264" s="17"/>
      <c r="E264" s="17"/>
      <c r="F264" s="17"/>
    </row>
    <row r="265" spans="1:6">
      <c r="A265" s="17" t="s">
        <v>512</v>
      </c>
      <c r="B265" s="17"/>
      <c r="C265" s="17"/>
      <c r="D265" s="17"/>
      <c r="E265" s="17"/>
      <c r="F265" s="69"/>
    </row>
    <row r="266" spans="1:6">
      <c r="A266" s="69" t="s">
        <v>5617</v>
      </c>
      <c r="B266" s="69"/>
      <c r="C266" s="69"/>
      <c r="D266" s="69"/>
      <c r="E266" s="69"/>
      <c r="F266" s="69"/>
    </row>
  </sheetData>
  <customSheetViews>
    <customSheetView guid="{15E51391-F6F3-48E9-B40F-0D0FA5B2E445}"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
      <headerFooter alignWithMargins="0"/>
    </customSheetView>
    <customSheetView guid="{3A144620-83F7-4F5B-821B-3720DAB5A017}"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2"/>
      <headerFooter alignWithMargins="0"/>
    </customSheetView>
    <customSheetView guid="{4AE1E835-A004-41CE-8576-E42DEB829644}"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3"/>
      <headerFooter alignWithMargins="0"/>
    </customSheetView>
    <customSheetView guid="{F164CA47-D0CA-4087-947A-F5047D94B8B7}"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4"/>
      <headerFooter alignWithMargins="0"/>
    </customSheetView>
    <customSheetView guid="{BD2EE8C8-7F57-4FE0-A338-C6EB2215B0F1}"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5"/>
      <headerFooter alignWithMargins="0"/>
    </customSheetView>
    <customSheetView guid="{C7E3EE00-B00F-419E-8611-266863084489}"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6"/>
      <headerFooter alignWithMargins="0"/>
    </customSheetView>
    <customSheetView guid="{3477AA39-47F3-4DEE-B5AC-34FD34A7C506}"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7"/>
      <headerFooter alignWithMargins="0"/>
    </customSheetView>
    <customSheetView guid="{49B64248-30F9-46D2-A9F4-36D89630158D}"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8"/>
      <headerFooter alignWithMargins="0"/>
    </customSheetView>
    <customSheetView guid="{9460FF40-1E23-4EAD-9F2E-3CC0E3823200}"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9"/>
      <headerFooter alignWithMargins="0"/>
    </customSheetView>
    <customSheetView guid="{EB23B504-8D38-44C1-A572-0BC0016A4154}"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0"/>
      <headerFooter alignWithMargins="0"/>
    </customSheetView>
    <customSheetView guid="{33F19BEF-14FD-48AD-9437-DC9391C2FB5D}"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1"/>
      <headerFooter alignWithMargins="0"/>
    </customSheetView>
    <customSheetView guid="{3572A64A-10E1-48A8-88DB-C6FDE35A45D9}"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2"/>
      <headerFooter alignWithMargins="0"/>
    </customSheetView>
    <customSheetView guid="{9A3FFF2B-6404-4DF1-A691-3B3D111BF416}" scale="85" colorId="22">
      <selection activeCell="F22" sqref="F22"/>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3"/>
      <headerFooter alignWithMargins="0"/>
    </customSheetView>
    <customSheetView guid="{6972FD2D-1C11-49E2-936D-D053FB86EE49}"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4"/>
      <headerFooter alignWithMargins="0"/>
    </customSheetView>
    <customSheetView guid="{909B62D3-37B4-48E7-A28D-FCCB057513A6}"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5"/>
      <headerFooter alignWithMargins="0"/>
    </customSheetView>
    <customSheetView guid="{AF5B460E-BE98-4D6A-BC4D-FB7F586FE8C3}"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6"/>
      <headerFooter alignWithMargins="0"/>
    </customSheetView>
    <customSheetView guid="{AD2DEECA-73A1-433A-8496-725ED72ABD3B}" scale="85" colorId="22">
      <selection activeCell="C3" sqref="C3"/>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7"/>
      <headerFooter alignWithMargins="0"/>
    </customSheetView>
    <customSheetView guid="{613A73D1-ED13-41BC-B183-6F740B4BAFC9}" scale="60" colorId="22" showPageBreaks="1" view="pageBreakPreview" topLeftCell="A193">
      <selection activeCell="C3" sqref="C3"/>
      <rowBreaks count="3" manualBreakCount="3">
        <brk id="67" max="16383" man="1"/>
        <brk id="123" max="16383" man="1"/>
        <brk id="170" max="16383" man="1"/>
      </rowBreaks>
      <pageMargins left="0.5" right="0.5" top="0.5" bottom="0.5" header="0.5" footer="0.5"/>
      <printOptions horizontalCentered="1" verticalCentered="1"/>
      <pageSetup scale="67" fitToHeight="3" orientation="portrait" horizontalDpi="300" verticalDpi="300" r:id="rId18"/>
      <headerFooter alignWithMargins="0"/>
    </customSheetView>
  </customSheetViews>
  <printOptions horizontalCentered="1" verticalCentered="1"/>
  <pageMargins left="0.5" right="0.5" top="0.25" bottom="0.25" header="0" footer="0"/>
  <pageSetup scale="70" fitToHeight="3" orientation="portrait" horizontalDpi="300" verticalDpi="300" r:id="rId19"/>
  <headerFooter alignWithMargins="0"/>
  <rowBreaks count="3" manualBreakCount="3">
    <brk id="69" max="16383" man="1"/>
    <brk id="133" max="16383" man="1"/>
    <brk id="19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view="pageBreakPreview" topLeftCell="A76" colorId="22" zoomScale="60" zoomScaleNormal="85" workbookViewId="0">
      <selection activeCell="H17" sqref="H17"/>
    </sheetView>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2056</v>
      </c>
      <c r="B1" s="66"/>
      <c r="C1" s="66"/>
      <c r="D1" s="262" t="s">
        <v>1335</v>
      </c>
      <c r="E1" s="262" t="s">
        <v>3784</v>
      </c>
      <c r="F1" s="262" t="s">
        <v>2059</v>
      </c>
      <c r="G1" s="67"/>
      <c r="H1" s="29" t="s">
        <v>2056</v>
      </c>
      <c r="I1" s="260"/>
      <c r="J1" s="262" t="s">
        <v>1335</v>
      </c>
      <c r="K1" s="260"/>
      <c r="L1" s="260" t="s">
        <v>3784</v>
      </c>
      <c r="M1" s="262" t="s">
        <v>2059</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Central Hudson Gas &amp; Electric</v>
      </c>
      <c r="B2" s="17"/>
      <c r="C2" s="17"/>
      <c r="D2" s="97" t="s">
        <v>1336</v>
      </c>
      <c r="E2" s="870" t="str">
        <f>'Data Sheet'!$C$40</f>
        <v>4/14/14</v>
      </c>
      <c r="F2" s="104" t="str">
        <f>'Data Sheet'!$C$38</f>
        <v>12/31/13</v>
      </c>
      <c r="G2" s="73"/>
      <c r="H2" s="72" t="str">
        <f>'Data Sheet'!$C$25</f>
        <v>Central Hudson Gas &amp; Electric</v>
      </c>
      <c r="I2" s="81"/>
      <c r="J2" s="97" t="s">
        <v>1336</v>
      </c>
      <c r="K2" s="81"/>
      <c r="L2" s="871" t="str">
        <f>'Data Sheet'!$C$40</f>
        <v>4/14/14</v>
      </c>
      <c r="M2" s="104" t="str">
        <f>'Data Sheet'!$C$38</f>
        <v>12/31/13</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63" t="s">
        <v>515</v>
      </c>
      <c r="B3" s="264"/>
      <c r="C3" s="264"/>
      <c r="D3" s="264"/>
      <c r="E3" s="264"/>
      <c r="F3" s="264"/>
      <c r="G3" s="265"/>
      <c r="H3" s="263" t="s">
        <v>516</v>
      </c>
      <c r="I3" s="264"/>
      <c r="J3" s="264"/>
      <c r="K3" s="264"/>
      <c r="L3" s="264"/>
      <c r="M3" s="264"/>
      <c r="N3" s="26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517</v>
      </c>
      <c r="C4" s="17"/>
      <c r="D4" s="17"/>
      <c r="E4" s="17"/>
      <c r="F4" s="17"/>
      <c r="G4" s="73"/>
      <c r="H4" s="476" t="s">
        <v>518</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519</v>
      </c>
      <c r="C5" s="17"/>
      <c r="D5" s="17"/>
      <c r="E5" s="17"/>
      <c r="F5" s="17"/>
      <c r="G5" s="73"/>
      <c r="H5" s="476" t="s">
        <v>520</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521</v>
      </c>
      <c r="C6" s="17"/>
      <c r="D6" s="17"/>
      <c r="E6" s="17"/>
      <c r="F6" s="17"/>
      <c r="G6" s="73"/>
      <c r="H6" s="72" t="s">
        <v>522</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523</v>
      </c>
      <c r="C7" s="17"/>
      <c r="D7" s="17"/>
      <c r="E7" s="17"/>
      <c r="F7" s="17"/>
      <c r="G7" s="73"/>
      <c r="H7" s="72" t="s">
        <v>524</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525</v>
      </c>
      <c r="C8" s="17"/>
      <c r="D8" s="17"/>
      <c r="E8" s="17"/>
      <c r="F8" s="17"/>
      <c r="G8" s="73"/>
      <c r="H8" s="72" t="s">
        <v>526</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527</v>
      </c>
      <c r="C9" s="17"/>
      <c r="D9" s="17"/>
      <c r="E9" s="17"/>
      <c r="F9" s="17"/>
      <c r="G9" s="73"/>
      <c r="H9" s="72" t="s">
        <v>528</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529</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530</v>
      </c>
      <c r="C11" s="17"/>
      <c r="D11" s="17"/>
      <c r="E11" s="17"/>
      <c r="F11" s="17"/>
      <c r="G11" s="73"/>
      <c r="H11" s="477" t="s">
        <v>531</v>
      </c>
      <c r="I11" s="17"/>
      <c r="J11" s="17"/>
      <c r="K11" s="17"/>
      <c r="L11" s="17"/>
      <c r="M11" s="17"/>
      <c r="N11" s="73"/>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532</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533</v>
      </c>
      <c r="C13" s="17"/>
      <c r="D13" s="17"/>
      <c r="E13" s="17"/>
      <c r="F13" s="17"/>
      <c r="G13" s="73"/>
      <c r="H13" s="72" t="s">
        <v>534</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535</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69"/>
      <c r="B15" s="90"/>
      <c r="C15" s="400" t="s">
        <v>536</v>
      </c>
      <c r="D15" s="264"/>
      <c r="E15" s="90"/>
      <c r="F15" s="90"/>
      <c r="G15" s="95"/>
      <c r="H15" s="263" t="s">
        <v>537</v>
      </c>
      <c r="I15" s="264"/>
      <c r="J15" s="400" t="s">
        <v>538</v>
      </c>
      <c r="K15" s="264"/>
      <c r="L15" s="264"/>
      <c r="M15" s="264"/>
      <c r="N15" s="265"/>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71"/>
      <c r="B16" s="97"/>
      <c r="C16" s="97"/>
      <c r="D16" s="345" t="s">
        <v>539</v>
      </c>
      <c r="E16" s="97"/>
      <c r="F16" s="97"/>
      <c r="G16" s="83"/>
      <c r="H16" s="72"/>
      <c r="I16" s="97"/>
      <c r="J16" s="97"/>
      <c r="K16" s="97"/>
      <c r="L16" s="104"/>
      <c r="M16" s="345" t="s">
        <v>5538</v>
      </c>
      <c r="N16" s="270"/>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71"/>
      <c r="B17" s="345" t="s">
        <v>540</v>
      </c>
      <c r="C17" s="345" t="s">
        <v>541</v>
      </c>
      <c r="D17" s="345" t="s">
        <v>542</v>
      </c>
      <c r="E17" s="345" t="s">
        <v>543</v>
      </c>
      <c r="F17" s="345" t="s">
        <v>544</v>
      </c>
      <c r="G17" s="83"/>
      <c r="H17" s="271" t="s">
        <v>545</v>
      </c>
      <c r="I17" s="345" t="s">
        <v>539</v>
      </c>
      <c r="J17" s="345" t="s">
        <v>3424</v>
      </c>
      <c r="K17" s="345" t="s">
        <v>3425</v>
      </c>
      <c r="L17" s="345" t="s">
        <v>546</v>
      </c>
      <c r="M17" s="345" t="s">
        <v>5539</v>
      </c>
      <c r="N17" s="270"/>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71" t="s">
        <v>1984</v>
      </c>
      <c r="B18" s="345" t="s">
        <v>547</v>
      </c>
      <c r="C18" s="345" t="s">
        <v>548</v>
      </c>
      <c r="D18" s="345" t="s">
        <v>549</v>
      </c>
      <c r="E18" s="345" t="s">
        <v>618</v>
      </c>
      <c r="F18" s="345" t="s">
        <v>618</v>
      </c>
      <c r="G18" s="270" t="s">
        <v>389</v>
      </c>
      <c r="H18" s="271" t="s">
        <v>550</v>
      </c>
      <c r="I18" s="345" t="s">
        <v>551</v>
      </c>
      <c r="J18" s="345" t="s">
        <v>552</v>
      </c>
      <c r="K18" s="345" t="s">
        <v>552</v>
      </c>
      <c r="L18" s="345" t="s">
        <v>552</v>
      </c>
      <c r="M18" s="345" t="s">
        <v>5540</v>
      </c>
      <c r="N18" s="270" t="s">
        <v>1984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72" t="s">
        <v>1987</v>
      </c>
      <c r="B19" s="397" t="s">
        <v>3447</v>
      </c>
      <c r="C19" s="397" t="s">
        <v>3448</v>
      </c>
      <c r="D19" s="397" t="s">
        <v>3449</v>
      </c>
      <c r="E19" s="397" t="s">
        <v>3450</v>
      </c>
      <c r="F19" s="397" t="s">
        <v>2692</v>
      </c>
      <c r="G19" s="273" t="s">
        <v>2693</v>
      </c>
      <c r="H19" s="272" t="s">
        <v>2694</v>
      </c>
      <c r="I19" s="397" t="s">
        <v>2695</v>
      </c>
      <c r="J19" s="397" t="s">
        <v>2696</v>
      </c>
      <c r="K19" s="397" t="s">
        <v>2697</v>
      </c>
      <c r="L19" s="397" t="s">
        <v>2698</v>
      </c>
      <c r="M19" s="397" t="s">
        <v>2699</v>
      </c>
      <c r="N19" s="273" t="s">
        <v>1987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71"/>
      <c r="B20" s="97" t="s">
        <v>553</v>
      </c>
      <c r="C20" s="97"/>
      <c r="D20" s="97"/>
      <c r="E20" s="97"/>
      <c r="F20" s="97"/>
      <c r="G20" s="83"/>
      <c r="H20" s="72"/>
      <c r="I20" s="97"/>
      <c r="J20" s="97"/>
      <c r="K20" s="97"/>
      <c r="L20" s="97"/>
      <c r="M20" s="97"/>
      <c r="N20" s="270"/>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71">
        <v>1</v>
      </c>
      <c r="B21" s="97" t="s">
        <v>554</v>
      </c>
      <c r="C21" s="382">
        <v>16919</v>
      </c>
      <c r="D21" s="382"/>
      <c r="E21" s="382">
        <v>1735657</v>
      </c>
      <c r="F21" s="382">
        <v>6145900</v>
      </c>
      <c r="G21" s="337"/>
      <c r="H21" s="478">
        <v>-4393324</v>
      </c>
      <c r="I21" s="382"/>
      <c r="J21" s="382">
        <v>4406957</v>
      </c>
      <c r="K21" s="382">
        <v>-2671300</v>
      </c>
      <c r="L21" s="382"/>
      <c r="M21" s="382"/>
      <c r="N21" s="270">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271">
        <v>2</v>
      </c>
      <c r="B22" s="97" t="s">
        <v>555</v>
      </c>
      <c r="C22" s="377">
        <v>153740</v>
      </c>
      <c r="D22" s="382"/>
      <c r="E22" s="377">
        <v>6410764</v>
      </c>
      <c r="F22" s="377">
        <v>6400470</v>
      </c>
      <c r="G22" s="338"/>
      <c r="H22" s="426">
        <v>164034</v>
      </c>
      <c r="I22" s="382"/>
      <c r="J22" s="377">
        <v>3605415</v>
      </c>
      <c r="K22" s="377">
        <v>907123</v>
      </c>
      <c r="L22" s="377"/>
      <c r="M22" s="377">
        <v>1898226</v>
      </c>
      <c r="N22" s="270">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271">
        <v>3</v>
      </c>
      <c r="B23" s="97" t="s">
        <v>556</v>
      </c>
      <c r="C23" s="377">
        <v>37588</v>
      </c>
      <c r="D23" s="377"/>
      <c r="E23" s="377">
        <v>41456</v>
      </c>
      <c r="F23" s="377">
        <v>77721</v>
      </c>
      <c r="G23" s="338"/>
      <c r="H23" s="426">
        <v>1323</v>
      </c>
      <c r="I23" s="377"/>
      <c r="J23" s="377">
        <v>23315</v>
      </c>
      <c r="K23" s="377">
        <v>5866</v>
      </c>
      <c r="L23" s="377"/>
      <c r="M23" s="377">
        <v>12275</v>
      </c>
      <c r="N23" s="270">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271">
        <v>4</v>
      </c>
      <c r="B24" s="97" t="s">
        <v>557</v>
      </c>
      <c r="C24" s="377"/>
      <c r="D24" s="377"/>
      <c r="E24" s="377">
        <v>14701</v>
      </c>
      <c r="F24" s="377">
        <v>14701</v>
      </c>
      <c r="G24" s="338"/>
      <c r="H24" s="426" t="s">
        <v>2045</v>
      </c>
      <c r="I24" s="377"/>
      <c r="J24" s="377"/>
      <c r="K24" s="377"/>
      <c r="L24" s="377"/>
      <c r="M24" s="377">
        <v>14701</v>
      </c>
      <c r="N24" s="270">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271">
        <v>5</v>
      </c>
      <c r="B25" s="97" t="s">
        <v>558</v>
      </c>
      <c r="C25" s="321">
        <f t="shared" ref="C25:M25" si="0">SUM(C21:C24)</f>
        <v>208247</v>
      </c>
      <c r="D25" s="321">
        <f t="shared" si="0"/>
        <v>0</v>
      </c>
      <c r="E25" s="321">
        <f t="shared" si="0"/>
        <v>8202578</v>
      </c>
      <c r="F25" s="321">
        <f t="shared" si="0"/>
        <v>12638792</v>
      </c>
      <c r="G25" s="320">
        <f t="shared" si="0"/>
        <v>0</v>
      </c>
      <c r="H25" s="430">
        <f t="shared" si="0"/>
        <v>-4227967</v>
      </c>
      <c r="I25" s="321">
        <f t="shared" si="0"/>
        <v>0</v>
      </c>
      <c r="J25" s="321">
        <f t="shared" si="0"/>
        <v>8035687</v>
      </c>
      <c r="K25" s="321">
        <f t="shared" si="0"/>
        <v>-1758311</v>
      </c>
      <c r="L25" s="321">
        <f t="shared" si="0"/>
        <v>0</v>
      </c>
      <c r="M25" s="321">
        <f t="shared" si="0"/>
        <v>1925202</v>
      </c>
      <c r="N25" s="270">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271"/>
      <c r="B26" s="97" t="s">
        <v>559</v>
      </c>
      <c r="C26" s="377"/>
      <c r="D26" s="377"/>
      <c r="E26" s="377"/>
      <c r="F26" s="377"/>
      <c r="G26" s="338"/>
      <c r="H26" s="426"/>
      <c r="I26" s="377"/>
      <c r="J26" s="377"/>
      <c r="K26" s="377"/>
      <c r="L26" s="377"/>
      <c r="M26" s="377"/>
      <c r="N26" s="270"/>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271">
        <v>6</v>
      </c>
      <c r="B27" s="97" t="s">
        <v>560</v>
      </c>
      <c r="C27" s="377">
        <v>3125365</v>
      </c>
      <c r="D27" s="377"/>
      <c r="E27" s="377">
        <v>1099869</v>
      </c>
      <c r="F27" s="377">
        <v>4211365</v>
      </c>
      <c r="G27" s="338"/>
      <c r="H27" s="426">
        <v>13869</v>
      </c>
      <c r="I27" s="377"/>
      <c r="J27" s="377">
        <v>648519</v>
      </c>
      <c r="K27" s="377">
        <v>636314</v>
      </c>
      <c r="L27" s="377"/>
      <c r="M27" s="377">
        <v>-184964</v>
      </c>
      <c r="N27" s="270">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271">
        <v>7</v>
      </c>
      <c r="B28" s="97" t="s">
        <v>561</v>
      </c>
      <c r="C28" s="377"/>
      <c r="D28" s="377"/>
      <c r="E28" s="377"/>
      <c r="F28" s="377"/>
      <c r="G28" s="338"/>
      <c r="H28" s="426" t="s">
        <v>2045</v>
      </c>
      <c r="I28" s="377"/>
      <c r="J28" s="377" t="s">
        <v>2045</v>
      </c>
      <c r="K28" s="377"/>
      <c r="L28" s="377"/>
      <c r="M28" s="377"/>
      <c r="N28" s="270">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271">
        <v>8</v>
      </c>
      <c r="B29" s="97" t="s">
        <v>562</v>
      </c>
      <c r="C29" s="377"/>
      <c r="D29" s="377"/>
      <c r="E29" s="377"/>
      <c r="F29" s="377"/>
      <c r="G29" s="338"/>
      <c r="H29" s="426"/>
      <c r="I29" s="377"/>
      <c r="J29" s="377"/>
      <c r="K29" s="377"/>
      <c r="L29" s="377"/>
      <c r="M29" s="377"/>
      <c r="N29" s="270">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271"/>
      <c r="B30" s="97" t="s">
        <v>563</v>
      </c>
      <c r="C30" s="377"/>
      <c r="D30" s="377"/>
      <c r="E30" s="377"/>
      <c r="F30" s="377"/>
      <c r="G30" s="338"/>
      <c r="H30" s="426"/>
      <c r="I30" s="377"/>
      <c r="J30" s="377"/>
      <c r="K30" s="377"/>
      <c r="L30" s="377"/>
      <c r="M30" s="377"/>
      <c r="N30" s="270"/>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271">
        <v>9</v>
      </c>
      <c r="B31" s="97" t="s">
        <v>229</v>
      </c>
      <c r="C31" s="377">
        <v>-46170</v>
      </c>
      <c r="D31" s="377"/>
      <c r="E31" s="377">
        <v>5185082</v>
      </c>
      <c r="F31" s="377">
        <v>5159126</v>
      </c>
      <c r="G31" s="338" t="s">
        <v>2045</v>
      </c>
      <c r="H31" s="426">
        <v>-20214</v>
      </c>
      <c r="I31" s="377"/>
      <c r="J31" s="377">
        <v>4092663</v>
      </c>
      <c r="K31" s="377">
        <v>1092419</v>
      </c>
      <c r="L31" s="377"/>
      <c r="M31" s="377" t="s">
        <v>2045</v>
      </c>
      <c r="N31" s="270">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271">
        <v>10</v>
      </c>
      <c r="B32" s="97" t="s">
        <v>230</v>
      </c>
      <c r="C32" s="377"/>
      <c r="D32" s="377"/>
      <c r="E32" s="377"/>
      <c r="F32" s="377"/>
      <c r="G32" s="338"/>
      <c r="H32" s="426"/>
      <c r="I32" s="377"/>
      <c r="J32" s="377"/>
      <c r="K32" s="377"/>
      <c r="L32" s="377"/>
      <c r="M32" s="377"/>
      <c r="N32" s="270">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271">
        <v>11</v>
      </c>
      <c r="B33" s="97" t="s">
        <v>231</v>
      </c>
      <c r="C33" s="377"/>
      <c r="D33" s="377"/>
      <c r="E33" s="377"/>
      <c r="F33" s="377"/>
      <c r="G33" s="338"/>
      <c r="H33" s="426"/>
      <c r="I33" s="377"/>
      <c r="J33" s="377"/>
      <c r="K33" s="377"/>
      <c r="L33" s="377"/>
      <c r="M33" s="377"/>
      <c r="N33" s="270">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271">
        <v>12</v>
      </c>
      <c r="B34" s="97" t="s">
        <v>232</v>
      </c>
      <c r="C34" s="377">
        <v>-1123</v>
      </c>
      <c r="D34" s="377"/>
      <c r="E34" s="377">
        <v>1243939</v>
      </c>
      <c r="F34" s="377">
        <v>1242813</v>
      </c>
      <c r="G34" s="338"/>
      <c r="H34" s="426">
        <v>3</v>
      </c>
      <c r="I34" s="377"/>
      <c r="J34" s="377">
        <v>1085202</v>
      </c>
      <c r="K34" s="377">
        <v>158737</v>
      </c>
      <c r="L34" s="377"/>
      <c r="M34" s="377"/>
      <c r="N34" s="270">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271">
        <v>13</v>
      </c>
      <c r="B35" s="97" t="s">
        <v>2832</v>
      </c>
      <c r="C35" s="377">
        <v>3235</v>
      </c>
      <c r="D35" s="377"/>
      <c r="E35" s="377">
        <v>132163</v>
      </c>
      <c r="F35" s="377">
        <v>131424</v>
      </c>
      <c r="G35" s="338"/>
      <c r="H35" s="426">
        <v>3974</v>
      </c>
      <c r="I35" s="377"/>
      <c r="J35" s="377">
        <v>74328</v>
      </c>
      <c r="K35" s="377">
        <v>18701</v>
      </c>
      <c r="L35" s="377"/>
      <c r="M35" s="377">
        <v>39133</v>
      </c>
      <c r="N35" s="270">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271">
        <v>14</v>
      </c>
      <c r="B36" s="97" t="s">
        <v>2833</v>
      </c>
      <c r="C36" s="377"/>
      <c r="D36" s="377"/>
      <c r="E36" s="377"/>
      <c r="F36" s="377"/>
      <c r="G36" s="338"/>
      <c r="H36" s="426" t="s">
        <v>2045</v>
      </c>
      <c r="I36" s="377"/>
      <c r="J36" s="377"/>
      <c r="K36" s="377"/>
      <c r="L36" s="377"/>
      <c r="M36" s="377"/>
      <c r="N36" s="270">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271">
        <v>15</v>
      </c>
      <c r="B37" s="97" t="s">
        <v>2834</v>
      </c>
      <c r="C37" s="377">
        <v>816475</v>
      </c>
      <c r="D37" s="377"/>
      <c r="E37" s="377">
        <v>5241930</v>
      </c>
      <c r="F37" s="377">
        <v>5269661</v>
      </c>
      <c r="G37" s="338" t="s">
        <v>2045</v>
      </c>
      <c r="H37" s="426">
        <v>788744</v>
      </c>
      <c r="I37" s="377"/>
      <c r="J37" s="377">
        <v>1486752</v>
      </c>
      <c r="K37" s="377">
        <v>315571</v>
      </c>
      <c r="L37" s="377"/>
      <c r="M37" s="377">
        <v>3439607</v>
      </c>
      <c r="N37" s="270">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271">
        <v>16</v>
      </c>
      <c r="B38" s="97" t="s">
        <v>2835</v>
      </c>
      <c r="C38" s="377"/>
      <c r="D38" s="377"/>
      <c r="E38" s="377"/>
      <c r="F38" s="377"/>
      <c r="G38" s="338"/>
      <c r="H38" s="426" t="s">
        <v>2045</v>
      </c>
      <c r="I38" s="377"/>
      <c r="J38" s="377"/>
      <c r="K38" s="377"/>
      <c r="L38" s="377"/>
      <c r="M38" s="377"/>
      <c r="N38" s="270">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271">
        <v>17</v>
      </c>
      <c r="B39" s="97" t="s">
        <v>557</v>
      </c>
      <c r="C39" s="377">
        <v>-5334</v>
      </c>
      <c r="D39" s="377"/>
      <c r="E39" s="377">
        <v>50792</v>
      </c>
      <c r="F39" s="377">
        <v>48524</v>
      </c>
      <c r="G39" s="338"/>
      <c r="H39" s="426">
        <v>-3066</v>
      </c>
      <c r="I39" s="377"/>
      <c r="J39" s="377">
        <v>375</v>
      </c>
      <c r="K39" s="377"/>
      <c r="L39" s="377"/>
      <c r="M39" s="377">
        <v>50417</v>
      </c>
      <c r="N39" s="270">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271">
        <v>18</v>
      </c>
      <c r="B40" s="97" t="s">
        <v>558</v>
      </c>
      <c r="C40" s="321">
        <f t="shared" ref="C40:M40" si="1">SUM(C27:C39)</f>
        <v>3892448</v>
      </c>
      <c r="D40" s="321">
        <f t="shared" si="1"/>
        <v>0</v>
      </c>
      <c r="E40" s="321">
        <f t="shared" si="1"/>
        <v>12953775</v>
      </c>
      <c r="F40" s="321">
        <f t="shared" si="1"/>
        <v>16062913</v>
      </c>
      <c r="G40" s="320">
        <f t="shared" si="1"/>
        <v>0</v>
      </c>
      <c r="H40" s="430">
        <f t="shared" si="1"/>
        <v>783310</v>
      </c>
      <c r="I40" s="321">
        <f t="shared" si="1"/>
        <v>0</v>
      </c>
      <c r="J40" s="321">
        <f t="shared" si="1"/>
        <v>7387839</v>
      </c>
      <c r="K40" s="321">
        <f t="shared" si="1"/>
        <v>2221742</v>
      </c>
      <c r="L40" s="321">
        <f t="shared" si="1"/>
        <v>0</v>
      </c>
      <c r="M40" s="321">
        <f t="shared" si="1"/>
        <v>3344193</v>
      </c>
      <c r="N40" s="270">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271"/>
      <c r="B41" s="97" t="s">
        <v>2836</v>
      </c>
      <c r="C41" s="377"/>
      <c r="D41" s="377"/>
      <c r="E41" s="377"/>
      <c r="F41" s="377"/>
      <c r="G41" s="338"/>
      <c r="H41" s="426" t="s">
        <v>2045</v>
      </c>
      <c r="I41" s="377"/>
      <c r="J41" s="377"/>
      <c r="K41" s="377"/>
      <c r="L41" s="377"/>
      <c r="M41" s="377"/>
      <c r="N41" s="270"/>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271">
        <v>19</v>
      </c>
      <c r="B42" s="97" t="s">
        <v>2837</v>
      </c>
      <c r="C42" s="377"/>
      <c r="D42" s="377">
        <v>7158164</v>
      </c>
      <c r="E42" s="377">
        <v>21921988</v>
      </c>
      <c r="F42" s="377">
        <v>21333589</v>
      </c>
      <c r="G42" s="338"/>
      <c r="H42" s="426" t="s">
        <v>2045</v>
      </c>
      <c r="I42" s="377">
        <v>7746563</v>
      </c>
      <c r="J42" s="377">
        <v>18560295</v>
      </c>
      <c r="K42" s="377">
        <v>3256018</v>
      </c>
      <c r="L42" s="377"/>
      <c r="M42" s="377">
        <v>105675</v>
      </c>
      <c r="N42" s="270">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271">
        <v>20</v>
      </c>
      <c r="B43" s="97" t="s">
        <v>2838</v>
      </c>
      <c r="C43" s="377"/>
      <c r="D43" s="377">
        <v>6044826</v>
      </c>
      <c r="E43" s="377">
        <v>17554033</v>
      </c>
      <c r="F43" s="377">
        <v>17865650</v>
      </c>
      <c r="G43" s="338"/>
      <c r="H43" s="426" t="s">
        <v>2045</v>
      </c>
      <c r="I43" s="377">
        <v>5733209</v>
      </c>
      <c r="J43" s="377">
        <v>12185495</v>
      </c>
      <c r="K43" s="377">
        <v>5368538</v>
      </c>
      <c r="L43" s="377"/>
      <c r="M43" s="377"/>
      <c r="N43" s="270">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271">
        <v>21</v>
      </c>
      <c r="B44" s="97" t="s">
        <v>2839</v>
      </c>
      <c r="C44" s="377">
        <v>304741</v>
      </c>
      <c r="D44" s="377"/>
      <c r="E44" s="377">
        <v>1096879</v>
      </c>
      <c r="F44" s="377">
        <v>1093441</v>
      </c>
      <c r="G44" s="338"/>
      <c r="H44" s="426">
        <v>308179</v>
      </c>
      <c r="I44" s="377"/>
      <c r="J44" s="377">
        <v>725378</v>
      </c>
      <c r="K44" s="377">
        <v>371501</v>
      </c>
      <c r="L44" s="377"/>
      <c r="M44" s="377"/>
      <c r="N44" s="270">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271">
        <v>22</v>
      </c>
      <c r="B45" s="97" t="s">
        <v>1236</v>
      </c>
      <c r="C45" s="377"/>
      <c r="D45" s="377"/>
      <c r="E45" s="377"/>
      <c r="F45" s="377"/>
      <c r="G45" s="338"/>
      <c r="H45" s="426" t="s">
        <v>2045</v>
      </c>
      <c r="I45" s="377"/>
      <c r="J45" s="377"/>
      <c r="K45" s="377"/>
      <c r="L45" s="377"/>
      <c r="M45" s="377"/>
      <c r="N45" s="270">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271">
        <v>23</v>
      </c>
      <c r="B46" s="97" t="s">
        <v>1237</v>
      </c>
      <c r="C46" s="377"/>
      <c r="D46" s="377"/>
      <c r="E46" s="377"/>
      <c r="F46" s="377"/>
      <c r="G46" s="338"/>
      <c r="H46" s="426" t="s">
        <v>2045</v>
      </c>
      <c r="I46" s="377"/>
      <c r="J46" s="377"/>
      <c r="K46" s="377"/>
      <c r="L46" s="377"/>
      <c r="M46" s="377"/>
      <c r="N46" s="270">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271">
        <v>24</v>
      </c>
      <c r="B47" s="97" t="s">
        <v>2834</v>
      </c>
      <c r="C47" s="377"/>
      <c r="D47" s="377"/>
      <c r="E47" s="377"/>
      <c r="F47" s="377"/>
      <c r="G47" s="338"/>
      <c r="H47" s="426" t="s">
        <v>2045</v>
      </c>
      <c r="I47" s="377"/>
      <c r="J47" s="377"/>
      <c r="K47" s="377"/>
      <c r="L47" s="377"/>
      <c r="M47" s="377"/>
      <c r="N47" s="270">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271">
        <v>25</v>
      </c>
      <c r="B48" s="97" t="s">
        <v>557</v>
      </c>
      <c r="C48" s="377"/>
      <c r="D48" s="377"/>
      <c r="E48" s="377"/>
      <c r="F48" s="377"/>
      <c r="G48" s="338"/>
      <c r="H48" s="426" t="s">
        <v>2045</v>
      </c>
      <c r="I48" s="377"/>
      <c r="J48" s="377"/>
      <c r="K48" s="377"/>
      <c r="L48" s="377"/>
      <c r="M48" s="377"/>
      <c r="N48" s="270">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271">
        <v>26</v>
      </c>
      <c r="B49" s="97" t="s">
        <v>558</v>
      </c>
      <c r="C49" s="321">
        <f t="shared" ref="C49:M49" si="2">SUM(C42:C48)</f>
        <v>304741</v>
      </c>
      <c r="D49" s="321">
        <f t="shared" si="2"/>
        <v>13202990</v>
      </c>
      <c r="E49" s="321">
        <f t="shared" si="2"/>
        <v>40572900</v>
      </c>
      <c r="F49" s="321">
        <f t="shared" si="2"/>
        <v>40292680</v>
      </c>
      <c r="G49" s="320">
        <f t="shared" si="2"/>
        <v>0</v>
      </c>
      <c r="H49" s="430">
        <f t="shared" si="2"/>
        <v>308179</v>
      </c>
      <c r="I49" s="321">
        <f t="shared" si="2"/>
        <v>13479772</v>
      </c>
      <c r="J49" s="321">
        <f t="shared" si="2"/>
        <v>31471168</v>
      </c>
      <c r="K49" s="321">
        <f t="shared" si="2"/>
        <v>8996057</v>
      </c>
      <c r="L49" s="321">
        <f t="shared" si="2"/>
        <v>0</v>
      </c>
      <c r="M49" s="321">
        <f t="shared" si="2"/>
        <v>105675</v>
      </c>
      <c r="N49" s="270">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271"/>
      <c r="B50" s="97" t="s">
        <v>1238</v>
      </c>
      <c r="C50" s="377"/>
      <c r="D50" s="377"/>
      <c r="E50" s="377"/>
      <c r="F50" s="377"/>
      <c r="G50" s="338"/>
      <c r="H50" s="426"/>
      <c r="I50" s="377"/>
      <c r="J50" s="377"/>
      <c r="K50" s="377"/>
      <c r="L50" s="377"/>
      <c r="M50" s="377"/>
      <c r="N50" s="270"/>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271">
        <v>27</v>
      </c>
      <c r="B51" s="97"/>
      <c r="C51" s="377"/>
      <c r="D51" s="377"/>
      <c r="E51" s="377"/>
      <c r="F51" s="377"/>
      <c r="G51" s="338"/>
      <c r="H51" s="426" t="s">
        <v>2045</v>
      </c>
      <c r="I51" s="377"/>
      <c r="J51" s="377"/>
      <c r="K51" s="377"/>
      <c r="L51" s="377"/>
      <c r="M51" s="377"/>
      <c r="N51" s="270">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271">
        <v>28</v>
      </c>
      <c r="B52" s="97"/>
      <c r="C52" s="377"/>
      <c r="D52" s="377"/>
      <c r="E52" s="377"/>
      <c r="F52" s="377"/>
      <c r="G52" s="338"/>
      <c r="H52" s="426" t="s">
        <v>2045</v>
      </c>
      <c r="I52" s="377"/>
      <c r="J52" s="377"/>
      <c r="K52" s="377"/>
      <c r="L52" s="377"/>
      <c r="M52" s="377"/>
      <c r="N52" s="270">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271">
        <v>29</v>
      </c>
      <c r="B53" s="97"/>
      <c r="C53" s="97"/>
      <c r="D53" s="97"/>
      <c r="E53" s="97"/>
      <c r="F53" s="97"/>
      <c r="G53" s="83"/>
      <c r="H53" s="72"/>
      <c r="I53" s="97"/>
      <c r="J53" s="97"/>
      <c r="K53" s="97"/>
      <c r="L53" s="97"/>
      <c r="M53" s="97"/>
      <c r="N53" s="270">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271">
        <v>30</v>
      </c>
      <c r="B54" s="97"/>
      <c r="C54" s="377"/>
      <c r="D54" s="377"/>
      <c r="E54" s="377"/>
      <c r="F54" s="377"/>
      <c r="G54" s="338"/>
      <c r="H54" s="426"/>
      <c r="I54" s="377"/>
      <c r="J54" s="377"/>
      <c r="K54" s="377"/>
      <c r="L54" s="377"/>
      <c r="M54" s="377"/>
      <c r="N54" s="270">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271">
        <v>31</v>
      </c>
      <c r="B55" s="356"/>
      <c r="C55" s="377"/>
      <c r="D55" s="377"/>
      <c r="E55" s="377"/>
      <c r="F55" s="377"/>
      <c r="G55" s="337"/>
      <c r="H55" s="426"/>
      <c r="I55" s="377"/>
      <c r="J55" s="377"/>
      <c r="K55" s="377"/>
      <c r="L55" s="377"/>
      <c r="M55" s="377"/>
      <c r="N55" s="270">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271">
        <v>32</v>
      </c>
      <c r="B56" s="97"/>
      <c r="C56" s="97"/>
      <c r="D56" s="97"/>
      <c r="E56" s="97"/>
      <c r="F56" s="97"/>
      <c r="G56" s="337"/>
      <c r="H56" s="72"/>
      <c r="I56" s="97"/>
      <c r="J56" s="97"/>
      <c r="K56" s="97"/>
      <c r="L56" s="97"/>
      <c r="M56" s="97"/>
      <c r="N56" s="270">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271">
        <v>33</v>
      </c>
      <c r="B57" s="97"/>
      <c r="C57" s="377"/>
      <c r="D57" s="377"/>
      <c r="E57" s="377"/>
      <c r="F57" s="377"/>
      <c r="G57" s="338"/>
      <c r="H57" s="426"/>
      <c r="I57" s="377"/>
      <c r="J57" s="377"/>
      <c r="K57" s="377"/>
      <c r="L57" s="377"/>
      <c r="M57" s="377"/>
      <c r="N57" s="270">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271">
        <v>34</v>
      </c>
      <c r="B58" s="97"/>
      <c r="C58" s="97"/>
      <c r="D58" s="97"/>
      <c r="E58" s="97"/>
      <c r="F58" s="97"/>
      <c r="G58" s="338"/>
      <c r="H58" s="72"/>
      <c r="I58" s="97"/>
      <c r="J58" s="97"/>
      <c r="K58" s="97"/>
      <c r="L58" s="97"/>
      <c r="M58" s="97"/>
      <c r="N58" s="270">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271">
        <v>35</v>
      </c>
      <c r="B59" s="97"/>
      <c r="C59" s="97"/>
      <c r="D59" s="97"/>
      <c r="E59" s="97"/>
      <c r="F59" s="97"/>
      <c r="G59" s="338"/>
      <c r="H59" s="72"/>
      <c r="I59" s="97"/>
      <c r="J59" s="97"/>
      <c r="K59" s="97"/>
      <c r="L59" s="97"/>
      <c r="M59" s="97"/>
      <c r="N59" s="270">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271">
        <v>36</v>
      </c>
      <c r="B60" s="97"/>
      <c r="C60" s="377"/>
      <c r="D60" s="97"/>
      <c r="E60" s="97"/>
      <c r="F60" s="97"/>
      <c r="G60" s="479"/>
      <c r="H60" s="426"/>
      <c r="I60" s="377"/>
      <c r="J60" s="377"/>
      <c r="K60" s="377"/>
      <c r="L60" s="377"/>
      <c r="M60" s="377"/>
      <c r="N60" s="270">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271">
        <v>37</v>
      </c>
      <c r="B61" s="97"/>
      <c r="C61" s="97"/>
      <c r="D61" s="377"/>
      <c r="E61" s="377"/>
      <c r="F61" s="377"/>
      <c r="G61" s="479"/>
      <c r="H61" s="426"/>
      <c r="I61" s="377"/>
      <c r="J61" s="377"/>
      <c r="K61" s="377"/>
      <c r="L61" s="377"/>
      <c r="M61" s="377"/>
      <c r="N61" s="270">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271">
        <v>38</v>
      </c>
      <c r="B62" s="97"/>
      <c r="C62" s="377"/>
      <c r="D62" s="377"/>
      <c r="E62" s="377"/>
      <c r="F62" s="377"/>
      <c r="G62" s="479"/>
      <c r="H62" s="426"/>
      <c r="I62" s="377"/>
      <c r="J62" s="377"/>
      <c r="K62" s="377"/>
      <c r="L62" s="377"/>
      <c r="M62" s="377"/>
      <c r="N62" s="270">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271">
        <v>39</v>
      </c>
      <c r="B63" s="97"/>
      <c r="C63" s="97"/>
      <c r="D63" s="97"/>
      <c r="E63" s="97"/>
      <c r="F63" s="97"/>
      <c r="G63" s="479"/>
      <c r="H63" s="426"/>
      <c r="I63" s="377"/>
      <c r="J63" s="377"/>
      <c r="K63" s="377"/>
      <c r="L63" s="377"/>
      <c r="M63" s="377"/>
      <c r="N63" s="270">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98">
        <v>40</v>
      </c>
      <c r="B64" s="306" t="s">
        <v>210</v>
      </c>
      <c r="C64" s="328">
        <f t="shared" ref="C64:M64" si="3">C25+C40+C49+SUM(C50:C63)</f>
        <v>4405436</v>
      </c>
      <c r="D64" s="328">
        <f t="shared" si="3"/>
        <v>13202990</v>
      </c>
      <c r="E64" s="328">
        <f t="shared" si="3"/>
        <v>61729253</v>
      </c>
      <c r="F64" s="328">
        <f t="shared" si="3"/>
        <v>68994385</v>
      </c>
      <c r="G64" s="326">
        <f t="shared" si="3"/>
        <v>0</v>
      </c>
      <c r="H64" s="328">
        <f t="shared" si="3"/>
        <v>-3136478</v>
      </c>
      <c r="I64" s="328">
        <f t="shared" si="3"/>
        <v>13479772</v>
      </c>
      <c r="J64" s="328">
        <f t="shared" si="3"/>
        <v>46894694</v>
      </c>
      <c r="K64" s="328">
        <f t="shared" si="3"/>
        <v>9459488</v>
      </c>
      <c r="L64" s="328">
        <f t="shared" si="3"/>
        <v>0</v>
      </c>
      <c r="M64" s="328">
        <f t="shared" si="3"/>
        <v>5375070</v>
      </c>
      <c r="N64" s="330">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1239</v>
      </c>
      <c r="B66" s="17"/>
      <c r="C66" s="480"/>
      <c r="D66" s="17"/>
      <c r="E66" s="17"/>
      <c r="F66" s="17"/>
      <c r="G66" s="17"/>
      <c r="H66" s="17" t="str">
        <f>A66</f>
        <v>FERC FORM NO.1 (ED.  12-96) NYPSC Modified-96</v>
      </c>
      <c r="I66" s="17"/>
      <c r="J66" s="481"/>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1240</v>
      </c>
      <c r="B67" s="69"/>
      <c r="C67" s="69"/>
      <c r="D67" s="69"/>
      <c r="E67" s="69"/>
      <c r="F67" s="69"/>
      <c r="G67" s="69"/>
      <c r="H67" s="69" t="s">
        <v>1241</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2056</v>
      </c>
      <c r="B68" s="66"/>
      <c r="C68" s="66"/>
      <c r="D68" s="262" t="s">
        <v>1549</v>
      </c>
      <c r="E68" s="262" t="s">
        <v>2058</v>
      </c>
      <c r="F68" s="262" t="s">
        <v>2059</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Central Hudson Gas &amp; Electric</v>
      </c>
      <c r="B69" s="17"/>
      <c r="C69" s="17"/>
      <c r="D69" s="97" t="s">
        <v>1335</v>
      </c>
      <c r="E69" s="97" t="s">
        <v>3784</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7" t="s">
        <v>1336</v>
      </c>
      <c r="E70" s="864" t="str">
        <f>'Data Sheet'!$C$40</f>
        <v>4/14/14</v>
      </c>
      <c r="F70" s="104" t="str">
        <f>'Data Sheet'!$C$38</f>
        <v>12/31/13</v>
      </c>
      <c r="G70" s="73"/>
      <c r="H70" s="72"/>
      <c r="I70" s="17"/>
      <c r="J70" s="17"/>
      <c r="K70" s="17"/>
      <c r="L70" s="862"/>
      <c r="M70" s="17"/>
      <c r="N70" s="73"/>
    </row>
    <row r="71" spans="1:241" ht="12.75" customHeight="1">
      <c r="A71" s="263" t="s">
        <v>516</v>
      </c>
      <c r="B71" s="264"/>
      <c r="C71" s="264"/>
      <c r="D71" s="264"/>
      <c r="E71" s="264"/>
      <c r="F71" s="264"/>
      <c r="G71" s="265"/>
      <c r="H71" s="72"/>
      <c r="I71" s="17"/>
      <c r="J71" s="17"/>
      <c r="K71" s="17"/>
      <c r="L71" s="17"/>
      <c r="M71" s="17"/>
      <c r="N71" s="73"/>
    </row>
    <row r="72" spans="1:241" ht="12.75" customHeight="1">
      <c r="A72" s="263" t="s">
        <v>538</v>
      </c>
      <c r="B72" s="264"/>
      <c r="C72" s="264"/>
      <c r="D72" s="264"/>
      <c r="E72" s="264"/>
      <c r="F72" s="264"/>
      <c r="G72" s="265"/>
      <c r="H72" s="72"/>
      <c r="I72" s="17"/>
      <c r="J72" s="17"/>
      <c r="K72" s="17"/>
      <c r="L72" s="17"/>
      <c r="M72" s="17"/>
      <c r="N72" s="73"/>
    </row>
    <row r="73" spans="1:241" ht="12.75" customHeight="1">
      <c r="A73" s="271"/>
      <c r="B73" s="97"/>
      <c r="C73" s="345" t="s">
        <v>1667</v>
      </c>
      <c r="D73" s="345" t="s">
        <v>1242</v>
      </c>
      <c r="E73" s="345" t="s">
        <v>1243</v>
      </c>
      <c r="F73" s="97"/>
      <c r="G73" s="83"/>
      <c r="H73" s="72"/>
      <c r="I73" s="17"/>
      <c r="J73" s="17"/>
      <c r="K73" s="17"/>
      <c r="L73" s="17"/>
      <c r="M73" s="17"/>
      <c r="N73" s="482"/>
    </row>
    <row r="74" spans="1:241" ht="12.75" customHeight="1">
      <c r="A74" s="271"/>
      <c r="B74" s="345" t="s">
        <v>540</v>
      </c>
      <c r="C74" s="345" t="s">
        <v>1244</v>
      </c>
      <c r="D74" s="345" t="s">
        <v>1245</v>
      </c>
      <c r="E74" s="345" t="s">
        <v>1246</v>
      </c>
      <c r="F74" s="397" t="s">
        <v>5541</v>
      </c>
      <c r="G74" s="110"/>
      <c r="H74" s="72"/>
      <c r="I74" s="17"/>
      <c r="J74" s="17"/>
      <c r="K74" s="17"/>
      <c r="L74" s="17"/>
      <c r="M74" s="17"/>
      <c r="N74" s="482"/>
    </row>
    <row r="75" spans="1:241" ht="12.75" customHeight="1">
      <c r="A75" s="271" t="s">
        <v>1984</v>
      </c>
      <c r="B75" s="345" t="s">
        <v>547</v>
      </c>
      <c r="C75" s="345" t="s">
        <v>1247</v>
      </c>
      <c r="D75" s="345" t="s">
        <v>1248</v>
      </c>
      <c r="E75" s="345" t="s">
        <v>1249</v>
      </c>
      <c r="F75" s="345" t="s">
        <v>2676</v>
      </c>
      <c r="G75" s="270" t="s">
        <v>2676</v>
      </c>
      <c r="H75" s="72"/>
      <c r="I75" s="17"/>
      <c r="J75" s="17"/>
      <c r="K75" s="17"/>
      <c r="L75" s="17"/>
      <c r="M75" s="17"/>
      <c r="N75" s="482"/>
    </row>
    <row r="76" spans="1:241" ht="12.75" customHeight="1">
      <c r="A76" s="272" t="s">
        <v>1987</v>
      </c>
      <c r="B76" s="397" t="s">
        <v>3447</v>
      </c>
      <c r="C76" s="397" t="s">
        <v>219</v>
      </c>
      <c r="D76" s="397" t="s">
        <v>220</v>
      </c>
      <c r="E76" s="397" t="s">
        <v>221</v>
      </c>
      <c r="F76" s="397" t="s">
        <v>222</v>
      </c>
      <c r="G76" s="273" t="s">
        <v>1250</v>
      </c>
      <c r="H76" s="72"/>
      <c r="I76" s="17"/>
      <c r="J76" s="17"/>
      <c r="K76" s="17"/>
      <c r="L76" s="17"/>
      <c r="M76" s="17"/>
      <c r="N76" s="482"/>
    </row>
    <row r="77" spans="1:241" ht="12.75" customHeight="1">
      <c r="A77" s="271"/>
      <c r="B77" s="97" t="s">
        <v>553</v>
      </c>
      <c r="C77" s="97"/>
      <c r="D77" s="97"/>
      <c r="E77" s="97"/>
      <c r="F77" s="97"/>
      <c r="G77" s="83"/>
      <c r="H77" s="72"/>
      <c r="I77" s="17"/>
      <c r="J77" s="17"/>
      <c r="K77" s="17"/>
      <c r="L77" s="17"/>
      <c r="M77" s="17"/>
      <c r="N77" s="482"/>
    </row>
    <row r="78" spans="1:241" ht="12.75" customHeight="1">
      <c r="A78" s="271">
        <v>1</v>
      </c>
      <c r="B78" s="97" t="s">
        <v>554</v>
      </c>
      <c r="C78" s="382"/>
      <c r="D78" s="382"/>
      <c r="E78" s="382"/>
      <c r="F78" s="382">
        <v>1627052</v>
      </c>
      <c r="G78" s="337">
        <f>108342+162833</f>
        <v>271175</v>
      </c>
      <c r="H78" s="478"/>
      <c r="I78" s="483"/>
      <c r="J78" s="483"/>
      <c r="K78" s="376"/>
      <c r="L78" s="376"/>
      <c r="M78" s="483"/>
      <c r="N78" s="482"/>
    </row>
    <row r="79" spans="1:241" ht="12.75" customHeight="1">
      <c r="A79" s="271">
        <v>2</v>
      </c>
      <c r="B79" s="97" t="s">
        <v>555</v>
      </c>
      <c r="C79" s="377"/>
      <c r="D79" s="382"/>
      <c r="E79" s="377"/>
      <c r="F79" s="377">
        <v>10522</v>
      </c>
      <c r="G79" s="338">
        <f>701+1053</f>
        <v>1754</v>
      </c>
      <c r="H79" s="426"/>
      <c r="I79" s="483"/>
      <c r="J79" s="376"/>
      <c r="K79" s="376"/>
      <c r="L79" s="376"/>
      <c r="M79" s="376"/>
      <c r="N79" s="482"/>
    </row>
    <row r="80" spans="1:241" ht="12.75" customHeight="1">
      <c r="A80" s="271">
        <v>3</v>
      </c>
      <c r="B80" s="97" t="s">
        <v>556</v>
      </c>
      <c r="C80" s="377"/>
      <c r="D80" s="377"/>
      <c r="E80" s="377"/>
      <c r="F80" s="377"/>
      <c r="G80" s="338">
        <v>14701</v>
      </c>
      <c r="H80" s="426"/>
      <c r="I80" s="376"/>
      <c r="J80" s="376"/>
      <c r="K80" s="376"/>
      <c r="L80" s="376"/>
      <c r="M80" s="376"/>
      <c r="N80" s="482"/>
    </row>
    <row r="81" spans="1:14" ht="12.75" customHeight="1">
      <c r="A81" s="271">
        <v>4</v>
      </c>
      <c r="B81" s="97" t="s">
        <v>557</v>
      </c>
      <c r="C81" s="377"/>
      <c r="D81" s="377"/>
      <c r="E81" s="377"/>
      <c r="F81" s="377"/>
      <c r="G81" s="338"/>
      <c r="H81" s="426"/>
      <c r="I81" s="376"/>
      <c r="J81" s="376"/>
      <c r="K81" s="376"/>
      <c r="L81" s="376"/>
      <c r="M81" s="376"/>
      <c r="N81" s="482"/>
    </row>
    <row r="82" spans="1:14" ht="12.75" customHeight="1">
      <c r="A82" s="271">
        <v>5</v>
      </c>
      <c r="B82" s="97" t="s">
        <v>558</v>
      </c>
      <c r="C82" s="321">
        <f>SUM(C78:C81)</f>
        <v>0</v>
      </c>
      <c r="D82" s="321">
        <f>SUM(D78:D81)</f>
        <v>0</v>
      </c>
      <c r="E82" s="321">
        <f>SUM(E78:E81)</f>
        <v>0</v>
      </c>
      <c r="F82" s="321">
        <f>SUM(F78:F81)</f>
        <v>1637574</v>
      </c>
      <c r="G82" s="320">
        <f>SUM(G78:G81)</f>
        <v>287630</v>
      </c>
      <c r="H82" s="426"/>
      <c r="I82" s="376"/>
      <c r="J82" s="376"/>
      <c r="K82" s="376"/>
      <c r="L82" s="376"/>
      <c r="M82" s="376"/>
      <c r="N82" s="482"/>
    </row>
    <row r="83" spans="1:14" ht="12.75" customHeight="1">
      <c r="A83" s="271"/>
      <c r="B83" s="97" t="s">
        <v>559</v>
      </c>
      <c r="C83" s="377"/>
      <c r="D83" s="377"/>
      <c r="E83" s="377"/>
      <c r="F83" s="377"/>
      <c r="G83" s="338"/>
      <c r="H83" s="426"/>
      <c r="I83" s="376"/>
      <c r="J83" s="376"/>
      <c r="K83" s="376"/>
      <c r="L83" s="376"/>
      <c r="M83" s="376"/>
      <c r="N83" s="482"/>
    </row>
    <row r="84" spans="1:14" ht="12.75" customHeight="1">
      <c r="A84" s="271">
        <v>6</v>
      </c>
      <c r="B84" s="97" t="s">
        <v>560</v>
      </c>
      <c r="C84" s="377">
        <v>-184964</v>
      </c>
      <c r="D84" s="377"/>
      <c r="E84" s="377"/>
      <c r="F84" s="377"/>
      <c r="G84" s="338"/>
      <c r="H84" s="426"/>
      <c r="I84" s="376"/>
      <c r="J84" s="376"/>
      <c r="K84" s="376"/>
      <c r="L84" s="376"/>
      <c r="M84" s="376"/>
      <c r="N84" s="482"/>
    </row>
    <row r="85" spans="1:14" ht="19.899999999999999" customHeight="1">
      <c r="A85" s="271">
        <v>7</v>
      </c>
      <c r="B85" s="97" t="s">
        <v>561</v>
      </c>
      <c r="C85" s="377"/>
      <c r="D85" s="377"/>
      <c r="E85" s="377"/>
      <c r="F85" s="377"/>
      <c r="G85" s="338"/>
      <c r="H85" s="484" t="s">
        <v>1251</v>
      </c>
      <c r="I85" s="485"/>
      <c r="J85" s="485"/>
      <c r="K85" s="485"/>
      <c r="L85" s="485"/>
      <c r="M85" s="485"/>
      <c r="N85" s="70"/>
    </row>
    <row r="86" spans="1:14" ht="12.75" customHeight="1">
      <c r="A86" s="271">
        <v>8</v>
      </c>
      <c r="B86" s="97" t="s">
        <v>562</v>
      </c>
      <c r="C86" s="377"/>
      <c r="D86" s="377"/>
      <c r="E86" s="377"/>
      <c r="F86" s="377"/>
      <c r="G86" s="338"/>
      <c r="H86" s="426"/>
      <c r="I86" s="376"/>
      <c r="J86" s="376"/>
      <c r="K86" s="376"/>
      <c r="L86" s="376"/>
      <c r="M86" s="376"/>
      <c r="N86" s="482"/>
    </row>
    <row r="87" spans="1:14" ht="12.75" customHeight="1">
      <c r="A87" s="271"/>
      <c r="B87" s="97" t="s">
        <v>563</v>
      </c>
      <c r="C87" s="377"/>
      <c r="D87" s="377"/>
      <c r="E87" s="377"/>
      <c r="F87" s="377"/>
      <c r="G87" s="338"/>
      <c r="H87" s="426"/>
      <c r="I87" s="376"/>
      <c r="J87" s="376"/>
      <c r="K87" s="376"/>
      <c r="L87" s="376"/>
      <c r="M87" s="376"/>
      <c r="N87" s="482"/>
    </row>
    <row r="88" spans="1:14" ht="12.75" customHeight="1">
      <c r="A88" s="271">
        <v>9</v>
      </c>
      <c r="B88" s="97" t="s">
        <v>229</v>
      </c>
      <c r="C88" s="377" t="s">
        <v>2045</v>
      </c>
      <c r="D88" s="377"/>
      <c r="E88" s="377" t="s">
        <v>2045</v>
      </c>
      <c r="F88" s="377" t="s">
        <v>2045</v>
      </c>
      <c r="G88" s="338" t="s">
        <v>2045</v>
      </c>
      <c r="H88" s="426"/>
      <c r="I88" s="376"/>
      <c r="J88" s="376"/>
      <c r="K88" s="376"/>
      <c r="L88" s="376"/>
      <c r="M88" s="376"/>
      <c r="N88" s="482"/>
    </row>
    <row r="89" spans="1:14" ht="12.75" customHeight="1">
      <c r="A89" s="271">
        <v>10</v>
      </c>
      <c r="B89" s="97" t="s">
        <v>230</v>
      </c>
      <c r="C89" s="377"/>
      <c r="D89" s="377"/>
      <c r="E89" s="377"/>
      <c r="F89" s="377"/>
      <c r="G89" s="338"/>
      <c r="H89" s="426"/>
      <c r="I89" s="376"/>
      <c r="J89" s="376"/>
      <c r="K89" s="376"/>
      <c r="L89" s="376"/>
      <c r="M89" s="376"/>
      <c r="N89" s="482"/>
    </row>
    <row r="90" spans="1:14" ht="12.75" customHeight="1">
      <c r="A90" s="271">
        <v>11</v>
      </c>
      <c r="B90" s="97" t="s">
        <v>231</v>
      </c>
      <c r="C90" s="377"/>
      <c r="D90" s="377"/>
      <c r="E90" s="377"/>
      <c r="F90" s="377"/>
      <c r="G90" s="338"/>
      <c r="H90" s="426"/>
      <c r="I90" s="376"/>
      <c r="J90" s="376"/>
      <c r="K90" s="376"/>
      <c r="L90" s="376"/>
      <c r="M90" s="376"/>
      <c r="N90" s="482"/>
    </row>
    <row r="91" spans="1:14" ht="12.75" customHeight="1">
      <c r="A91" s="271">
        <v>12</v>
      </c>
      <c r="B91" s="97" t="s">
        <v>232</v>
      </c>
      <c r="C91" s="377"/>
      <c r="D91" s="377"/>
      <c r="E91" s="377"/>
      <c r="F91" s="377"/>
      <c r="G91" s="338"/>
      <c r="H91" s="426"/>
      <c r="I91" s="376"/>
      <c r="J91" s="376"/>
      <c r="K91" s="376"/>
      <c r="L91" s="376"/>
      <c r="M91" s="376"/>
      <c r="N91" s="482"/>
    </row>
    <row r="92" spans="1:14" ht="12.75" customHeight="1">
      <c r="A92" s="271">
        <v>13</v>
      </c>
      <c r="B92" s="97" t="s">
        <v>2832</v>
      </c>
      <c r="C92" s="377"/>
      <c r="D92" s="377"/>
      <c r="E92" s="377"/>
      <c r="F92" s="377">
        <v>33543</v>
      </c>
      <c r="G92" s="338">
        <f>2234+3357</f>
        <v>5591</v>
      </c>
      <c r="H92" s="426"/>
      <c r="I92" s="376"/>
      <c r="J92" s="376"/>
      <c r="K92" s="376"/>
      <c r="L92" s="376"/>
      <c r="M92" s="376"/>
      <c r="N92" s="482"/>
    </row>
    <row r="93" spans="1:14" ht="12.75" customHeight="1">
      <c r="A93" s="271">
        <v>14</v>
      </c>
      <c r="B93" s="97" t="s">
        <v>2833</v>
      </c>
      <c r="C93" s="377"/>
      <c r="D93" s="377"/>
      <c r="E93" s="377"/>
      <c r="F93" s="377"/>
      <c r="G93" s="338"/>
      <c r="H93" s="426"/>
      <c r="I93" s="376"/>
      <c r="J93" s="376"/>
      <c r="K93" s="376"/>
      <c r="L93" s="376"/>
      <c r="M93" s="376"/>
      <c r="N93" s="482"/>
    </row>
    <row r="94" spans="1:14" ht="12.75" customHeight="1">
      <c r="A94" s="271">
        <v>15</v>
      </c>
      <c r="B94" s="97" t="s">
        <v>2834</v>
      </c>
      <c r="C94" s="377" t="s">
        <v>2045</v>
      </c>
      <c r="D94" s="377"/>
      <c r="E94" s="377" t="s">
        <v>2045</v>
      </c>
      <c r="F94" s="377">
        <v>2942557</v>
      </c>
      <c r="G94" s="338">
        <f>11321+8396+165517+283430+28386</f>
        <v>497050</v>
      </c>
      <c r="H94" s="426"/>
      <c r="I94" s="376"/>
      <c r="J94" s="376"/>
      <c r="K94" s="376"/>
      <c r="L94" s="376"/>
      <c r="M94" s="376"/>
      <c r="N94" s="482"/>
    </row>
    <row r="95" spans="1:14" ht="12.75" customHeight="1">
      <c r="A95" s="271">
        <v>16</v>
      </c>
      <c r="B95" s="97" t="s">
        <v>2835</v>
      </c>
      <c r="C95" s="377"/>
      <c r="D95" s="377"/>
      <c r="E95" s="377"/>
      <c r="F95" s="377"/>
      <c r="G95" s="338"/>
      <c r="H95" s="426"/>
      <c r="I95" s="376"/>
      <c r="J95" s="376"/>
      <c r="K95" s="376"/>
      <c r="L95" s="376"/>
      <c r="M95" s="376"/>
      <c r="N95" s="482"/>
    </row>
    <row r="96" spans="1:14" ht="12.75" customHeight="1">
      <c r="A96" s="271">
        <v>17</v>
      </c>
      <c r="B96" s="97" t="s">
        <v>557</v>
      </c>
      <c r="C96" s="377"/>
      <c r="D96" s="377"/>
      <c r="E96" s="377"/>
      <c r="F96" s="377"/>
      <c r="G96" s="338">
        <f>9282+41135</f>
        <v>50417</v>
      </c>
      <c r="H96" s="426"/>
      <c r="I96" s="376"/>
      <c r="J96" s="376"/>
      <c r="K96" s="376"/>
      <c r="L96" s="376"/>
      <c r="M96" s="376"/>
      <c r="N96" s="482"/>
    </row>
    <row r="97" spans="1:14" ht="12.75" customHeight="1">
      <c r="A97" s="271">
        <v>18</v>
      </c>
      <c r="B97" s="97" t="s">
        <v>558</v>
      </c>
      <c r="C97" s="321">
        <f>SUM(C84:C96)</f>
        <v>-184964</v>
      </c>
      <c r="D97" s="321">
        <f>SUM(D84:D96)</f>
        <v>0</v>
      </c>
      <c r="E97" s="321">
        <f>SUM(E84:E96)</f>
        <v>0</v>
      </c>
      <c r="F97" s="321">
        <f>SUM(F84:F96)</f>
        <v>2976100</v>
      </c>
      <c r="G97" s="320">
        <f>SUM(G84:G96)</f>
        <v>553058</v>
      </c>
      <c r="H97" s="426"/>
      <c r="I97" s="376"/>
      <c r="J97" s="376"/>
      <c r="K97" s="376"/>
      <c r="L97" s="376"/>
      <c r="M97" s="376"/>
      <c r="N97" s="482"/>
    </row>
    <row r="98" spans="1:14" ht="12.75" customHeight="1">
      <c r="A98" s="271"/>
      <c r="B98" s="97" t="s">
        <v>2836</v>
      </c>
      <c r="C98" s="377"/>
      <c r="D98" s="377"/>
      <c r="E98" s="377"/>
      <c r="F98" s="377"/>
      <c r="G98" s="338"/>
      <c r="H98" s="426"/>
      <c r="I98" s="376"/>
      <c r="J98" s="376"/>
      <c r="K98" s="376"/>
      <c r="L98" s="376"/>
      <c r="M98" s="376"/>
      <c r="N98" s="482"/>
    </row>
    <row r="99" spans="1:14" ht="12.75" customHeight="1">
      <c r="A99" s="271">
        <v>19</v>
      </c>
      <c r="B99" s="97" t="s">
        <v>2837</v>
      </c>
      <c r="C99" s="377">
        <v>105675</v>
      </c>
      <c r="D99" s="377"/>
      <c r="E99" s="377"/>
      <c r="F99" s="377"/>
      <c r="G99" s="338"/>
      <c r="H99" s="426"/>
      <c r="I99" s="376"/>
      <c r="J99" s="376"/>
      <c r="K99" s="376"/>
      <c r="L99" s="376"/>
      <c r="M99" s="376"/>
      <c r="N99" s="482"/>
    </row>
    <row r="100" spans="1:14" ht="12.75" customHeight="1">
      <c r="A100" s="271">
        <v>20</v>
      </c>
      <c r="B100" s="97" t="s">
        <v>2838</v>
      </c>
      <c r="C100" s="377"/>
      <c r="D100" s="377"/>
      <c r="E100" s="377"/>
      <c r="F100" s="377"/>
      <c r="G100" s="338"/>
      <c r="H100" s="426"/>
      <c r="I100" s="376"/>
      <c r="J100" s="376"/>
      <c r="K100" s="376"/>
      <c r="L100" s="376"/>
      <c r="M100" s="376"/>
      <c r="N100" s="482"/>
    </row>
    <row r="101" spans="1:14" ht="12.75" customHeight="1">
      <c r="A101" s="271">
        <v>21</v>
      </c>
      <c r="B101" s="97" t="s">
        <v>2839</v>
      </c>
      <c r="C101" s="377"/>
      <c r="D101" s="377"/>
      <c r="E101" s="377"/>
      <c r="F101" s="377"/>
      <c r="G101" s="338"/>
      <c r="H101" s="426"/>
      <c r="I101" s="376"/>
      <c r="J101" s="376"/>
      <c r="K101" s="376"/>
      <c r="L101" s="376"/>
      <c r="M101" s="376"/>
      <c r="N101" s="482"/>
    </row>
    <row r="102" spans="1:14" ht="12.75" customHeight="1">
      <c r="A102" s="271">
        <v>22</v>
      </c>
      <c r="B102" s="97" t="s">
        <v>1236</v>
      </c>
      <c r="C102" s="377"/>
      <c r="D102" s="377"/>
      <c r="E102" s="377"/>
      <c r="F102" s="377"/>
      <c r="G102" s="338"/>
      <c r="H102" s="426"/>
      <c r="I102" s="376"/>
      <c r="J102" s="376"/>
      <c r="K102" s="376"/>
      <c r="L102" s="376"/>
      <c r="M102" s="376"/>
      <c r="N102" s="482"/>
    </row>
    <row r="103" spans="1:14" ht="12.75" customHeight="1">
      <c r="A103" s="271">
        <v>23</v>
      </c>
      <c r="B103" s="97" t="s">
        <v>1237</v>
      </c>
      <c r="C103" s="377"/>
      <c r="D103" s="377"/>
      <c r="E103" s="377"/>
      <c r="F103" s="377"/>
      <c r="G103" s="338"/>
      <c r="H103" s="426"/>
      <c r="I103" s="376"/>
      <c r="J103" s="376"/>
      <c r="K103" s="376"/>
      <c r="L103" s="376"/>
      <c r="M103" s="376"/>
      <c r="N103" s="482"/>
    </row>
    <row r="104" spans="1:14" ht="12.75" customHeight="1">
      <c r="A104" s="271">
        <v>24</v>
      </c>
      <c r="B104" s="97" t="s">
        <v>2834</v>
      </c>
      <c r="C104" s="377"/>
      <c r="D104" s="377"/>
      <c r="E104" s="377"/>
      <c r="F104" s="377"/>
      <c r="G104" s="338"/>
      <c r="H104" s="426"/>
      <c r="I104" s="376"/>
      <c r="J104" s="376"/>
      <c r="K104" s="376"/>
      <c r="L104" s="376"/>
      <c r="M104" s="376"/>
      <c r="N104" s="482"/>
    </row>
    <row r="105" spans="1:14" ht="12.75" customHeight="1">
      <c r="A105" s="271">
        <v>25</v>
      </c>
      <c r="B105" s="97" t="s">
        <v>557</v>
      </c>
      <c r="C105" s="377"/>
      <c r="D105" s="377"/>
      <c r="E105" s="377"/>
      <c r="F105" s="377"/>
      <c r="G105" s="338"/>
      <c r="H105" s="426"/>
      <c r="I105" s="376"/>
      <c r="J105" s="376"/>
      <c r="K105" s="376"/>
      <c r="L105" s="376"/>
      <c r="M105" s="376"/>
      <c r="N105" s="482"/>
    </row>
    <row r="106" spans="1:14" ht="12.75" customHeight="1">
      <c r="A106" s="271">
        <v>26</v>
      </c>
      <c r="B106" s="97" t="s">
        <v>558</v>
      </c>
      <c r="C106" s="321">
        <f>SUM(C99:C105)</f>
        <v>105675</v>
      </c>
      <c r="D106" s="321">
        <f>SUM(D99:D105)</f>
        <v>0</v>
      </c>
      <c r="E106" s="321">
        <f>SUM(E99:E105)</f>
        <v>0</v>
      </c>
      <c r="F106" s="321">
        <f>SUM(F99:F105)</f>
        <v>0</v>
      </c>
      <c r="G106" s="320">
        <f>SUM(G99:G105)</f>
        <v>0</v>
      </c>
      <c r="H106" s="426"/>
      <c r="I106" s="376"/>
      <c r="J106" s="376"/>
      <c r="K106" s="376"/>
      <c r="L106" s="376"/>
      <c r="M106" s="376"/>
      <c r="N106" s="482"/>
    </row>
    <row r="107" spans="1:14" ht="12.75" customHeight="1">
      <c r="A107" s="271"/>
      <c r="B107" s="97" t="s">
        <v>1238</v>
      </c>
      <c r="C107" s="377"/>
      <c r="D107" s="377"/>
      <c r="E107" s="377"/>
      <c r="F107" s="377"/>
      <c r="G107" s="338"/>
      <c r="H107" s="426"/>
      <c r="I107" s="376"/>
      <c r="J107" s="376"/>
      <c r="K107" s="376"/>
      <c r="L107" s="376"/>
      <c r="M107" s="376"/>
      <c r="N107" s="482"/>
    </row>
    <row r="108" spans="1:14" ht="12.75" customHeight="1">
      <c r="A108" s="271">
        <v>27</v>
      </c>
      <c r="B108" s="97"/>
      <c r="C108" s="377"/>
      <c r="D108" s="377"/>
      <c r="E108" s="377"/>
      <c r="F108" s="377"/>
      <c r="G108" s="338"/>
      <c r="H108" s="426"/>
      <c r="I108" s="376"/>
      <c r="J108" s="376"/>
      <c r="K108" s="376"/>
      <c r="L108" s="376"/>
      <c r="M108" s="376"/>
      <c r="N108" s="482"/>
    </row>
    <row r="109" spans="1:14" ht="12.75" customHeight="1">
      <c r="A109" s="271">
        <v>28</v>
      </c>
      <c r="B109" s="97"/>
      <c r="C109" s="377"/>
      <c r="D109" s="377"/>
      <c r="E109" s="377"/>
      <c r="F109" s="377"/>
      <c r="G109" s="338"/>
      <c r="H109" s="426"/>
      <c r="I109" s="376"/>
      <c r="J109" s="376"/>
      <c r="K109" s="376"/>
      <c r="L109" s="376"/>
      <c r="M109" s="376"/>
      <c r="N109" s="482"/>
    </row>
    <row r="110" spans="1:14" ht="12.75" customHeight="1">
      <c r="A110" s="271">
        <v>29</v>
      </c>
      <c r="B110" s="97"/>
      <c r="C110" s="97"/>
      <c r="D110" s="97"/>
      <c r="E110" s="97"/>
      <c r="F110" s="97"/>
      <c r="G110" s="83"/>
      <c r="H110" s="72"/>
      <c r="I110" s="17"/>
      <c r="J110" s="17"/>
      <c r="K110" s="17"/>
      <c r="L110" s="17"/>
      <c r="M110" s="17"/>
      <c r="N110" s="482"/>
    </row>
    <row r="111" spans="1:14" ht="12.75" customHeight="1">
      <c r="A111" s="271">
        <v>30</v>
      </c>
      <c r="B111" s="97"/>
      <c r="C111" s="377"/>
      <c r="D111" s="377"/>
      <c r="E111" s="377"/>
      <c r="F111" s="377"/>
      <c r="G111" s="338"/>
      <c r="H111" s="426"/>
      <c r="I111" s="376"/>
      <c r="J111" s="376"/>
      <c r="K111" s="376"/>
      <c r="L111" s="376"/>
      <c r="M111" s="376"/>
      <c r="N111" s="482"/>
    </row>
    <row r="112" spans="1:14" ht="12.75" customHeight="1">
      <c r="A112" s="271">
        <v>31</v>
      </c>
      <c r="B112" s="356"/>
      <c r="C112" s="377"/>
      <c r="D112" s="377"/>
      <c r="E112" s="377"/>
      <c r="F112" s="377"/>
      <c r="G112" s="337"/>
      <c r="H112" s="426"/>
      <c r="I112" s="376"/>
      <c r="J112" s="376"/>
      <c r="K112" s="376"/>
      <c r="L112" s="376"/>
      <c r="M112" s="376"/>
      <c r="N112" s="482"/>
    </row>
    <row r="113" spans="1:14" ht="12.75" customHeight="1">
      <c r="A113" s="271">
        <v>32</v>
      </c>
      <c r="B113" s="97"/>
      <c r="C113" s="97"/>
      <c r="D113" s="97"/>
      <c r="E113" s="97"/>
      <c r="F113" s="97"/>
      <c r="G113" s="337"/>
      <c r="H113" s="72"/>
      <c r="I113" s="17"/>
      <c r="J113" s="17"/>
      <c r="K113" s="17"/>
      <c r="L113" s="17"/>
      <c r="M113" s="17"/>
      <c r="N113" s="482"/>
    </row>
    <row r="114" spans="1:14" ht="12.75" customHeight="1">
      <c r="A114" s="271">
        <v>33</v>
      </c>
      <c r="B114" s="97"/>
      <c r="C114" s="377"/>
      <c r="D114" s="377"/>
      <c r="E114" s="377"/>
      <c r="F114" s="377"/>
      <c r="G114" s="338"/>
      <c r="H114" s="426"/>
      <c r="I114" s="376"/>
      <c r="J114" s="376"/>
      <c r="K114" s="376"/>
      <c r="L114" s="376"/>
      <c r="M114" s="376"/>
      <c r="N114" s="482"/>
    </row>
    <row r="115" spans="1:14" ht="12.75" customHeight="1">
      <c r="A115" s="271">
        <v>34</v>
      </c>
      <c r="B115" s="97"/>
      <c r="C115" s="97"/>
      <c r="D115" s="97"/>
      <c r="E115" s="97"/>
      <c r="F115" s="97"/>
      <c r="G115" s="338"/>
      <c r="H115" s="72"/>
      <c r="I115" s="17"/>
      <c r="J115" s="17"/>
      <c r="K115" s="17"/>
      <c r="L115" s="17"/>
      <c r="M115" s="17"/>
      <c r="N115" s="482"/>
    </row>
    <row r="116" spans="1:14" ht="12.75" customHeight="1">
      <c r="A116" s="271">
        <v>35</v>
      </c>
      <c r="B116" s="97"/>
      <c r="C116" s="97"/>
      <c r="D116" s="97"/>
      <c r="E116" s="97"/>
      <c r="F116" s="97"/>
      <c r="G116" s="338"/>
      <c r="H116" s="72"/>
      <c r="I116" s="17"/>
      <c r="J116" s="17"/>
      <c r="K116" s="17"/>
      <c r="L116" s="17"/>
      <c r="M116" s="17"/>
      <c r="N116" s="482"/>
    </row>
    <row r="117" spans="1:14" ht="12.75" customHeight="1">
      <c r="A117" s="271">
        <v>36</v>
      </c>
      <c r="B117" s="97"/>
      <c r="C117" s="377"/>
      <c r="D117" s="97"/>
      <c r="E117" s="97"/>
      <c r="F117" s="97"/>
      <c r="G117" s="479"/>
      <c r="H117" s="426"/>
      <c r="I117" s="376"/>
      <c r="J117" s="376"/>
      <c r="K117" s="376"/>
      <c r="L117" s="376"/>
      <c r="M117" s="376"/>
      <c r="N117" s="482"/>
    </row>
    <row r="118" spans="1:14" ht="12.75" customHeight="1">
      <c r="A118" s="271">
        <v>37</v>
      </c>
      <c r="B118" s="97"/>
      <c r="C118" s="97"/>
      <c r="D118" s="377"/>
      <c r="E118" s="377"/>
      <c r="F118" s="377"/>
      <c r="G118" s="479"/>
      <c r="H118" s="426"/>
      <c r="I118" s="376"/>
      <c r="J118" s="376"/>
      <c r="K118" s="376"/>
      <c r="L118" s="376"/>
      <c r="M118" s="376"/>
      <c r="N118" s="482"/>
    </row>
    <row r="119" spans="1:14" ht="12.75" customHeight="1">
      <c r="A119" s="271">
        <v>38</v>
      </c>
      <c r="B119" s="97"/>
      <c r="C119" s="377"/>
      <c r="D119" s="377"/>
      <c r="E119" s="377"/>
      <c r="F119" s="377"/>
      <c r="G119" s="479"/>
      <c r="H119" s="426"/>
      <c r="I119" s="376"/>
      <c r="J119" s="376"/>
      <c r="K119" s="376"/>
      <c r="L119" s="376"/>
      <c r="M119" s="376"/>
      <c r="N119" s="482"/>
    </row>
    <row r="120" spans="1:14" ht="12.75" customHeight="1">
      <c r="A120" s="271">
        <v>39</v>
      </c>
      <c r="B120" s="97"/>
      <c r="C120" s="97"/>
      <c r="D120" s="97"/>
      <c r="E120" s="97"/>
      <c r="F120" s="97"/>
      <c r="G120" s="479"/>
      <c r="H120" s="426"/>
      <c r="I120" s="376"/>
      <c r="J120" s="376"/>
      <c r="K120" s="376"/>
      <c r="L120" s="376"/>
      <c r="M120" s="376"/>
      <c r="N120" s="482"/>
    </row>
    <row r="121" spans="1:14" ht="12.75" customHeight="1" thickBot="1">
      <c r="A121" s="398">
        <v>40</v>
      </c>
      <c r="B121" s="306" t="s">
        <v>210</v>
      </c>
      <c r="C121" s="328">
        <f>C82+C97+C106+SUM(C107:C120)</f>
        <v>-79289</v>
      </c>
      <c r="D121" s="328">
        <f>D82+D97+D106+SUM(D107:D120)</f>
        <v>0</v>
      </c>
      <c r="E121" s="328">
        <f>E82+E97+E106+SUM(E107:E120)</f>
        <v>0</v>
      </c>
      <c r="F121" s="328">
        <f>F82+F97+F106+SUM(F107:F120)</f>
        <v>4613674</v>
      </c>
      <c r="G121" s="326">
        <f>G82+G97+G106+SUM(G107:G120)</f>
        <v>840688</v>
      </c>
      <c r="H121" s="486"/>
      <c r="I121" s="487"/>
      <c r="J121" s="487"/>
      <c r="K121" s="487"/>
      <c r="L121" s="487"/>
      <c r="M121" s="487"/>
      <c r="N121" s="488"/>
    </row>
    <row r="122" spans="1:14" ht="12.75" customHeight="1"/>
    <row r="123" spans="1:14" ht="12.75" customHeight="1">
      <c r="A123" s="17" t="str">
        <f>A66</f>
        <v>FERC FORM NO.1 (ED.  12-96) NYPSC Modified-96</v>
      </c>
      <c r="B123" s="17"/>
      <c r="C123" s="480"/>
      <c r="D123" s="17"/>
      <c r="E123" s="69"/>
      <c r="F123" s="69"/>
      <c r="G123" s="69"/>
      <c r="H123" s="17" t="s">
        <v>1252</v>
      </c>
      <c r="I123" s="480"/>
      <c r="J123" s="17"/>
      <c r="K123" s="17"/>
      <c r="L123" s="69"/>
      <c r="M123" s="69" t="s">
        <v>1253</v>
      </c>
      <c r="N123" s="69"/>
    </row>
    <row r="124" spans="1:14" ht="12.75" customHeight="1">
      <c r="A124" s="69" t="s">
        <v>1254</v>
      </c>
      <c r="B124" s="69"/>
      <c r="C124" s="69"/>
      <c r="D124" s="69"/>
      <c r="E124" s="69"/>
      <c r="F124" s="69"/>
      <c r="G124" s="69"/>
      <c r="H124" s="69" t="s">
        <v>1255</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customSheetViews>
    <customSheetView guid="{15E51391-F6F3-48E9-B40F-0D0FA5B2E445}" scale="85" colorId="22">
      <selection activeCell="A91" sqref="A91"/>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
      <headerFooter alignWithMargins="0"/>
    </customSheetView>
    <customSheetView guid="{3A144620-83F7-4F5B-821B-3720DAB5A017}"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2"/>
      <headerFooter alignWithMargins="0"/>
    </customSheetView>
    <customSheetView guid="{4AE1E835-A004-41CE-8576-E42DEB829644}"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3"/>
      <headerFooter alignWithMargins="0"/>
    </customSheetView>
    <customSheetView guid="{F164CA47-D0CA-4087-947A-F5047D94B8B7}"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4"/>
      <headerFooter alignWithMargins="0"/>
    </customSheetView>
    <customSheetView guid="{BD2EE8C8-7F57-4FE0-A338-C6EB2215B0F1}"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5"/>
      <headerFooter alignWithMargins="0"/>
    </customSheetView>
    <customSheetView guid="{C7E3EE00-B00F-419E-8611-266863084489}"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6"/>
      <headerFooter alignWithMargins="0"/>
    </customSheetView>
    <customSheetView guid="{3477AA39-47F3-4DEE-B5AC-34FD34A7C506}"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7"/>
      <headerFooter alignWithMargins="0"/>
    </customSheetView>
    <customSheetView guid="{49B64248-30F9-46D2-A9F4-36D89630158D}"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8"/>
      <headerFooter alignWithMargins="0"/>
    </customSheetView>
    <customSheetView guid="{9460FF40-1E23-4EAD-9F2E-3CC0E3823200}"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9"/>
      <headerFooter alignWithMargins="0"/>
    </customSheetView>
    <customSheetView guid="{EB23B504-8D38-44C1-A572-0BC0016A4154}"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0"/>
      <headerFooter alignWithMargins="0"/>
    </customSheetView>
    <customSheetView guid="{33F19BEF-14FD-48AD-9437-DC9391C2FB5D}"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1"/>
      <headerFooter alignWithMargins="0"/>
    </customSheetView>
    <customSheetView guid="{3572A64A-10E1-48A8-88DB-C6FDE35A45D9}"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2"/>
      <headerFooter alignWithMargins="0"/>
    </customSheetView>
    <customSheetView guid="{9A3FFF2B-6404-4DF1-A691-3B3D111BF416}"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3"/>
      <headerFooter alignWithMargins="0"/>
    </customSheetView>
    <customSheetView guid="{6972FD2D-1C11-49E2-936D-D053FB86EE49}" scale="85" colorId="22">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4"/>
      <headerFooter alignWithMargins="0"/>
    </customSheetView>
    <customSheetView guid="{909B62D3-37B4-48E7-A28D-FCCB057513A6}" scale="85" colorId="22">
      <selection activeCell="D44" sqref="D44"/>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5"/>
      <headerFooter alignWithMargins="0"/>
    </customSheetView>
    <customSheetView guid="{AF5B460E-BE98-4D6A-BC4D-FB7F586FE8C3}" scale="85" colorId="22">
      <selection activeCell="A91" sqref="A91"/>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6"/>
      <headerFooter alignWithMargins="0"/>
    </customSheetView>
    <customSheetView guid="{AD2DEECA-73A1-433A-8496-725ED72ABD3B}" scale="85" colorId="22">
      <selection activeCell="A91" sqref="A91"/>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7"/>
      <headerFooter alignWithMargins="0"/>
    </customSheetView>
    <customSheetView guid="{613A73D1-ED13-41BC-B183-6F740B4BAFC9}" scale="60" colorId="22" showPageBreaks="1" view="pageBreakPreview" topLeftCell="A76">
      <selection activeCell="A91" sqref="A91"/>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67"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2056</v>
      </c>
      <c r="B1" s="66"/>
      <c r="C1" s="260"/>
      <c r="D1" s="66" t="s">
        <v>3759</v>
      </c>
      <c r="E1" s="66"/>
      <c r="F1" s="262" t="s">
        <v>1599</v>
      </c>
      <c r="G1" s="66"/>
      <c r="H1" s="489" t="s">
        <v>2059</v>
      </c>
      <c r="I1" s="29" t="s">
        <v>2056</v>
      </c>
      <c r="J1" s="260"/>
      <c r="K1" s="260" t="s">
        <v>1549</v>
      </c>
      <c r="L1" s="260" t="s">
        <v>2058</v>
      </c>
      <c r="M1" s="66" t="s">
        <v>2059</v>
      </c>
      <c r="N1" s="67"/>
      <c r="O1" s="17"/>
    </row>
    <row r="2" spans="1:15">
      <c r="A2" s="72" t="str">
        <f>'Data Sheet'!$C$25</f>
        <v>Central Hudson Gas &amp; Electric</v>
      </c>
      <c r="B2" s="17"/>
      <c r="C2" s="81"/>
      <c r="D2" s="17" t="s">
        <v>5160</v>
      </c>
      <c r="E2" s="17"/>
      <c r="F2" s="97" t="s">
        <v>1256</v>
      </c>
      <c r="G2" s="17"/>
      <c r="H2" s="83"/>
      <c r="I2" s="72" t="str">
        <f>'Data Sheet'!$C$25</f>
        <v>Central Hudson Gas &amp; Electric</v>
      </c>
      <c r="J2" s="81"/>
      <c r="K2" s="81" t="s">
        <v>1335</v>
      </c>
      <c r="L2" s="81" t="s">
        <v>2061</v>
      </c>
      <c r="M2" s="17"/>
      <c r="N2" s="73"/>
      <c r="O2" s="17"/>
    </row>
    <row r="3" spans="1:15" ht="15" customHeight="1">
      <c r="A3" s="74"/>
      <c r="B3" s="77"/>
      <c r="C3" s="81"/>
      <c r="D3" s="17" t="s">
        <v>1336</v>
      </c>
      <c r="E3" s="17"/>
      <c r="F3" s="1607" t="str">
        <f>'Data Sheet'!$C$40</f>
        <v>4/14/14</v>
      </c>
      <c r="G3" s="1608"/>
      <c r="H3" s="110" t="str">
        <f>'Data Sheet'!$C$38</f>
        <v>12/31/13</v>
      </c>
      <c r="I3" s="72"/>
      <c r="J3" s="81"/>
      <c r="K3" s="81" t="s">
        <v>1336</v>
      </c>
      <c r="L3" s="871" t="str">
        <f>'Data Sheet'!$C$40</f>
        <v>4/14/14</v>
      </c>
      <c r="M3" s="104" t="str">
        <f>'Data Sheet'!$C$38</f>
        <v>12/31/13</v>
      </c>
      <c r="N3" s="73"/>
      <c r="O3" s="17"/>
    </row>
    <row r="4" spans="1:15" ht="15" customHeight="1">
      <c r="A4" s="490" t="s">
        <v>1257</v>
      </c>
      <c r="B4" s="75"/>
      <c r="C4" s="264"/>
      <c r="D4" s="264"/>
      <c r="E4" s="264"/>
      <c r="F4" s="264"/>
      <c r="G4" s="264"/>
      <c r="H4" s="265"/>
      <c r="I4" s="490" t="s">
        <v>1258</v>
      </c>
      <c r="J4" s="264"/>
      <c r="K4" s="264"/>
      <c r="L4" s="264"/>
      <c r="M4" s="264"/>
      <c r="N4" s="265"/>
      <c r="O4" s="17"/>
    </row>
    <row r="5" spans="1:15">
      <c r="A5" s="72"/>
      <c r="B5" s="17" t="s">
        <v>1259</v>
      </c>
      <c r="C5" s="17"/>
      <c r="D5" s="17"/>
      <c r="E5" s="17"/>
      <c r="F5" s="17"/>
      <c r="G5" s="17"/>
      <c r="H5" s="73"/>
      <c r="I5" s="72"/>
      <c r="J5" s="17"/>
      <c r="K5" s="17"/>
      <c r="L5" s="17"/>
      <c r="M5" s="17"/>
      <c r="N5" s="73"/>
      <c r="O5" s="17"/>
    </row>
    <row r="6" spans="1:15">
      <c r="A6" s="72"/>
      <c r="B6" s="17" t="s">
        <v>1022</v>
      </c>
      <c r="C6" s="17"/>
      <c r="D6" s="17"/>
      <c r="E6" s="17"/>
      <c r="F6" s="17"/>
      <c r="G6" s="17"/>
      <c r="H6" s="73"/>
      <c r="I6" s="72"/>
      <c r="J6" s="17"/>
      <c r="K6" s="17"/>
      <c r="L6" s="17"/>
      <c r="M6" s="17"/>
      <c r="N6" s="73"/>
      <c r="O6" s="17"/>
    </row>
    <row r="7" spans="1:15">
      <c r="A7" s="72"/>
      <c r="B7" s="17" t="s">
        <v>1023</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332" t="s">
        <v>1984</v>
      </c>
      <c r="B9" s="81"/>
      <c r="C9" s="81"/>
      <c r="D9" s="69" t="s">
        <v>2671</v>
      </c>
      <c r="E9" s="491"/>
      <c r="F9" s="79" t="s">
        <v>1024</v>
      </c>
      <c r="G9" s="491"/>
      <c r="H9" s="83"/>
      <c r="I9" s="72"/>
      <c r="J9" s="97"/>
      <c r="K9" s="104"/>
      <c r="L9" s="75" t="s">
        <v>1025</v>
      </c>
      <c r="M9" s="77"/>
      <c r="N9" s="270" t="s">
        <v>1984</v>
      </c>
      <c r="O9" s="17"/>
    </row>
    <row r="10" spans="1:15">
      <c r="A10" s="332" t="s">
        <v>1987</v>
      </c>
      <c r="B10" s="81"/>
      <c r="C10" s="347" t="s">
        <v>2095</v>
      </c>
      <c r="D10" s="75" t="s">
        <v>3505</v>
      </c>
      <c r="E10" s="384"/>
      <c r="F10" s="383" t="s">
        <v>1026</v>
      </c>
      <c r="G10" s="384"/>
      <c r="H10" s="83"/>
      <c r="I10" s="271" t="s">
        <v>2095</v>
      </c>
      <c r="J10" s="345" t="s">
        <v>1027</v>
      </c>
      <c r="K10" s="97"/>
      <c r="L10" s="17"/>
      <c r="M10" s="17"/>
      <c r="N10" s="270" t="s">
        <v>1987</v>
      </c>
      <c r="O10" s="17"/>
    </row>
    <row r="11" spans="1:15">
      <c r="A11" s="332"/>
      <c r="B11" s="347" t="s">
        <v>214</v>
      </c>
      <c r="C11" s="347" t="s">
        <v>1028</v>
      </c>
      <c r="D11" s="69" t="s">
        <v>214</v>
      </c>
      <c r="E11" s="78"/>
      <c r="F11" s="492" t="s">
        <v>214</v>
      </c>
      <c r="G11" s="78"/>
      <c r="H11" s="83"/>
      <c r="I11" s="271" t="s">
        <v>673</v>
      </c>
      <c r="J11" s="345" t="s">
        <v>2500</v>
      </c>
      <c r="K11" s="97"/>
      <c r="L11" s="17"/>
      <c r="M11" s="17"/>
      <c r="N11" s="270"/>
      <c r="O11" s="17"/>
    </row>
    <row r="12" spans="1:15">
      <c r="A12" s="332"/>
      <c r="B12" s="347" t="s">
        <v>2501</v>
      </c>
      <c r="C12" s="347" t="s">
        <v>654</v>
      </c>
      <c r="D12" s="346" t="s">
        <v>1987</v>
      </c>
      <c r="E12" s="809" t="s">
        <v>2099</v>
      </c>
      <c r="F12" s="809" t="s">
        <v>1987</v>
      </c>
      <c r="G12" s="809" t="s">
        <v>2099</v>
      </c>
      <c r="H12" s="270" t="s">
        <v>389</v>
      </c>
      <c r="I12" s="271" t="s">
        <v>2682</v>
      </c>
      <c r="J12" s="345" t="s">
        <v>2502</v>
      </c>
      <c r="K12" s="97"/>
      <c r="L12" s="17"/>
      <c r="M12" s="17"/>
      <c r="N12" s="270"/>
      <c r="O12" s="17"/>
    </row>
    <row r="13" spans="1:15">
      <c r="A13" s="333"/>
      <c r="B13" s="493" t="s">
        <v>3447</v>
      </c>
      <c r="C13" s="493" t="s">
        <v>3448</v>
      </c>
      <c r="D13" s="823" t="s">
        <v>3449</v>
      </c>
      <c r="E13" s="822" t="s">
        <v>3450</v>
      </c>
      <c r="F13" s="822" t="s">
        <v>2692</v>
      </c>
      <c r="G13" s="822" t="s">
        <v>2693</v>
      </c>
      <c r="H13" s="273" t="s">
        <v>2694</v>
      </c>
      <c r="I13" s="272" t="s">
        <v>2695</v>
      </c>
      <c r="J13" s="397" t="s">
        <v>2696</v>
      </c>
      <c r="K13" s="383"/>
      <c r="L13" s="75"/>
      <c r="M13" s="75"/>
      <c r="N13" s="273"/>
      <c r="O13" s="17"/>
    </row>
    <row r="14" spans="1:15">
      <c r="A14" s="332">
        <v>1</v>
      </c>
      <c r="B14" s="493" t="s">
        <v>211</v>
      </c>
      <c r="C14" s="494"/>
      <c r="D14" s="495"/>
      <c r="E14" s="494"/>
      <c r="F14" s="495"/>
      <c r="G14" s="494"/>
      <c r="H14" s="496"/>
      <c r="I14" s="497"/>
      <c r="J14" s="498"/>
      <c r="K14" s="499"/>
      <c r="L14" s="500"/>
      <c r="M14" s="500"/>
      <c r="N14" s="270">
        <v>1</v>
      </c>
      <c r="O14" s="17"/>
    </row>
    <row r="15" spans="1:15">
      <c r="A15" s="332">
        <v>2</v>
      </c>
      <c r="B15" s="347" t="s">
        <v>2503</v>
      </c>
      <c r="C15" s="446"/>
      <c r="D15" s="78"/>
      <c r="E15" s="446"/>
      <c r="F15" s="78"/>
      <c r="G15" s="446"/>
      <c r="H15" s="386"/>
      <c r="I15" s="478">
        <f t="shared" ref="I15:I25" si="0">C15+E15-G15+H15</f>
        <v>0</v>
      </c>
      <c r="J15" s="97"/>
      <c r="K15" s="499"/>
      <c r="L15" s="500"/>
      <c r="M15" s="500"/>
      <c r="N15" s="270">
        <v>2</v>
      </c>
      <c r="O15" s="17"/>
    </row>
    <row r="16" spans="1:15">
      <c r="A16" s="332">
        <v>3</v>
      </c>
      <c r="B16" s="347" t="s">
        <v>2504</v>
      </c>
      <c r="C16" s="429"/>
      <c r="D16" s="78"/>
      <c r="E16" s="429"/>
      <c r="F16" s="78"/>
      <c r="G16" s="429"/>
      <c r="H16" s="501"/>
      <c r="I16" s="426">
        <f t="shared" si="0"/>
        <v>0</v>
      </c>
      <c r="J16" s="97"/>
      <c r="K16" s="499"/>
      <c r="L16" s="500"/>
      <c r="M16" s="500"/>
      <c r="N16" s="270">
        <v>3</v>
      </c>
      <c r="O16" s="17"/>
    </row>
    <row r="17" spans="1:15">
      <c r="A17" s="332">
        <v>4</v>
      </c>
      <c r="B17" s="347" t="s">
        <v>2505</v>
      </c>
      <c r="C17" s="429"/>
      <c r="D17" s="78"/>
      <c r="E17" s="429"/>
      <c r="F17" s="78"/>
      <c r="G17" s="429"/>
      <c r="H17" s="501"/>
      <c r="I17" s="426">
        <f t="shared" si="0"/>
        <v>0</v>
      </c>
      <c r="J17" s="97"/>
      <c r="K17" s="499"/>
      <c r="L17" s="500"/>
      <c r="M17" s="500"/>
      <c r="N17" s="270">
        <v>4</v>
      </c>
      <c r="O17" s="17"/>
    </row>
    <row r="18" spans="1:15">
      <c r="A18" s="332">
        <v>5</v>
      </c>
      <c r="B18" s="347" t="s">
        <v>2506</v>
      </c>
      <c r="C18" s="429">
        <v>425000</v>
      </c>
      <c r="D18" s="78"/>
      <c r="E18" s="429"/>
      <c r="F18" s="78">
        <v>420</v>
      </c>
      <c r="G18" s="429">
        <v>157000</v>
      </c>
      <c r="H18" s="501"/>
      <c r="I18" s="426">
        <f t="shared" si="0"/>
        <v>268000</v>
      </c>
      <c r="J18" s="97" t="s">
        <v>5159</v>
      </c>
      <c r="K18" s="499"/>
      <c r="L18" s="500"/>
      <c r="M18" s="500"/>
      <c r="N18" s="270">
        <v>5</v>
      </c>
      <c r="O18" s="17"/>
    </row>
    <row r="19" spans="1:15">
      <c r="A19" s="332">
        <v>6</v>
      </c>
      <c r="B19" s="81"/>
      <c r="C19" s="429"/>
      <c r="D19" s="78"/>
      <c r="E19" s="429"/>
      <c r="F19" s="78"/>
      <c r="G19" s="429"/>
      <c r="H19" s="501"/>
      <c r="I19" s="426">
        <f t="shared" si="0"/>
        <v>0</v>
      </c>
      <c r="J19" s="97"/>
      <c r="K19" s="499"/>
      <c r="L19" s="500"/>
      <c r="M19" s="500"/>
      <c r="N19" s="270">
        <v>6</v>
      </c>
      <c r="O19" s="17"/>
    </row>
    <row r="20" spans="1:15">
      <c r="A20" s="332">
        <v>7</v>
      </c>
      <c r="B20" s="81"/>
      <c r="C20" s="429"/>
      <c r="D20" s="78"/>
      <c r="E20" s="429"/>
      <c r="F20" s="78"/>
      <c r="G20" s="429"/>
      <c r="H20" s="501"/>
      <c r="I20" s="426">
        <f t="shared" si="0"/>
        <v>0</v>
      </c>
      <c r="J20" s="97"/>
      <c r="K20" s="499"/>
      <c r="L20" s="500"/>
      <c r="M20" s="500"/>
      <c r="N20" s="270">
        <v>7</v>
      </c>
      <c r="O20" s="17"/>
    </row>
    <row r="21" spans="1:15">
      <c r="A21" s="332">
        <v>8</v>
      </c>
      <c r="B21" s="502"/>
      <c r="C21" s="429"/>
      <c r="D21" s="385"/>
      <c r="E21" s="429"/>
      <c r="F21" s="385"/>
      <c r="G21" s="429"/>
      <c r="H21" s="501"/>
      <c r="I21" s="426">
        <f t="shared" si="0"/>
        <v>0</v>
      </c>
      <c r="J21" s="97"/>
      <c r="K21" s="499"/>
      <c r="L21" s="500"/>
      <c r="M21" s="500"/>
      <c r="N21" s="270">
        <v>8</v>
      </c>
      <c r="O21" s="17"/>
    </row>
    <row r="22" spans="1:15">
      <c r="A22" s="332">
        <v>9</v>
      </c>
      <c r="B22" s="502"/>
      <c r="C22" s="429"/>
      <c r="D22" s="385"/>
      <c r="E22" s="429"/>
      <c r="F22" s="385"/>
      <c r="G22" s="429"/>
      <c r="H22" s="501"/>
      <c r="I22" s="426">
        <f t="shared" si="0"/>
        <v>0</v>
      </c>
      <c r="J22" s="97"/>
      <c r="K22" s="499"/>
      <c r="L22" s="500"/>
      <c r="M22" s="500"/>
      <c r="N22" s="270">
        <v>9</v>
      </c>
      <c r="O22" s="17"/>
    </row>
    <row r="23" spans="1:15">
      <c r="A23" s="332">
        <v>10</v>
      </c>
      <c r="B23" s="502"/>
      <c r="C23" s="429"/>
      <c r="D23" s="385"/>
      <c r="E23" s="429"/>
      <c r="F23" s="385"/>
      <c r="G23" s="429"/>
      <c r="H23" s="501"/>
      <c r="I23" s="426">
        <f t="shared" si="0"/>
        <v>0</v>
      </c>
      <c r="J23" s="97"/>
      <c r="K23" s="499"/>
      <c r="L23" s="500"/>
      <c r="M23" s="500"/>
      <c r="N23" s="270">
        <v>10</v>
      </c>
      <c r="O23" s="17"/>
    </row>
    <row r="24" spans="1:15">
      <c r="A24" s="332">
        <v>11</v>
      </c>
      <c r="B24" s="81"/>
      <c r="C24" s="429"/>
      <c r="D24" s="78"/>
      <c r="E24" s="429"/>
      <c r="F24" s="78"/>
      <c r="G24" s="429"/>
      <c r="H24" s="501"/>
      <c r="I24" s="426">
        <f t="shared" si="0"/>
        <v>0</v>
      </c>
      <c r="J24" s="97"/>
      <c r="K24" s="499"/>
      <c r="L24" s="500"/>
      <c r="M24" s="500"/>
      <c r="N24" s="270">
        <v>11</v>
      </c>
      <c r="O24" s="17"/>
    </row>
    <row r="25" spans="1:15">
      <c r="A25" s="332">
        <v>12</v>
      </c>
      <c r="B25" s="830" t="s">
        <v>2507</v>
      </c>
      <c r="C25" s="285">
        <f>SUM(C15:C24)</f>
        <v>425000</v>
      </c>
      <c r="D25" s="282"/>
      <c r="E25" s="285">
        <f>SUM(E15:E24)</f>
        <v>0</v>
      </c>
      <c r="F25" s="282"/>
      <c r="G25" s="285">
        <f>SUM(G15:G24)</f>
        <v>157000</v>
      </c>
      <c r="H25" s="283">
        <f>SUM(H15:H24)</f>
        <v>0</v>
      </c>
      <c r="I25" s="503">
        <f t="shared" si="0"/>
        <v>268000</v>
      </c>
      <c r="J25" s="504"/>
      <c r="K25" s="499"/>
      <c r="L25" s="17"/>
      <c r="M25" s="17"/>
      <c r="N25" s="270">
        <v>12</v>
      </c>
      <c r="O25" s="17"/>
    </row>
    <row r="26" spans="1:15">
      <c r="A26" s="332">
        <v>13</v>
      </c>
      <c r="B26" s="493" t="s">
        <v>212</v>
      </c>
      <c r="C26" s="505"/>
      <c r="D26" s="506"/>
      <c r="E26" s="505"/>
      <c r="F26" s="506"/>
      <c r="G26" s="505"/>
      <c r="H26" s="507"/>
      <c r="I26" s="508"/>
      <c r="J26" s="509"/>
      <c r="K26" s="97"/>
      <c r="L26" s="17"/>
      <c r="M26" s="17"/>
      <c r="N26" s="270">
        <v>13</v>
      </c>
      <c r="O26" s="17"/>
    </row>
    <row r="27" spans="1:15">
      <c r="A27" s="332">
        <v>14</v>
      </c>
      <c r="B27" s="347" t="s">
        <v>2503</v>
      </c>
      <c r="C27" s="429"/>
      <c r="D27" s="78"/>
      <c r="E27" s="429"/>
      <c r="F27" s="78"/>
      <c r="G27" s="429"/>
      <c r="H27" s="501"/>
      <c r="I27" s="426">
        <f t="shared" ref="I27:I37" si="1">C27+E27-G27+H27</f>
        <v>0</v>
      </c>
      <c r="J27" s="97"/>
      <c r="K27" s="499"/>
      <c r="L27" s="500"/>
      <c r="M27" s="500"/>
      <c r="N27" s="270">
        <v>14</v>
      </c>
      <c r="O27" s="17"/>
    </row>
    <row r="28" spans="1:15">
      <c r="A28" s="332">
        <v>15</v>
      </c>
      <c r="B28" s="347" t="s">
        <v>2504</v>
      </c>
      <c r="C28" s="429"/>
      <c r="D28" s="78"/>
      <c r="E28" s="429"/>
      <c r="F28" s="78"/>
      <c r="G28" s="429"/>
      <c r="H28" s="501"/>
      <c r="I28" s="426">
        <f t="shared" si="1"/>
        <v>0</v>
      </c>
      <c r="J28" s="97"/>
      <c r="K28" s="97"/>
      <c r="L28" s="17"/>
      <c r="M28" s="17"/>
      <c r="N28" s="270">
        <v>15</v>
      </c>
      <c r="O28" s="17"/>
    </row>
    <row r="29" spans="1:15">
      <c r="A29" s="332">
        <v>16</v>
      </c>
      <c r="B29" s="347" t="s">
        <v>2505</v>
      </c>
      <c r="C29" s="429"/>
      <c r="D29" s="78"/>
      <c r="E29" s="429"/>
      <c r="F29" s="78"/>
      <c r="G29" s="429"/>
      <c r="H29" s="501"/>
      <c r="I29" s="426">
        <f t="shared" si="1"/>
        <v>0</v>
      </c>
      <c r="J29" s="97"/>
      <c r="K29" s="97"/>
      <c r="L29" s="17"/>
      <c r="M29" s="17"/>
      <c r="N29" s="270">
        <v>16</v>
      </c>
      <c r="O29" s="17"/>
    </row>
    <row r="30" spans="1:15">
      <c r="A30" s="332">
        <v>17</v>
      </c>
      <c r="B30" s="347" t="s">
        <v>2506</v>
      </c>
      <c r="C30" s="429">
        <v>65000</v>
      </c>
      <c r="D30" s="78"/>
      <c r="E30" s="429"/>
      <c r="F30" s="78">
        <v>420</v>
      </c>
      <c r="G30" s="429">
        <v>35000</v>
      </c>
      <c r="H30" s="501"/>
      <c r="I30" s="426">
        <f t="shared" si="1"/>
        <v>30000</v>
      </c>
      <c r="J30" s="97" t="s">
        <v>5159</v>
      </c>
      <c r="K30" s="97"/>
      <c r="L30" s="17"/>
      <c r="M30" s="17"/>
      <c r="N30" s="270">
        <v>17</v>
      </c>
      <c r="O30" s="17"/>
    </row>
    <row r="31" spans="1:15">
      <c r="A31" s="332">
        <v>18</v>
      </c>
      <c r="B31" s="502"/>
      <c r="C31" s="429"/>
      <c r="D31" s="385"/>
      <c r="E31" s="429"/>
      <c r="F31" s="385"/>
      <c r="G31" s="429"/>
      <c r="H31" s="501"/>
      <c r="I31" s="426">
        <f t="shared" si="1"/>
        <v>0</v>
      </c>
      <c r="J31" s="97"/>
      <c r="K31" s="97"/>
      <c r="L31" s="17"/>
      <c r="M31" s="17"/>
      <c r="N31" s="270">
        <v>18</v>
      </c>
      <c r="O31" s="17"/>
    </row>
    <row r="32" spans="1:15">
      <c r="A32" s="332">
        <v>19</v>
      </c>
      <c r="B32" s="81"/>
      <c r="C32" s="429"/>
      <c r="D32" s="385"/>
      <c r="E32" s="429"/>
      <c r="F32" s="385"/>
      <c r="G32" s="429"/>
      <c r="H32" s="501"/>
      <c r="I32" s="426">
        <f t="shared" si="1"/>
        <v>0</v>
      </c>
      <c r="J32" s="97"/>
      <c r="K32" s="97"/>
      <c r="L32" s="17"/>
      <c r="M32" s="17"/>
      <c r="N32" s="270">
        <v>19</v>
      </c>
      <c r="O32" s="17"/>
    </row>
    <row r="33" spans="1:15">
      <c r="A33" s="332">
        <v>20</v>
      </c>
      <c r="B33" s="81"/>
      <c r="C33" s="429"/>
      <c r="D33" s="385"/>
      <c r="E33" s="429"/>
      <c r="F33" s="385"/>
      <c r="G33" s="429"/>
      <c r="H33" s="381"/>
      <c r="I33" s="426">
        <f t="shared" si="1"/>
        <v>0</v>
      </c>
      <c r="J33" s="97"/>
      <c r="K33" s="97"/>
      <c r="L33" s="17"/>
      <c r="M33" s="17"/>
      <c r="N33" s="270">
        <v>20</v>
      </c>
      <c r="O33" s="17"/>
    </row>
    <row r="34" spans="1:15">
      <c r="A34" s="332">
        <v>21</v>
      </c>
      <c r="B34" s="502"/>
      <c r="C34" s="446"/>
      <c r="D34" s="385"/>
      <c r="E34" s="446"/>
      <c r="F34" s="385"/>
      <c r="G34" s="446"/>
      <c r="H34" s="386"/>
      <c r="I34" s="426">
        <f t="shared" si="1"/>
        <v>0</v>
      </c>
      <c r="J34" s="510"/>
      <c r="K34" s="499"/>
      <c r="L34" s="17"/>
      <c r="M34" s="17"/>
      <c r="N34" s="270">
        <v>21</v>
      </c>
      <c r="O34" s="17"/>
    </row>
    <row r="35" spans="1:15">
      <c r="A35" s="332" t="s">
        <v>688</v>
      </c>
      <c r="B35" s="502"/>
      <c r="C35" s="446"/>
      <c r="D35" s="385"/>
      <c r="E35" s="446"/>
      <c r="F35" s="385"/>
      <c r="G35" s="446"/>
      <c r="H35" s="386"/>
      <c r="I35" s="426">
        <f t="shared" si="1"/>
        <v>0</v>
      </c>
      <c r="J35" s="510"/>
      <c r="K35" s="499"/>
      <c r="L35" s="17"/>
      <c r="M35" s="17"/>
      <c r="N35" s="270" t="s">
        <v>688</v>
      </c>
      <c r="O35" s="17"/>
    </row>
    <row r="36" spans="1:15">
      <c r="A36" s="332">
        <v>23</v>
      </c>
      <c r="B36" s="81"/>
      <c r="C36" s="446"/>
      <c r="D36" s="78"/>
      <c r="E36" s="446"/>
      <c r="F36" s="78"/>
      <c r="G36" s="446"/>
      <c r="H36" s="511"/>
      <c r="I36" s="426">
        <f t="shared" si="1"/>
        <v>0</v>
      </c>
      <c r="J36" s="97"/>
      <c r="K36" s="97"/>
      <c r="L36" s="17"/>
      <c r="M36" s="17"/>
      <c r="N36" s="270">
        <v>23</v>
      </c>
      <c r="O36" s="17"/>
    </row>
    <row r="37" spans="1:15">
      <c r="A37" s="332">
        <v>24</v>
      </c>
      <c r="B37" s="830" t="s">
        <v>2507</v>
      </c>
      <c r="C37" s="285">
        <f>SUM(C27:C36)</f>
        <v>65000</v>
      </c>
      <c r="D37" s="282"/>
      <c r="E37" s="285">
        <f>SUM(E27:E36)</f>
        <v>0</v>
      </c>
      <c r="F37" s="282"/>
      <c r="G37" s="285">
        <f>SUM(G27:G36)</f>
        <v>35000</v>
      </c>
      <c r="H37" s="283">
        <f>SUM(H27:H36)</f>
        <v>0</v>
      </c>
      <c r="I37" s="503">
        <f t="shared" si="1"/>
        <v>30000</v>
      </c>
      <c r="J37" s="504"/>
      <c r="K37" s="499"/>
      <c r="L37" s="17"/>
      <c r="M37" s="17"/>
      <c r="N37" s="270">
        <v>24</v>
      </c>
      <c r="O37" s="17"/>
    </row>
    <row r="38" spans="1:15">
      <c r="A38" s="332">
        <v>25</v>
      </c>
      <c r="B38" s="493" t="s">
        <v>2508</v>
      </c>
      <c r="C38" s="505"/>
      <c r="D38" s="506"/>
      <c r="E38" s="505"/>
      <c r="F38" s="506"/>
      <c r="G38" s="505"/>
      <c r="H38" s="507"/>
      <c r="I38" s="508"/>
      <c r="J38" s="509"/>
      <c r="K38" s="97"/>
      <c r="L38" s="17"/>
      <c r="M38" s="17"/>
      <c r="N38" s="270">
        <v>25</v>
      </c>
      <c r="O38" s="17"/>
    </row>
    <row r="39" spans="1:15">
      <c r="A39" s="332">
        <v>26</v>
      </c>
      <c r="B39" s="347" t="s">
        <v>2503</v>
      </c>
      <c r="C39" s="429"/>
      <c r="D39" s="78"/>
      <c r="E39" s="429"/>
      <c r="F39" s="78"/>
      <c r="G39" s="429"/>
      <c r="H39" s="501"/>
      <c r="I39" s="426">
        <f t="shared" ref="I39:I49" si="2">C39+E39-G39+H39</f>
        <v>0</v>
      </c>
      <c r="J39" s="97"/>
      <c r="K39" s="97"/>
      <c r="L39" s="17"/>
      <c r="M39" s="17"/>
      <c r="N39" s="270">
        <v>26</v>
      </c>
      <c r="O39" s="17"/>
    </row>
    <row r="40" spans="1:15">
      <c r="A40" s="332">
        <v>27</v>
      </c>
      <c r="B40" s="347" t="s">
        <v>2504</v>
      </c>
      <c r="C40" s="429"/>
      <c r="D40" s="78"/>
      <c r="E40" s="429"/>
      <c r="F40" s="78"/>
      <c r="G40" s="429"/>
      <c r="H40" s="501"/>
      <c r="I40" s="426">
        <f t="shared" si="2"/>
        <v>0</v>
      </c>
      <c r="J40" s="97"/>
      <c r="K40" s="97"/>
      <c r="L40" s="17"/>
      <c r="M40" s="17"/>
      <c r="N40" s="270">
        <v>27</v>
      </c>
      <c r="O40" s="17"/>
    </row>
    <row r="41" spans="1:15">
      <c r="A41" s="332">
        <v>28</v>
      </c>
      <c r="B41" s="347" t="s">
        <v>2505</v>
      </c>
      <c r="C41" s="429"/>
      <c r="D41" s="78"/>
      <c r="E41" s="429"/>
      <c r="F41" s="78"/>
      <c r="G41" s="429"/>
      <c r="H41" s="501"/>
      <c r="I41" s="426">
        <f t="shared" si="2"/>
        <v>0</v>
      </c>
      <c r="J41" s="97"/>
      <c r="K41" s="97"/>
      <c r="L41" s="17"/>
      <c r="M41" s="17"/>
      <c r="N41" s="270">
        <v>28</v>
      </c>
      <c r="O41" s="17"/>
    </row>
    <row r="42" spans="1:15">
      <c r="A42" s="332">
        <v>29</v>
      </c>
      <c r="B42" s="347" t="s">
        <v>2503</v>
      </c>
      <c r="C42" s="429"/>
      <c r="D42" s="78"/>
      <c r="E42" s="429"/>
      <c r="F42" s="78"/>
      <c r="G42" s="429"/>
      <c r="H42" s="501"/>
      <c r="I42" s="426">
        <f t="shared" si="2"/>
        <v>0</v>
      </c>
      <c r="J42" s="97"/>
      <c r="K42" s="97"/>
      <c r="L42" s="17"/>
      <c r="M42" s="17"/>
      <c r="N42" s="270">
        <v>29</v>
      </c>
      <c r="O42" s="17"/>
    </row>
    <row r="43" spans="1:15">
      <c r="A43" s="332">
        <v>30</v>
      </c>
      <c r="B43" s="81"/>
      <c r="C43" s="429"/>
      <c r="D43" s="78"/>
      <c r="E43" s="429"/>
      <c r="F43" s="78"/>
      <c r="G43" s="429"/>
      <c r="H43" s="501"/>
      <c r="I43" s="426">
        <f t="shared" si="2"/>
        <v>0</v>
      </c>
      <c r="J43" s="97"/>
      <c r="K43" s="97"/>
      <c r="L43" s="17"/>
      <c r="M43" s="17"/>
      <c r="N43" s="270">
        <v>30</v>
      </c>
      <c r="O43" s="17"/>
    </row>
    <row r="44" spans="1:15">
      <c r="A44" s="332">
        <v>31</v>
      </c>
      <c r="B44" s="81"/>
      <c r="C44" s="429"/>
      <c r="D44" s="78"/>
      <c r="E44" s="429"/>
      <c r="F44" s="78"/>
      <c r="G44" s="429"/>
      <c r="H44" s="501"/>
      <c r="I44" s="426">
        <f t="shared" si="2"/>
        <v>0</v>
      </c>
      <c r="J44" s="97"/>
      <c r="K44" s="97"/>
      <c r="L44" s="17"/>
      <c r="M44" s="17"/>
      <c r="N44" s="270">
        <v>31</v>
      </c>
      <c r="O44" s="17"/>
    </row>
    <row r="45" spans="1:15">
      <c r="A45" s="332">
        <v>32</v>
      </c>
      <c r="B45" s="81"/>
      <c r="C45" s="429"/>
      <c r="D45" s="78"/>
      <c r="E45" s="429"/>
      <c r="F45" s="78"/>
      <c r="G45" s="429"/>
      <c r="H45" s="501"/>
      <c r="I45" s="426">
        <f t="shared" si="2"/>
        <v>0</v>
      </c>
      <c r="J45" s="97"/>
      <c r="K45" s="97"/>
      <c r="L45" s="17"/>
      <c r="M45" s="17"/>
      <c r="N45" s="270">
        <v>32</v>
      </c>
      <c r="O45" s="17"/>
    </row>
    <row r="46" spans="1:15">
      <c r="A46" s="332">
        <v>33</v>
      </c>
      <c r="B46" s="81"/>
      <c r="C46" s="429"/>
      <c r="D46" s="78"/>
      <c r="E46" s="429"/>
      <c r="F46" s="78"/>
      <c r="G46" s="429"/>
      <c r="H46" s="501"/>
      <c r="I46" s="426">
        <f t="shared" si="2"/>
        <v>0</v>
      </c>
      <c r="J46" s="97"/>
      <c r="K46" s="97"/>
      <c r="L46" s="17"/>
      <c r="M46" s="17"/>
      <c r="N46" s="270">
        <v>33</v>
      </c>
      <c r="O46" s="17"/>
    </row>
    <row r="47" spans="1:15">
      <c r="A47" s="332">
        <v>34</v>
      </c>
      <c r="B47" s="81"/>
      <c r="C47" s="429"/>
      <c r="D47" s="78"/>
      <c r="E47" s="429"/>
      <c r="F47" s="78"/>
      <c r="G47" s="429"/>
      <c r="H47" s="501"/>
      <c r="I47" s="426">
        <f t="shared" si="2"/>
        <v>0</v>
      </c>
      <c r="J47" s="97"/>
      <c r="K47" s="97"/>
      <c r="L47" s="17"/>
      <c r="M47" s="17"/>
      <c r="N47" s="270">
        <v>34</v>
      </c>
      <c r="O47" s="17"/>
    </row>
    <row r="48" spans="1:15">
      <c r="A48" s="332">
        <v>35</v>
      </c>
      <c r="B48" s="81"/>
      <c r="C48" s="429"/>
      <c r="D48" s="78"/>
      <c r="E48" s="429"/>
      <c r="F48" s="78"/>
      <c r="G48" s="429"/>
      <c r="H48" s="501"/>
      <c r="I48" s="426">
        <f t="shared" si="2"/>
        <v>0</v>
      </c>
      <c r="J48" s="97"/>
      <c r="K48" s="97"/>
      <c r="L48" s="17"/>
      <c r="M48" s="17"/>
      <c r="N48" s="270">
        <v>35</v>
      </c>
      <c r="O48" s="17"/>
    </row>
    <row r="49" spans="1:15">
      <c r="A49" s="332">
        <v>36</v>
      </c>
      <c r="B49" s="830" t="s">
        <v>2507</v>
      </c>
      <c r="C49" s="285">
        <f>SUM(C39:C48)</f>
        <v>0</v>
      </c>
      <c r="D49" s="282"/>
      <c r="E49" s="285">
        <f>SUM(E39:E48)</f>
        <v>0</v>
      </c>
      <c r="F49" s="282"/>
      <c r="G49" s="285">
        <f>SUM(G39:G48)</f>
        <v>0</v>
      </c>
      <c r="H49" s="283">
        <f>SUM(H39:H48)</f>
        <v>0</v>
      </c>
      <c r="I49" s="503">
        <f t="shared" si="2"/>
        <v>0</v>
      </c>
      <c r="J49" s="504"/>
      <c r="K49" s="499"/>
      <c r="L49" s="17"/>
      <c r="M49" s="17"/>
      <c r="N49" s="270">
        <v>36</v>
      </c>
      <c r="O49" s="17"/>
    </row>
    <row r="50" spans="1:15">
      <c r="A50" s="332">
        <v>37</v>
      </c>
      <c r="B50" s="493" t="s">
        <v>2509</v>
      </c>
      <c r="C50" s="505"/>
      <c r="D50" s="506"/>
      <c r="E50" s="505"/>
      <c r="F50" s="506"/>
      <c r="G50" s="505"/>
      <c r="H50" s="507"/>
      <c r="I50" s="508"/>
      <c r="J50" s="509"/>
      <c r="K50" s="97"/>
      <c r="L50" s="17"/>
      <c r="M50" s="17"/>
      <c r="N50" s="270">
        <v>37</v>
      </c>
      <c r="O50" s="17"/>
    </row>
    <row r="51" spans="1:15">
      <c r="A51" s="332">
        <v>38</v>
      </c>
      <c r="B51" s="347" t="s">
        <v>2503</v>
      </c>
      <c r="C51" s="446"/>
      <c r="D51" s="78"/>
      <c r="E51" s="446"/>
      <c r="F51" s="78"/>
      <c r="G51" s="446"/>
      <c r="H51" s="511"/>
      <c r="I51" s="478">
        <f t="shared" ref="I51:I59" si="3">C51+E51-G51+H51</f>
        <v>0</v>
      </c>
      <c r="J51" s="97"/>
      <c r="K51" s="97"/>
      <c r="L51" s="17"/>
      <c r="M51" s="17"/>
      <c r="N51" s="270">
        <v>38</v>
      </c>
      <c r="O51" s="17"/>
    </row>
    <row r="52" spans="1:15">
      <c r="A52" s="332">
        <v>39</v>
      </c>
      <c r="B52" s="347" t="s">
        <v>2504</v>
      </c>
      <c r="C52" s="429"/>
      <c r="D52" s="78"/>
      <c r="E52" s="429"/>
      <c r="F52" s="78"/>
      <c r="G52" s="429"/>
      <c r="H52" s="501"/>
      <c r="I52" s="426">
        <f t="shared" si="3"/>
        <v>0</v>
      </c>
      <c r="J52" s="97"/>
      <c r="K52" s="97"/>
      <c r="L52" s="17"/>
      <c r="M52" s="17"/>
      <c r="N52" s="270">
        <v>39</v>
      </c>
      <c r="O52" s="17"/>
    </row>
    <row r="53" spans="1:15">
      <c r="A53" s="332">
        <v>40</v>
      </c>
      <c r="B53" s="347" t="s">
        <v>2505</v>
      </c>
      <c r="C53" s="429"/>
      <c r="D53" s="78"/>
      <c r="E53" s="429"/>
      <c r="F53" s="78"/>
      <c r="G53" s="429"/>
      <c r="H53" s="501"/>
      <c r="I53" s="426">
        <f t="shared" si="3"/>
        <v>0</v>
      </c>
      <c r="J53" s="97"/>
      <c r="K53" s="97"/>
      <c r="L53" s="17"/>
      <c r="M53" s="17"/>
      <c r="N53" s="270">
        <v>40</v>
      </c>
      <c r="O53" s="17"/>
    </row>
    <row r="54" spans="1:15">
      <c r="A54" s="332">
        <v>41</v>
      </c>
      <c r="B54" s="347" t="s">
        <v>2506</v>
      </c>
      <c r="C54" s="429"/>
      <c r="D54" s="78"/>
      <c r="E54" s="429"/>
      <c r="F54" s="78"/>
      <c r="G54" s="429"/>
      <c r="H54" s="501"/>
      <c r="I54" s="426">
        <f t="shared" si="3"/>
        <v>0</v>
      </c>
      <c r="J54" s="97"/>
      <c r="K54" s="97"/>
      <c r="L54" s="17"/>
      <c r="M54" s="17"/>
      <c r="N54" s="270">
        <v>41</v>
      </c>
      <c r="O54" s="17"/>
    </row>
    <row r="55" spans="1:15">
      <c r="A55" s="332">
        <v>42</v>
      </c>
      <c r="B55" s="81"/>
      <c r="C55" s="429"/>
      <c r="D55" s="78"/>
      <c r="E55" s="429"/>
      <c r="F55" s="78"/>
      <c r="G55" s="429"/>
      <c r="H55" s="501"/>
      <c r="I55" s="426">
        <f t="shared" si="3"/>
        <v>0</v>
      </c>
      <c r="J55" s="97"/>
      <c r="K55" s="97"/>
      <c r="L55" s="17"/>
      <c r="M55" s="17"/>
      <c r="N55" s="270">
        <v>42</v>
      </c>
      <c r="O55" s="17"/>
    </row>
    <row r="56" spans="1:15">
      <c r="A56" s="332">
        <v>43</v>
      </c>
      <c r="B56" s="81"/>
      <c r="C56" s="429"/>
      <c r="D56" s="78"/>
      <c r="E56" s="429"/>
      <c r="F56" s="78"/>
      <c r="G56" s="429"/>
      <c r="H56" s="501"/>
      <c r="I56" s="426">
        <f t="shared" si="3"/>
        <v>0</v>
      </c>
      <c r="J56" s="97"/>
      <c r="K56" s="97"/>
      <c r="L56" s="17"/>
      <c r="M56" s="17"/>
      <c r="N56" s="270">
        <v>43</v>
      </c>
      <c r="O56" s="17"/>
    </row>
    <row r="57" spans="1:15">
      <c r="A57" s="332">
        <v>44</v>
      </c>
      <c r="B57" s="81"/>
      <c r="C57" s="429"/>
      <c r="D57" s="78"/>
      <c r="E57" s="429"/>
      <c r="F57" s="78"/>
      <c r="G57" s="429"/>
      <c r="H57" s="501"/>
      <c r="I57" s="426">
        <f t="shared" si="3"/>
        <v>0</v>
      </c>
      <c r="J57" s="97"/>
      <c r="K57" s="97"/>
      <c r="L57" s="17"/>
      <c r="M57" s="17"/>
      <c r="N57" s="270">
        <v>44</v>
      </c>
      <c r="O57" s="17"/>
    </row>
    <row r="58" spans="1:15">
      <c r="A58" s="332">
        <v>45</v>
      </c>
      <c r="B58" s="81"/>
      <c r="C58" s="429"/>
      <c r="D58" s="78"/>
      <c r="E58" s="429"/>
      <c r="F58" s="78"/>
      <c r="G58" s="429"/>
      <c r="H58" s="501"/>
      <c r="I58" s="426">
        <f t="shared" si="3"/>
        <v>0</v>
      </c>
      <c r="J58" s="97"/>
      <c r="K58" s="97"/>
      <c r="L58" s="17"/>
      <c r="M58" s="17"/>
      <c r="N58" s="270">
        <v>45</v>
      </c>
      <c r="O58" s="17"/>
    </row>
    <row r="59" spans="1:15">
      <c r="A59" s="332">
        <v>46</v>
      </c>
      <c r="B59" s="81"/>
      <c r="C59" s="429"/>
      <c r="D59" s="78"/>
      <c r="E59" s="429"/>
      <c r="F59" s="78"/>
      <c r="G59" s="429"/>
      <c r="H59" s="501"/>
      <c r="I59" s="426">
        <f t="shared" si="3"/>
        <v>0</v>
      </c>
      <c r="J59" s="97"/>
      <c r="K59" s="97"/>
      <c r="L59" s="17"/>
      <c r="M59" s="17"/>
      <c r="N59" s="270">
        <v>46</v>
      </c>
      <c r="O59" s="17"/>
    </row>
    <row r="60" spans="1:15">
      <c r="A60" s="332">
        <v>47</v>
      </c>
      <c r="B60" s="830" t="s">
        <v>2507</v>
      </c>
      <c r="C60" s="285">
        <f>SUM(C51:C59)</f>
        <v>0</v>
      </c>
      <c r="D60" s="282"/>
      <c r="E60" s="285">
        <f>SUM(E51:E59)</f>
        <v>0</v>
      </c>
      <c r="F60" s="282"/>
      <c r="G60" s="285">
        <f>SUM(G51:G59)</f>
        <v>0</v>
      </c>
      <c r="H60" s="283">
        <f>SUM(H51:H59)</f>
        <v>0</v>
      </c>
      <c r="I60" s="284">
        <f>SUM(I51:I59)</f>
        <v>0</v>
      </c>
      <c r="J60" s="275"/>
      <c r="K60" s="97"/>
      <c r="L60" s="17"/>
      <c r="M60" s="17"/>
      <c r="N60" s="270">
        <v>47</v>
      </c>
      <c r="O60" s="17"/>
    </row>
    <row r="61" spans="1:15" ht="15.75" thickBot="1">
      <c r="A61" s="340">
        <v>48</v>
      </c>
      <c r="B61" s="831" t="s">
        <v>210</v>
      </c>
      <c r="C61" s="512">
        <f>C25+C37+C49+C60</f>
        <v>490000</v>
      </c>
      <c r="D61" s="513"/>
      <c r="E61" s="512">
        <f>E25+E37+E49+E60</f>
        <v>0</v>
      </c>
      <c r="F61" s="513"/>
      <c r="G61" s="512">
        <f>G25+G37+G49+G60</f>
        <v>192000</v>
      </c>
      <c r="H61" s="396">
        <f>H25+H37+H49+H60</f>
        <v>0</v>
      </c>
      <c r="I61" s="514">
        <f>C61+E61-G61+H61</f>
        <v>298000</v>
      </c>
      <c r="J61" s="394"/>
      <c r="K61" s="394"/>
      <c r="L61" s="112"/>
      <c r="M61" s="112"/>
      <c r="N61" s="311">
        <v>48</v>
      </c>
      <c r="O61" s="17"/>
    </row>
    <row r="62" spans="1:15">
      <c r="A62" s="17"/>
      <c r="B62" s="17"/>
      <c r="C62" s="17"/>
      <c r="D62" s="17"/>
      <c r="E62" s="17"/>
      <c r="F62" s="17"/>
      <c r="G62" s="17"/>
      <c r="H62" s="17"/>
      <c r="I62" s="17"/>
      <c r="J62" s="17"/>
      <c r="K62" s="17"/>
      <c r="L62" s="17"/>
      <c r="M62" s="17"/>
      <c r="N62" s="346"/>
      <c r="O62" s="17"/>
    </row>
    <row r="63" spans="1:15" ht="15.75">
      <c r="A63" s="114" t="s">
        <v>2510</v>
      </c>
      <c r="B63" s="69"/>
      <c r="C63" s="69"/>
      <c r="D63" s="17"/>
      <c r="E63" s="69"/>
      <c r="F63" s="69"/>
      <c r="G63" s="69"/>
      <c r="H63" s="69"/>
      <c r="I63" s="114" t="str">
        <f>A63</f>
        <v>FERC FORM NO.1 (ED.  12-89) NYPSC Modified-96</v>
      </c>
      <c r="J63" s="69"/>
      <c r="K63" s="17"/>
      <c r="L63" s="69"/>
      <c r="M63" s="69" t="s">
        <v>2511</v>
      </c>
      <c r="N63" s="69"/>
      <c r="O63" s="17"/>
    </row>
    <row r="64" spans="1:15">
      <c r="A64" s="69" t="s">
        <v>2512</v>
      </c>
      <c r="B64" s="69"/>
      <c r="C64" s="69"/>
      <c r="D64" s="69"/>
      <c r="E64" s="69"/>
      <c r="F64" s="69"/>
      <c r="G64" s="69"/>
      <c r="H64" s="69"/>
      <c r="I64" s="69" t="s">
        <v>2513</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2514</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2056</v>
      </c>
      <c r="B70" s="66"/>
      <c r="C70" s="260"/>
      <c r="D70" s="66" t="s">
        <v>3759</v>
      </c>
      <c r="E70" s="66"/>
      <c r="F70" s="262" t="s">
        <v>1599</v>
      </c>
      <c r="G70" s="66"/>
      <c r="H70" s="489" t="s">
        <v>2059</v>
      </c>
      <c r="I70" s="29" t="s">
        <v>2056</v>
      </c>
      <c r="J70" s="260"/>
      <c r="K70" s="260" t="s">
        <v>1549</v>
      </c>
      <c r="L70" s="260" t="s">
        <v>2058</v>
      </c>
      <c r="M70" s="66" t="s">
        <v>2059</v>
      </c>
      <c r="N70" s="67"/>
      <c r="O70" s="17"/>
    </row>
    <row r="71" spans="1:15">
      <c r="A71" s="72" t="str">
        <f>'Data Sheet'!$C$25</f>
        <v>Central Hudson Gas &amp; Electric</v>
      </c>
      <c r="B71" s="17"/>
      <c r="C71" s="81"/>
      <c r="D71" s="17" t="s">
        <v>1335</v>
      </c>
      <c r="E71" s="17"/>
      <c r="F71" s="97" t="s">
        <v>1256</v>
      </c>
      <c r="G71" s="17"/>
      <c r="H71" s="83"/>
      <c r="I71" s="72" t="str">
        <f>'Data Sheet'!$C$25</f>
        <v>Central Hudson Gas &amp; Electric</v>
      </c>
      <c r="J71" s="81"/>
      <c r="K71" s="81" t="s">
        <v>1335</v>
      </c>
      <c r="L71" s="81" t="s">
        <v>2061</v>
      </c>
      <c r="M71" s="17"/>
      <c r="N71" s="73"/>
      <c r="O71" s="17"/>
    </row>
    <row r="72" spans="1:15">
      <c r="A72" s="74"/>
      <c r="B72" s="77"/>
      <c r="C72" s="81"/>
      <c r="D72" s="17" t="s">
        <v>1336</v>
      </c>
      <c r="E72" s="17"/>
      <c r="F72" s="864" t="str">
        <f>'Data Sheet'!$C$40</f>
        <v>4/14/14</v>
      </c>
      <c r="G72" s="871"/>
      <c r="H72" s="110" t="str">
        <f>'Data Sheet'!$C$38</f>
        <v>12/31/13</v>
      </c>
      <c r="I72" s="72"/>
      <c r="J72" s="81"/>
      <c r="K72" s="81" t="s">
        <v>1336</v>
      </c>
      <c r="L72" s="871" t="str">
        <f>'Data Sheet'!$C$40</f>
        <v>4/14/14</v>
      </c>
      <c r="M72" s="104" t="str">
        <f>'Data Sheet'!$C$38</f>
        <v>12/31/13</v>
      </c>
      <c r="N72" s="73"/>
      <c r="O72" s="17"/>
    </row>
    <row r="73" spans="1:15">
      <c r="A73" s="490" t="s">
        <v>1257</v>
      </c>
      <c r="B73" s="75"/>
      <c r="C73" s="264"/>
      <c r="D73" s="264"/>
      <c r="E73" s="264"/>
      <c r="F73" s="264"/>
      <c r="G73" s="264"/>
      <c r="H73" s="265"/>
      <c r="I73" s="490" t="s">
        <v>1258</v>
      </c>
      <c r="J73" s="264"/>
      <c r="K73" s="264"/>
      <c r="L73" s="264"/>
      <c r="M73" s="264"/>
      <c r="N73" s="265"/>
      <c r="O73" s="17"/>
    </row>
    <row r="74" spans="1:15">
      <c r="A74" s="72"/>
      <c r="B74" s="17" t="s">
        <v>1259</v>
      </c>
      <c r="C74" s="17"/>
      <c r="D74" s="17"/>
      <c r="E74" s="17"/>
      <c r="F74" s="17"/>
      <c r="G74" s="17"/>
      <c r="H74" s="73"/>
      <c r="I74" s="72"/>
      <c r="J74" s="17"/>
      <c r="K74" s="17"/>
      <c r="L74" s="17"/>
      <c r="M74" s="17"/>
      <c r="N74" s="73"/>
      <c r="O74" s="17"/>
    </row>
    <row r="75" spans="1:15">
      <c r="A75" s="72"/>
      <c r="B75" s="17" t="s">
        <v>1022</v>
      </c>
      <c r="C75" s="17"/>
      <c r="D75" s="17"/>
      <c r="E75" s="17"/>
      <c r="F75" s="17"/>
      <c r="G75" s="17"/>
      <c r="H75" s="73"/>
      <c r="I75" s="72"/>
      <c r="J75" s="17"/>
      <c r="K75" s="17"/>
      <c r="L75" s="17"/>
      <c r="M75" s="17"/>
      <c r="N75" s="73"/>
      <c r="O75" s="17"/>
    </row>
    <row r="76" spans="1:15">
      <c r="A76" s="72"/>
      <c r="B76" s="17" t="s">
        <v>1023</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332" t="s">
        <v>1984</v>
      </c>
      <c r="B78" s="81"/>
      <c r="C78" s="81"/>
      <c r="D78" s="69" t="s">
        <v>2671</v>
      </c>
      <c r="E78" s="491"/>
      <c r="F78" s="79" t="s">
        <v>1024</v>
      </c>
      <c r="G78" s="491"/>
      <c r="H78" s="83"/>
      <c r="I78" s="72"/>
      <c r="J78" s="97"/>
      <c r="K78" s="104"/>
      <c r="L78" s="75" t="s">
        <v>1025</v>
      </c>
      <c r="M78" s="77"/>
      <c r="N78" s="270" t="s">
        <v>1984</v>
      </c>
      <c r="O78" s="17"/>
    </row>
    <row r="79" spans="1:15">
      <c r="A79" s="332" t="s">
        <v>1987</v>
      </c>
      <c r="B79" s="81"/>
      <c r="C79" s="347" t="s">
        <v>2095</v>
      </c>
      <c r="D79" s="75" t="s">
        <v>3505</v>
      </c>
      <c r="E79" s="384"/>
      <c r="F79" s="383" t="s">
        <v>1026</v>
      </c>
      <c r="G79" s="384"/>
      <c r="H79" s="83"/>
      <c r="I79" s="271" t="s">
        <v>2095</v>
      </c>
      <c r="J79" s="345" t="s">
        <v>1027</v>
      </c>
      <c r="K79" s="97"/>
      <c r="L79" s="17"/>
      <c r="M79" s="17"/>
      <c r="N79" s="270" t="s">
        <v>1987</v>
      </c>
      <c r="O79" s="17"/>
    </row>
    <row r="80" spans="1:15">
      <c r="A80" s="332"/>
      <c r="B80" s="347" t="s">
        <v>214</v>
      </c>
      <c r="C80" s="347" t="s">
        <v>1028</v>
      </c>
      <c r="D80" s="69" t="s">
        <v>214</v>
      </c>
      <c r="E80" s="78"/>
      <c r="F80" s="492" t="s">
        <v>214</v>
      </c>
      <c r="G80" s="78"/>
      <c r="H80" s="83"/>
      <c r="I80" s="271" t="s">
        <v>673</v>
      </c>
      <c r="J80" s="345" t="s">
        <v>2500</v>
      </c>
      <c r="K80" s="97"/>
      <c r="L80" s="17"/>
      <c r="M80" s="17"/>
      <c r="N80" s="270"/>
      <c r="O80" s="17"/>
    </row>
    <row r="81" spans="1:15">
      <c r="A81" s="332"/>
      <c r="B81" s="347" t="s">
        <v>2501</v>
      </c>
      <c r="C81" s="347" t="s">
        <v>654</v>
      </c>
      <c r="D81" s="346" t="s">
        <v>1987</v>
      </c>
      <c r="E81" s="809" t="s">
        <v>2099</v>
      </c>
      <c r="F81" s="809" t="s">
        <v>1987</v>
      </c>
      <c r="G81" s="809" t="s">
        <v>2099</v>
      </c>
      <c r="H81" s="270" t="s">
        <v>389</v>
      </c>
      <c r="I81" s="271" t="s">
        <v>2682</v>
      </c>
      <c r="J81" s="345" t="s">
        <v>2502</v>
      </c>
      <c r="K81" s="97"/>
      <c r="L81" s="17"/>
      <c r="M81" s="17"/>
      <c r="N81" s="270"/>
      <c r="O81" s="17"/>
    </row>
    <row r="82" spans="1:15">
      <c r="A82" s="333"/>
      <c r="B82" s="493" t="s">
        <v>3447</v>
      </c>
      <c r="C82" s="493" t="s">
        <v>3448</v>
      </c>
      <c r="D82" s="823" t="s">
        <v>3449</v>
      </c>
      <c r="E82" s="822" t="s">
        <v>3450</v>
      </c>
      <c r="F82" s="822" t="s">
        <v>2692</v>
      </c>
      <c r="G82" s="822" t="s">
        <v>2693</v>
      </c>
      <c r="H82" s="273" t="s">
        <v>2694</v>
      </c>
      <c r="I82" s="272" t="s">
        <v>2695</v>
      </c>
      <c r="J82" s="397" t="s">
        <v>2696</v>
      </c>
      <c r="K82" s="383"/>
      <c r="L82" s="75"/>
      <c r="M82" s="75"/>
      <c r="N82" s="273"/>
      <c r="O82" s="17"/>
    </row>
    <row r="83" spans="1:15">
      <c r="A83" s="332">
        <v>1</v>
      </c>
      <c r="B83" s="493" t="s">
        <v>211</v>
      </c>
      <c r="C83" s="494"/>
      <c r="D83" s="495"/>
      <c r="E83" s="494"/>
      <c r="F83" s="495"/>
      <c r="G83" s="494"/>
      <c r="H83" s="496"/>
      <c r="I83" s="497"/>
      <c r="J83" s="498"/>
      <c r="K83" s="499"/>
      <c r="L83" s="500"/>
      <c r="M83" s="500"/>
      <c r="N83" s="270">
        <v>1</v>
      </c>
      <c r="O83" s="17"/>
    </row>
    <row r="84" spans="1:15">
      <c r="A84" s="332">
        <v>2</v>
      </c>
      <c r="B84" s="347" t="s">
        <v>2503</v>
      </c>
      <c r="C84" s="446"/>
      <c r="D84" s="78"/>
      <c r="E84" s="446"/>
      <c r="F84" s="78"/>
      <c r="G84" s="446"/>
      <c r="H84" s="386"/>
      <c r="I84" s="478">
        <f t="shared" ref="I84:I94" si="4">C84+E84-G84+H84</f>
        <v>0</v>
      </c>
      <c r="J84" s="97"/>
      <c r="K84" s="499"/>
      <c r="L84" s="500"/>
      <c r="M84" s="500"/>
      <c r="N84" s="270">
        <v>2</v>
      </c>
      <c r="O84" s="17"/>
    </row>
    <row r="85" spans="1:15">
      <c r="A85" s="332">
        <v>3</v>
      </c>
      <c r="B85" s="347" t="s">
        <v>2504</v>
      </c>
      <c r="C85" s="429"/>
      <c r="D85" s="78"/>
      <c r="E85" s="429"/>
      <c r="F85" s="78"/>
      <c r="G85" s="429"/>
      <c r="H85" s="501"/>
      <c r="I85" s="426">
        <f t="shared" si="4"/>
        <v>0</v>
      </c>
      <c r="J85" s="97"/>
      <c r="K85" s="499"/>
      <c r="L85" s="500"/>
      <c r="M85" s="500"/>
      <c r="N85" s="270">
        <v>3</v>
      </c>
      <c r="O85" s="17"/>
    </row>
    <row r="86" spans="1:15">
      <c r="A86" s="332">
        <v>4</v>
      </c>
      <c r="B86" s="347" t="s">
        <v>2505</v>
      </c>
      <c r="C86" s="429"/>
      <c r="D86" s="78"/>
      <c r="E86" s="429"/>
      <c r="F86" s="78"/>
      <c r="G86" s="429"/>
      <c r="H86" s="501"/>
      <c r="I86" s="426">
        <f t="shared" si="4"/>
        <v>0</v>
      </c>
      <c r="J86" s="97"/>
      <c r="K86" s="499"/>
      <c r="L86" s="500"/>
      <c r="M86" s="500"/>
      <c r="N86" s="270">
        <v>4</v>
      </c>
      <c r="O86" s="17"/>
    </row>
    <row r="87" spans="1:15">
      <c r="A87" s="332">
        <v>5</v>
      </c>
      <c r="B87" s="347" t="s">
        <v>2506</v>
      </c>
      <c r="C87" s="429"/>
      <c r="D87" s="78"/>
      <c r="E87" s="429"/>
      <c r="F87" s="78"/>
      <c r="G87" s="429"/>
      <c r="H87" s="501"/>
      <c r="I87" s="426">
        <f t="shared" si="4"/>
        <v>0</v>
      </c>
      <c r="J87" s="97"/>
      <c r="K87" s="499"/>
      <c r="L87" s="500"/>
      <c r="M87" s="500"/>
      <c r="N87" s="270">
        <v>5</v>
      </c>
      <c r="O87" s="17"/>
    </row>
    <row r="88" spans="1:15">
      <c r="A88" s="332">
        <v>6</v>
      </c>
      <c r="B88" s="81"/>
      <c r="C88" s="429"/>
      <c r="D88" s="78"/>
      <c r="E88" s="429"/>
      <c r="F88" s="78"/>
      <c r="G88" s="429"/>
      <c r="H88" s="501"/>
      <c r="I88" s="426">
        <f t="shared" si="4"/>
        <v>0</v>
      </c>
      <c r="J88" s="97"/>
      <c r="K88" s="499"/>
      <c r="L88" s="500"/>
      <c r="M88" s="500"/>
      <c r="N88" s="270">
        <v>6</v>
      </c>
      <c r="O88" s="17"/>
    </row>
    <row r="89" spans="1:15">
      <c r="A89" s="332">
        <v>7</v>
      </c>
      <c r="B89" s="81"/>
      <c r="C89" s="429"/>
      <c r="D89" s="78"/>
      <c r="E89" s="429"/>
      <c r="F89" s="78"/>
      <c r="G89" s="429"/>
      <c r="H89" s="501"/>
      <c r="I89" s="426">
        <f t="shared" si="4"/>
        <v>0</v>
      </c>
      <c r="J89" s="97"/>
      <c r="K89" s="499"/>
      <c r="L89" s="500"/>
      <c r="M89" s="500"/>
      <c r="N89" s="270">
        <v>7</v>
      </c>
      <c r="O89" s="17"/>
    </row>
    <row r="90" spans="1:15">
      <c r="A90" s="332">
        <v>8</v>
      </c>
      <c r="B90" s="502"/>
      <c r="C90" s="429"/>
      <c r="D90" s="385"/>
      <c r="E90" s="429"/>
      <c r="F90" s="385"/>
      <c r="G90" s="429"/>
      <c r="H90" s="501"/>
      <c r="I90" s="426">
        <f t="shared" si="4"/>
        <v>0</v>
      </c>
      <c r="J90" s="97"/>
      <c r="K90" s="499"/>
      <c r="L90" s="500"/>
      <c r="M90" s="500"/>
      <c r="N90" s="270">
        <v>8</v>
      </c>
      <c r="O90" s="17"/>
    </row>
    <row r="91" spans="1:15">
      <c r="A91" s="332">
        <v>9</v>
      </c>
      <c r="B91" s="502"/>
      <c r="C91" s="429"/>
      <c r="D91" s="385"/>
      <c r="E91" s="429"/>
      <c r="F91" s="385"/>
      <c r="G91" s="429"/>
      <c r="H91" s="501"/>
      <c r="I91" s="426">
        <f t="shared" si="4"/>
        <v>0</v>
      </c>
      <c r="J91" s="97"/>
      <c r="K91" s="499"/>
      <c r="L91" s="500"/>
      <c r="M91" s="500"/>
      <c r="N91" s="270">
        <v>9</v>
      </c>
      <c r="O91" s="17"/>
    </row>
    <row r="92" spans="1:15">
      <c r="A92" s="332">
        <v>10</v>
      </c>
      <c r="B92" s="502"/>
      <c r="C92" s="429"/>
      <c r="D92" s="385"/>
      <c r="E92" s="429"/>
      <c r="F92" s="385"/>
      <c r="G92" s="429"/>
      <c r="H92" s="501"/>
      <c r="I92" s="426">
        <f t="shared" si="4"/>
        <v>0</v>
      </c>
      <c r="J92" s="97"/>
      <c r="K92" s="499"/>
      <c r="L92" s="500"/>
      <c r="M92" s="500"/>
      <c r="N92" s="270">
        <v>10</v>
      </c>
      <c r="O92" s="17"/>
    </row>
    <row r="93" spans="1:15">
      <c r="A93" s="332">
        <v>11</v>
      </c>
      <c r="B93" s="81"/>
      <c r="C93" s="429"/>
      <c r="D93" s="78"/>
      <c r="E93" s="429"/>
      <c r="F93" s="78"/>
      <c r="G93" s="429"/>
      <c r="H93" s="501"/>
      <c r="I93" s="426">
        <f t="shared" si="4"/>
        <v>0</v>
      </c>
      <c r="J93" s="97"/>
      <c r="K93" s="499"/>
      <c r="L93" s="500"/>
      <c r="M93" s="500"/>
      <c r="N93" s="270">
        <v>11</v>
      </c>
      <c r="O93" s="17"/>
    </row>
    <row r="94" spans="1:15">
      <c r="A94" s="332">
        <v>12</v>
      </c>
      <c r="B94" s="830" t="s">
        <v>2507</v>
      </c>
      <c r="C94" s="285">
        <f>SUM(C84:C93)</f>
        <v>0</v>
      </c>
      <c r="D94" s="282"/>
      <c r="E94" s="285">
        <f>SUM(E84:E93)</f>
        <v>0</v>
      </c>
      <c r="F94" s="282"/>
      <c r="G94" s="285">
        <f>SUM(G84:G93)</f>
        <v>0</v>
      </c>
      <c r="H94" s="283">
        <f>SUM(H84:H93)</f>
        <v>0</v>
      </c>
      <c r="I94" s="503">
        <f t="shared" si="4"/>
        <v>0</v>
      </c>
      <c r="J94" s="504"/>
      <c r="K94" s="499"/>
      <c r="L94" s="17"/>
      <c r="M94" s="17"/>
      <c r="N94" s="270">
        <v>12</v>
      </c>
      <c r="O94" s="17"/>
    </row>
    <row r="95" spans="1:15">
      <c r="A95" s="332">
        <v>13</v>
      </c>
      <c r="B95" s="493" t="s">
        <v>212</v>
      </c>
      <c r="C95" s="505"/>
      <c r="D95" s="506"/>
      <c r="E95" s="505"/>
      <c r="F95" s="506"/>
      <c r="G95" s="505"/>
      <c r="H95" s="507"/>
      <c r="I95" s="508"/>
      <c r="J95" s="509"/>
      <c r="K95" s="97"/>
      <c r="L95" s="17"/>
      <c r="M95" s="17"/>
      <c r="N95" s="270">
        <v>13</v>
      </c>
      <c r="O95" s="17"/>
    </row>
    <row r="96" spans="1:15">
      <c r="A96" s="332">
        <v>14</v>
      </c>
      <c r="B96" s="347" t="s">
        <v>2503</v>
      </c>
      <c r="C96" s="429"/>
      <c r="D96" s="78"/>
      <c r="E96" s="429"/>
      <c r="F96" s="78"/>
      <c r="G96" s="429"/>
      <c r="H96" s="501"/>
      <c r="I96" s="426">
        <f t="shared" ref="I96:I106" si="5">C96+E96-G96+H96</f>
        <v>0</v>
      </c>
      <c r="J96" s="97"/>
      <c r="K96" s="499"/>
      <c r="L96" s="500"/>
      <c r="M96" s="500"/>
      <c r="N96" s="270">
        <v>14</v>
      </c>
      <c r="O96" s="17"/>
    </row>
    <row r="97" spans="1:15">
      <c r="A97" s="332">
        <v>15</v>
      </c>
      <c r="B97" s="347" t="s">
        <v>2504</v>
      </c>
      <c r="C97" s="429"/>
      <c r="D97" s="78"/>
      <c r="E97" s="429"/>
      <c r="F97" s="78"/>
      <c r="G97" s="429"/>
      <c r="H97" s="501"/>
      <c r="I97" s="426">
        <f t="shared" si="5"/>
        <v>0</v>
      </c>
      <c r="J97" s="97"/>
      <c r="K97" s="97"/>
      <c r="L97" s="17"/>
      <c r="M97" s="17"/>
      <c r="N97" s="270">
        <v>15</v>
      </c>
      <c r="O97" s="17"/>
    </row>
    <row r="98" spans="1:15">
      <c r="A98" s="332">
        <v>16</v>
      </c>
      <c r="B98" s="347" t="s">
        <v>2505</v>
      </c>
      <c r="C98" s="429"/>
      <c r="D98" s="78"/>
      <c r="E98" s="429"/>
      <c r="F98" s="78"/>
      <c r="G98" s="429"/>
      <c r="H98" s="501"/>
      <c r="I98" s="426">
        <f t="shared" si="5"/>
        <v>0</v>
      </c>
      <c r="J98" s="97"/>
      <c r="K98" s="97"/>
      <c r="L98" s="17"/>
      <c r="M98" s="17"/>
      <c r="N98" s="270">
        <v>16</v>
      </c>
      <c r="O98" s="17"/>
    </row>
    <row r="99" spans="1:15">
      <c r="A99" s="332">
        <v>17</v>
      </c>
      <c r="B99" s="347" t="s">
        <v>2506</v>
      </c>
      <c r="C99" s="429"/>
      <c r="D99" s="78"/>
      <c r="E99" s="429"/>
      <c r="F99" s="78"/>
      <c r="G99" s="429"/>
      <c r="H99" s="501"/>
      <c r="I99" s="426">
        <f t="shared" si="5"/>
        <v>0</v>
      </c>
      <c r="J99" s="97"/>
      <c r="K99" s="97"/>
      <c r="L99" s="17"/>
      <c r="M99" s="17"/>
      <c r="N99" s="270">
        <v>17</v>
      </c>
      <c r="O99" s="17"/>
    </row>
    <row r="100" spans="1:15">
      <c r="A100" s="332">
        <v>18</v>
      </c>
      <c r="B100" s="502"/>
      <c r="C100" s="429"/>
      <c r="D100" s="385"/>
      <c r="E100" s="429"/>
      <c r="F100" s="385"/>
      <c r="G100" s="429"/>
      <c r="H100" s="501"/>
      <c r="I100" s="426">
        <f t="shared" si="5"/>
        <v>0</v>
      </c>
      <c r="J100" s="97"/>
      <c r="K100" s="97"/>
      <c r="L100" s="17"/>
      <c r="M100" s="17"/>
      <c r="N100" s="270">
        <v>18</v>
      </c>
      <c r="O100" s="17"/>
    </row>
    <row r="101" spans="1:15">
      <c r="A101" s="332">
        <v>19</v>
      </c>
      <c r="B101" s="81"/>
      <c r="C101" s="429"/>
      <c r="D101" s="385"/>
      <c r="E101" s="429"/>
      <c r="F101" s="385"/>
      <c r="G101" s="429"/>
      <c r="H101" s="501"/>
      <c r="I101" s="426">
        <f t="shared" si="5"/>
        <v>0</v>
      </c>
      <c r="J101" s="97"/>
      <c r="K101" s="97"/>
      <c r="L101" s="17"/>
      <c r="M101" s="17"/>
      <c r="N101" s="270">
        <v>19</v>
      </c>
      <c r="O101" s="17"/>
    </row>
    <row r="102" spans="1:15">
      <c r="A102" s="332">
        <v>20</v>
      </c>
      <c r="B102" s="81"/>
      <c r="C102" s="429"/>
      <c r="D102" s="385"/>
      <c r="E102" s="429"/>
      <c r="F102" s="385"/>
      <c r="G102" s="429"/>
      <c r="H102" s="381"/>
      <c r="I102" s="426">
        <f t="shared" si="5"/>
        <v>0</v>
      </c>
      <c r="J102" s="97"/>
      <c r="K102" s="97"/>
      <c r="L102" s="17"/>
      <c r="M102" s="17"/>
      <c r="N102" s="270">
        <v>20</v>
      </c>
      <c r="O102" s="17"/>
    </row>
    <row r="103" spans="1:15">
      <c r="A103" s="332">
        <v>21</v>
      </c>
      <c r="B103" s="502"/>
      <c r="C103" s="446"/>
      <c r="D103" s="385"/>
      <c r="E103" s="446"/>
      <c r="F103" s="385"/>
      <c r="G103" s="446"/>
      <c r="H103" s="386"/>
      <c r="I103" s="426">
        <f t="shared" si="5"/>
        <v>0</v>
      </c>
      <c r="J103" s="510"/>
      <c r="K103" s="499"/>
      <c r="L103" s="17"/>
      <c r="M103" s="17"/>
      <c r="N103" s="270">
        <v>21</v>
      </c>
      <c r="O103" s="17"/>
    </row>
    <row r="104" spans="1:15">
      <c r="A104" s="332" t="s">
        <v>688</v>
      </c>
      <c r="B104" s="502"/>
      <c r="C104" s="446"/>
      <c r="D104" s="385"/>
      <c r="E104" s="446"/>
      <c r="F104" s="385"/>
      <c r="G104" s="446"/>
      <c r="H104" s="386"/>
      <c r="I104" s="426">
        <f t="shared" si="5"/>
        <v>0</v>
      </c>
      <c r="J104" s="510"/>
      <c r="K104" s="499"/>
      <c r="L104" s="17"/>
      <c r="M104" s="17"/>
      <c r="N104" s="270" t="s">
        <v>688</v>
      </c>
      <c r="O104" s="17"/>
    </row>
    <row r="105" spans="1:15">
      <c r="A105" s="332">
        <v>23</v>
      </c>
      <c r="B105" s="81"/>
      <c r="C105" s="446"/>
      <c r="D105" s="78"/>
      <c r="E105" s="446"/>
      <c r="F105" s="78"/>
      <c r="G105" s="446"/>
      <c r="H105" s="511"/>
      <c r="I105" s="426">
        <f t="shared" si="5"/>
        <v>0</v>
      </c>
      <c r="J105" s="97"/>
      <c r="K105" s="97"/>
      <c r="L105" s="17"/>
      <c r="M105" s="17"/>
      <c r="N105" s="270">
        <v>23</v>
      </c>
      <c r="O105" s="17"/>
    </row>
    <row r="106" spans="1:15">
      <c r="A106" s="332">
        <v>24</v>
      </c>
      <c r="B106" s="830" t="s">
        <v>2507</v>
      </c>
      <c r="C106" s="285">
        <f>SUM(C96:C105)</f>
        <v>0</v>
      </c>
      <c r="D106" s="282"/>
      <c r="E106" s="285">
        <f>SUM(E96:E105)</f>
        <v>0</v>
      </c>
      <c r="F106" s="282"/>
      <c r="G106" s="285">
        <f>SUM(G96:G105)</f>
        <v>0</v>
      </c>
      <c r="H106" s="283">
        <f>SUM(H96:H105)</f>
        <v>0</v>
      </c>
      <c r="I106" s="503">
        <f t="shared" si="5"/>
        <v>0</v>
      </c>
      <c r="J106" s="504"/>
      <c r="K106" s="499"/>
      <c r="L106" s="17"/>
      <c r="M106" s="17"/>
      <c r="N106" s="270">
        <v>24</v>
      </c>
      <c r="O106" s="17"/>
    </row>
    <row r="107" spans="1:15">
      <c r="A107" s="332">
        <v>25</v>
      </c>
      <c r="B107" s="493" t="s">
        <v>2508</v>
      </c>
      <c r="C107" s="505"/>
      <c r="D107" s="506"/>
      <c r="E107" s="505"/>
      <c r="F107" s="506"/>
      <c r="G107" s="505"/>
      <c r="H107" s="507"/>
      <c r="I107" s="508"/>
      <c r="J107" s="509"/>
      <c r="K107" s="97"/>
      <c r="L107" s="17"/>
      <c r="M107" s="17"/>
      <c r="N107" s="270">
        <v>25</v>
      </c>
      <c r="O107" s="17"/>
    </row>
    <row r="108" spans="1:15">
      <c r="A108" s="332">
        <v>26</v>
      </c>
      <c r="B108" s="347" t="s">
        <v>2503</v>
      </c>
      <c r="C108" s="429"/>
      <c r="D108" s="78"/>
      <c r="E108" s="429"/>
      <c r="F108" s="78"/>
      <c r="G108" s="429"/>
      <c r="H108" s="501"/>
      <c r="I108" s="426">
        <f t="shared" ref="I108:I118" si="6">C108+E108-G108+H108</f>
        <v>0</v>
      </c>
      <c r="J108" s="97"/>
      <c r="K108" s="97"/>
      <c r="L108" s="17"/>
      <c r="M108" s="17"/>
      <c r="N108" s="270">
        <v>26</v>
      </c>
      <c r="O108" s="17"/>
    </row>
    <row r="109" spans="1:15">
      <c r="A109" s="332">
        <v>27</v>
      </c>
      <c r="B109" s="347" t="s">
        <v>2504</v>
      </c>
      <c r="C109" s="429"/>
      <c r="D109" s="78"/>
      <c r="E109" s="429"/>
      <c r="F109" s="78"/>
      <c r="G109" s="429"/>
      <c r="H109" s="501"/>
      <c r="I109" s="426">
        <f t="shared" si="6"/>
        <v>0</v>
      </c>
      <c r="J109" s="97"/>
      <c r="K109" s="97"/>
      <c r="L109" s="17"/>
      <c r="M109" s="17"/>
      <c r="N109" s="270">
        <v>27</v>
      </c>
      <c r="O109" s="17"/>
    </row>
    <row r="110" spans="1:15">
      <c r="A110" s="332">
        <v>28</v>
      </c>
      <c r="B110" s="347" t="s">
        <v>2505</v>
      </c>
      <c r="C110" s="429"/>
      <c r="D110" s="78"/>
      <c r="E110" s="429"/>
      <c r="F110" s="78"/>
      <c r="G110" s="429"/>
      <c r="H110" s="501"/>
      <c r="I110" s="426">
        <f t="shared" si="6"/>
        <v>0</v>
      </c>
      <c r="J110" s="97"/>
      <c r="K110" s="97"/>
      <c r="L110" s="17"/>
      <c r="M110" s="17"/>
      <c r="N110" s="270">
        <v>28</v>
      </c>
      <c r="O110" s="17"/>
    </row>
    <row r="111" spans="1:15">
      <c r="A111" s="332">
        <v>29</v>
      </c>
      <c r="B111" s="347" t="s">
        <v>2503</v>
      </c>
      <c r="C111" s="429"/>
      <c r="D111" s="78"/>
      <c r="E111" s="429"/>
      <c r="F111" s="78"/>
      <c r="G111" s="429"/>
      <c r="H111" s="501"/>
      <c r="I111" s="426">
        <f t="shared" si="6"/>
        <v>0</v>
      </c>
      <c r="J111" s="97"/>
      <c r="K111" s="97"/>
      <c r="L111" s="17"/>
      <c r="M111" s="17"/>
      <c r="N111" s="270">
        <v>29</v>
      </c>
      <c r="O111" s="17"/>
    </row>
    <row r="112" spans="1:15">
      <c r="A112" s="332">
        <v>30</v>
      </c>
      <c r="B112" s="81"/>
      <c r="C112" s="429"/>
      <c r="D112" s="78"/>
      <c r="E112" s="429"/>
      <c r="F112" s="78"/>
      <c r="G112" s="429"/>
      <c r="H112" s="501"/>
      <c r="I112" s="426">
        <f t="shared" si="6"/>
        <v>0</v>
      </c>
      <c r="J112" s="97"/>
      <c r="K112" s="97"/>
      <c r="L112" s="17"/>
      <c r="M112" s="17"/>
      <c r="N112" s="270">
        <v>30</v>
      </c>
      <c r="O112" s="17"/>
    </row>
    <row r="113" spans="1:15">
      <c r="A113" s="332">
        <v>31</v>
      </c>
      <c r="B113" s="81"/>
      <c r="C113" s="429"/>
      <c r="D113" s="78"/>
      <c r="E113" s="429"/>
      <c r="F113" s="78"/>
      <c r="G113" s="429"/>
      <c r="H113" s="501"/>
      <c r="I113" s="426">
        <f t="shared" si="6"/>
        <v>0</v>
      </c>
      <c r="J113" s="97"/>
      <c r="K113" s="97"/>
      <c r="L113" s="17"/>
      <c r="M113" s="17"/>
      <c r="N113" s="270">
        <v>31</v>
      </c>
      <c r="O113" s="17"/>
    </row>
    <row r="114" spans="1:15">
      <c r="A114" s="332">
        <v>32</v>
      </c>
      <c r="B114" s="81"/>
      <c r="C114" s="429"/>
      <c r="D114" s="78"/>
      <c r="E114" s="429"/>
      <c r="F114" s="78"/>
      <c r="G114" s="429"/>
      <c r="H114" s="501"/>
      <c r="I114" s="426">
        <f t="shared" si="6"/>
        <v>0</v>
      </c>
      <c r="J114" s="97"/>
      <c r="K114" s="97"/>
      <c r="L114" s="17"/>
      <c r="M114" s="17"/>
      <c r="N114" s="270">
        <v>32</v>
      </c>
      <c r="O114" s="17"/>
    </row>
    <row r="115" spans="1:15">
      <c r="A115" s="332">
        <v>33</v>
      </c>
      <c r="B115" s="81"/>
      <c r="C115" s="429"/>
      <c r="D115" s="78"/>
      <c r="E115" s="429"/>
      <c r="F115" s="78"/>
      <c r="G115" s="429"/>
      <c r="H115" s="501"/>
      <c r="I115" s="426">
        <f t="shared" si="6"/>
        <v>0</v>
      </c>
      <c r="J115" s="97"/>
      <c r="K115" s="97"/>
      <c r="L115" s="17"/>
      <c r="M115" s="17"/>
      <c r="N115" s="270">
        <v>33</v>
      </c>
      <c r="O115" s="17"/>
    </row>
    <row r="116" spans="1:15">
      <c r="A116" s="332">
        <v>34</v>
      </c>
      <c r="B116" s="81"/>
      <c r="C116" s="429"/>
      <c r="D116" s="78"/>
      <c r="E116" s="429"/>
      <c r="F116" s="78"/>
      <c r="G116" s="429"/>
      <c r="H116" s="501"/>
      <c r="I116" s="426">
        <f t="shared" si="6"/>
        <v>0</v>
      </c>
      <c r="J116" s="97"/>
      <c r="K116" s="97"/>
      <c r="L116" s="17"/>
      <c r="M116" s="17"/>
      <c r="N116" s="270">
        <v>34</v>
      </c>
      <c r="O116" s="17"/>
    </row>
    <row r="117" spans="1:15">
      <c r="A117" s="332">
        <v>35</v>
      </c>
      <c r="B117" s="81"/>
      <c r="C117" s="429"/>
      <c r="D117" s="78"/>
      <c r="E117" s="429"/>
      <c r="F117" s="78"/>
      <c r="G117" s="429"/>
      <c r="H117" s="501"/>
      <c r="I117" s="426">
        <f t="shared" si="6"/>
        <v>0</v>
      </c>
      <c r="J117" s="97"/>
      <c r="K117" s="97"/>
      <c r="L117" s="17"/>
      <c r="M117" s="17"/>
      <c r="N117" s="270">
        <v>35</v>
      </c>
      <c r="O117" s="17"/>
    </row>
    <row r="118" spans="1:15">
      <c r="A118" s="332">
        <v>36</v>
      </c>
      <c r="B118" s="830" t="s">
        <v>2507</v>
      </c>
      <c r="C118" s="285">
        <f>SUM(C108:C117)</f>
        <v>0</v>
      </c>
      <c r="D118" s="282"/>
      <c r="E118" s="285">
        <f>SUM(E108:E117)</f>
        <v>0</v>
      </c>
      <c r="F118" s="282"/>
      <c r="G118" s="285">
        <f>SUM(G108:G117)</f>
        <v>0</v>
      </c>
      <c r="H118" s="283">
        <f>SUM(H108:H117)</f>
        <v>0</v>
      </c>
      <c r="I118" s="503">
        <f t="shared" si="6"/>
        <v>0</v>
      </c>
      <c r="J118" s="504"/>
      <c r="K118" s="499"/>
      <c r="L118" s="17"/>
      <c r="M118" s="17"/>
      <c r="N118" s="270">
        <v>36</v>
      </c>
      <c r="O118" s="17"/>
    </row>
    <row r="119" spans="1:15">
      <c r="A119" s="332">
        <v>37</v>
      </c>
      <c r="B119" s="493" t="s">
        <v>2509</v>
      </c>
      <c r="C119" s="505"/>
      <c r="D119" s="506"/>
      <c r="E119" s="505"/>
      <c r="F119" s="506"/>
      <c r="G119" s="505"/>
      <c r="H119" s="507"/>
      <c r="I119" s="508"/>
      <c r="J119" s="509"/>
      <c r="K119" s="97"/>
      <c r="L119" s="17"/>
      <c r="M119" s="17"/>
      <c r="N119" s="270">
        <v>37</v>
      </c>
      <c r="O119" s="17"/>
    </row>
    <row r="120" spans="1:15">
      <c r="A120" s="332">
        <v>38</v>
      </c>
      <c r="B120" s="347" t="s">
        <v>2503</v>
      </c>
      <c r="C120" s="446"/>
      <c r="D120" s="78"/>
      <c r="E120" s="446"/>
      <c r="F120" s="78"/>
      <c r="G120" s="446"/>
      <c r="H120" s="511"/>
      <c r="I120" s="478">
        <f t="shared" ref="I120:I128" si="7">C120+E120-G120+H120</f>
        <v>0</v>
      </c>
      <c r="J120" s="97"/>
      <c r="K120" s="97"/>
      <c r="L120" s="17"/>
      <c r="M120" s="17"/>
      <c r="N120" s="270">
        <v>38</v>
      </c>
      <c r="O120" s="17"/>
    </row>
    <row r="121" spans="1:15">
      <c r="A121" s="332">
        <v>39</v>
      </c>
      <c r="B121" s="347" t="s">
        <v>2504</v>
      </c>
      <c r="C121" s="429"/>
      <c r="D121" s="78"/>
      <c r="E121" s="429"/>
      <c r="F121" s="78"/>
      <c r="G121" s="429"/>
      <c r="H121" s="501"/>
      <c r="I121" s="426">
        <f t="shared" si="7"/>
        <v>0</v>
      </c>
      <c r="J121" s="97"/>
      <c r="K121" s="97"/>
      <c r="L121" s="17"/>
      <c r="M121" s="17"/>
      <c r="N121" s="270">
        <v>39</v>
      </c>
      <c r="O121" s="17"/>
    </row>
    <row r="122" spans="1:15">
      <c r="A122" s="332">
        <v>40</v>
      </c>
      <c r="B122" s="347" t="s">
        <v>2505</v>
      </c>
      <c r="C122" s="429"/>
      <c r="D122" s="78"/>
      <c r="E122" s="429"/>
      <c r="F122" s="78"/>
      <c r="G122" s="429"/>
      <c r="H122" s="501"/>
      <c r="I122" s="426">
        <f t="shared" si="7"/>
        <v>0</v>
      </c>
      <c r="J122" s="97"/>
      <c r="K122" s="97"/>
      <c r="L122" s="17"/>
      <c r="M122" s="17"/>
      <c r="N122" s="270">
        <v>40</v>
      </c>
      <c r="O122" s="17"/>
    </row>
    <row r="123" spans="1:15">
      <c r="A123" s="332">
        <v>41</v>
      </c>
      <c r="B123" s="347" t="s">
        <v>2506</v>
      </c>
      <c r="C123" s="429"/>
      <c r="D123" s="78"/>
      <c r="E123" s="429"/>
      <c r="F123" s="78"/>
      <c r="G123" s="429"/>
      <c r="H123" s="501"/>
      <c r="I123" s="426">
        <f t="shared" si="7"/>
        <v>0</v>
      </c>
      <c r="J123" s="97"/>
      <c r="K123" s="97"/>
      <c r="L123" s="17"/>
      <c r="M123" s="17"/>
      <c r="N123" s="270">
        <v>41</v>
      </c>
      <c r="O123" s="17"/>
    </row>
    <row r="124" spans="1:15">
      <c r="A124" s="332">
        <v>42</v>
      </c>
      <c r="B124" s="81"/>
      <c r="C124" s="429"/>
      <c r="D124" s="78"/>
      <c r="E124" s="429"/>
      <c r="F124" s="78"/>
      <c r="G124" s="429"/>
      <c r="H124" s="501"/>
      <c r="I124" s="426">
        <f t="shared" si="7"/>
        <v>0</v>
      </c>
      <c r="J124" s="97"/>
      <c r="K124" s="97"/>
      <c r="L124" s="17"/>
      <c r="M124" s="17"/>
      <c r="N124" s="270">
        <v>42</v>
      </c>
      <c r="O124" s="17"/>
    </row>
    <row r="125" spans="1:15">
      <c r="A125" s="332">
        <v>43</v>
      </c>
      <c r="B125" s="81"/>
      <c r="C125" s="429"/>
      <c r="D125" s="78"/>
      <c r="E125" s="429"/>
      <c r="F125" s="78"/>
      <c r="G125" s="429"/>
      <c r="H125" s="501"/>
      <c r="I125" s="426">
        <f t="shared" si="7"/>
        <v>0</v>
      </c>
      <c r="J125" s="97"/>
      <c r="K125" s="97"/>
      <c r="L125" s="17"/>
      <c r="M125" s="17"/>
      <c r="N125" s="270">
        <v>43</v>
      </c>
      <c r="O125" s="17"/>
    </row>
    <row r="126" spans="1:15">
      <c r="A126" s="332">
        <v>44</v>
      </c>
      <c r="B126" s="81"/>
      <c r="C126" s="429"/>
      <c r="D126" s="78"/>
      <c r="E126" s="429"/>
      <c r="F126" s="78"/>
      <c r="G126" s="429"/>
      <c r="H126" s="501"/>
      <c r="I126" s="426">
        <f t="shared" si="7"/>
        <v>0</v>
      </c>
      <c r="J126" s="97"/>
      <c r="K126" s="97"/>
      <c r="L126" s="17"/>
      <c r="M126" s="17"/>
      <c r="N126" s="270">
        <v>44</v>
      </c>
      <c r="O126" s="17"/>
    </row>
    <row r="127" spans="1:15">
      <c r="A127" s="332">
        <v>45</v>
      </c>
      <c r="B127" s="81"/>
      <c r="C127" s="429"/>
      <c r="D127" s="78"/>
      <c r="E127" s="429"/>
      <c r="F127" s="78"/>
      <c r="G127" s="429"/>
      <c r="H127" s="501"/>
      <c r="I127" s="426">
        <f t="shared" si="7"/>
        <v>0</v>
      </c>
      <c r="J127" s="97"/>
      <c r="K127" s="97"/>
      <c r="L127" s="17"/>
      <c r="M127" s="17"/>
      <c r="N127" s="270">
        <v>45</v>
      </c>
      <c r="O127" s="17"/>
    </row>
    <row r="128" spans="1:15">
      <c r="A128" s="332">
        <v>46</v>
      </c>
      <c r="B128" s="81"/>
      <c r="C128" s="429"/>
      <c r="D128" s="78"/>
      <c r="E128" s="429"/>
      <c r="F128" s="78"/>
      <c r="G128" s="429"/>
      <c r="H128" s="501"/>
      <c r="I128" s="426">
        <f t="shared" si="7"/>
        <v>0</v>
      </c>
      <c r="J128" s="97"/>
      <c r="K128" s="97"/>
      <c r="L128" s="17"/>
      <c r="M128" s="17"/>
      <c r="N128" s="270">
        <v>46</v>
      </c>
      <c r="O128" s="17"/>
    </row>
    <row r="129" spans="1:15">
      <c r="A129" s="332">
        <v>47</v>
      </c>
      <c r="B129" s="830" t="s">
        <v>2507</v>
      </c>
      <c r="C129" s="285">
        <f>SUM(C120:C128)</f>
        <v>0</v>
      </c>
      <c r="D129" s="282"/>
      <c r="E129" s="285">
        <f>SUM(E120:E128)</f>
        <v>0</v>
      </c>
      <c r="F129" s="282"/>
      <c r="G129" s="285">
        <f>SUM(G120:G128)</f>
        <v>0</v>
      </c>
      <c r="H129" s="283">
        <f>SUM(H120:H128)</f>
        <v>0</v>
      </c>
      <c r="I129" s="284">
        <f>SUM(I120:I128)</f>
        <v>0</v>
      </c>
      <c r="J129" s="275"/>
      <c r="K129" s="97"/>
      <c r="L129" s="17"/>
      <c r="M129" s="17"/>
      <c r="N129" s="270">
        <v>47</v>
      </c>
      <c r="O129" s="17"/>
    </row>
    <row r="130" spans="1:15" ht="15.75" thickBot="1">
      <c r="A130" s="340">
        <v>48</v>
      </c>
      <c r="B130" s="831" t="s">
        <v>210</v>
      </c>
      <c r="C130" s="512">
        <f>C94+C106+C118+C129</f>
        <v>0</v>
      </c>
      <c r="D130" s="513"/>
      <c r="E130" s="512">
        <f>E94+E106+E118+E129</f>
        <v>0</v>
      </c>
      <c r="F130" s="513"/>
      <c r="G130" s="512">
        <f>G94+G106+G118+G129</f>
        <v>0</v>
      </c>
      <c r="H130" s="396">
        <f>H94+H106+H118+H129</f>
        <v>0</v>
      </c>
      <c r="I130" s="514">
        <f>C130+E130-G130+H130</f>
        <v>0</v>
      </c>
      <c r="J130" s="394"/>
      <c r="K130" s="394"/>
      <c r="L130" s="112"/>
      <c r="M130" s="112"/>
      <c r="N130" s="311">
        <v>48</v>
      </c>
      <c r="O130" s="17"/>
    </row>
    <row r="131" spans="1:15">
      <c r="A131" s="17"/>
      <c r="B131" s="17"/>
      <c r="C131" s="17"/>
      <c r="D131" s="17"/>
      <c r="E131" s="17"/>
      <c r="F131" s="17"/>
      <c r="G131" s="17"/>
      <c r="H131" s="17"/>
      <c r="I131" s="17"/>
      <c r="J131" s="17"/>
      <c r="K131" s="17"/>
      <c r="L131" s="17"/>
      <c r="M131" s="17"/>
      <c r="N131" s="346"/>
      <c r="O131" s="17"/>
    </row>
    <row r="132" spans="1:15" ht="15.75">
      <c r="A132" s="114" t="s">
        <v>2510</v>
      </c>
      <c r="B132" s="69"/>
      <c r="C132" s="69"/>
      <c r="D132" s="17"/>
      <c r="E132" s="69"/>
      <c r="F132" s="69"/>
      <c r="G132" s="69"/>
      <c r="H132" s="69"/>
      <c r="I132" s="114" t="str">
        <f>A132</f>
        <v>FERC FORM NO.1 (ED.  12-89) NYPSC Modified-96</v>
      </c>
      <c r="J132" s="69"/>
      <c r="K132" s="17"/>
      <c r="L132" s="69"/>
      <c r="M132" s="69" t="s">
        <v>2511</v>
      </c>
      <c r="N132" s="69"/>
      <c r="O132" s="17"/>
    </row>
    <row r="133" spans="1:15">
      <c r="A133" s="69" t="s">
        <v>2515</v>
      </c>
      <c r="B133" s="69"/>
      <c r="C133" s="69"/>
      <c r="D133" s="69"/>
      <c r="E133" s="69"/>
      <c r="F133" s="69"/>
      <c r="G133" s="69"/>
      <c r="H133" s="69"/>
      <c r="I133" s="69" t="s">
        <v>2516</v>
      </c>
      <c r="J133" s="69"/>
      <c r="K133" s="69"/>
      <c r="L133" s="69"/>
      <c r="M133" s="69"/>
      <c r="N133" s="69"/>
    </row>
  </sheetData>
  <customSheetViews>
    <customSheetView guid="{15E51391-F6F3-48E9-B40F-0D0FA5B2E445}"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topLeftCell="A94">
      <selection activeCell="C18" sqref="C18"/>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view="pageBreakPreview">
      <selection activeCell="B3" sqref="B3"/>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rowBreaks count="1" manualBreakCount="1">
    <brk id="66" max="16383" man="1"/>
  </rowBreaks>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
  <sheetViews>
    <sheetView defaultGridColor="0" view="pageBreakPreview" topLeftCell="A83" colorId="22" zoomScale="60" zoomScaleNormal="85" workbookViewId="0">
      <selection activeCell="H17" sqref="H17"/>
    </sheetView>
  </sheetViews>
  <sheetFormatPr defaultColWidth="9.6640625" defaultRowHeight="15"/>
  <cols>
    <col min="1" max="1" width="4.6640625" style="9" customWidth="1"/>
    <col min="2" max="2" width="30" style="9" customWidth="1"/>
    <col min="3" max="3" width="16.6640625" style="9" customWidth="1"/>
    <col min="4" max="4" width="9" style="9" customWidth="1"/>
    <col min="5" max="7" width="16.6640625" style="9" customWidth="1"/>
    <col min="8" max="16384" width="9.6640625" style="9"/>
  </cols>
  <sheetData>
    <row r="1" spans="1:8">
      <c r="A1" s="1022" t="s">
        <v>2056</v>
      </c>
      <c r="B1" s="1025"/>
      <c r="C1" s="1023"/>
      <c r="D1" s="1025" t="s">
        <v>3759</v>
      </c>
      <c r="E1" s="1025"/>
      <c r="F1" s="1024" t="s">
        <v>2058</v>
      </c>
      <c r="G1" s="1026" t="s">
        <v>2059</v>
      </c>
      <c r="H1" s="17"/>
    </row>
    <row r="2" spans="1:8">
      <c r="A2" s="72" t="str">
        <f>'Data Sheet'!$C$25</f>
        <v>Central Hudson Gas &amp; Electric</v>
      </c>
      <c r="C2" s="1028"/>
      <c r="D2" s="9" t="s">
        <v>1335</v>
      </c>
      <c r="F2" s="510" t="s">
        <v>2061</v>
      </c>
      <c r="G2" s="1030"/>
      <c r="H2" s="17"/>
    </row>
    <row r="3" spans="1:8" ht="15" customHeight="1">
      <c r="A3" s="1031"/>
      <c r="B3" s="551"/>
      <c r="C3" s="1028"/>
      <c r="D3" s="9" t="s">
        <v>1336</v>
      </c>
      <c r="F3" s="870" t="str">
        <f>'Data Sheet'!$C$40</f>
        <v>4/14/14</v>
      </c>
      <c r="G3" s="1597" t="str">
        <f>'Data Sheet'!$C$38</f>
        <v>12/31/13</v>
      </c>
      <c r="H3" s="17"/>
    </row>
    <row r="4" spans="1:8" ht="15" customHeight="1">
      <c r="A4" s="1461" t="s">
        <v>2517</v>
      </c>
      <c r="B4" s="1035"/>
      <c r="C4" s="1462"/>
      <c r="D4" s="1462"/>
      <c r="E4" s="1462"/>
      <c r="F4" s="1462"/>
      <c r="G4" s="1463"/>
      <c r="H4" s="17"/>
    </row>
    <row r="5" spans="1:8">
      <c r="A5" s="1027" t="s">
        <v>2743</v>
      </c>
      <c r="B5" s="9" t="s">
        <v>2518</v>
      </c>
      <c r="G5" s="1372"/>
      <c r="H5" s="17"/>
    </row>
    <row r="6" spans="1:8">
      <c r="A6" s="1027" t="s">
        <v>2661</v>
      </c>
      <c r="B6" s="9" t="s">
        <v>2519</v>
      </c>
      <c r="G6" s="1372"/>
      <c r="H6" s="17"/>
    </row>
    <row r="7" spans="1:8">
      <c r="A7" s="1027" t="s">
        <v>2662</v>
      </c>
      <c r="B7" s="2189" t="s">
        <v>4031</v>
      </c>
      <c r="C7" s="2098"/>
      <c r="D7" s="2098"/>
      <c r="E7" s="2098"/>
      <c r="F7" s="2098"/>
      <c r="G7" s="2099"/>
      <c r="H7" s="17"/>
    </row>
    <row r="8" spans="1:8">
      <c r="A8" s="1031"/>
      <c r="B8" s="2110"/>
      <c r="C8" s="2110"/>
      <c r="D8" s="2110"/>
      <c r="E8" s="2110"/>
      <c r="F8" s="2110"/>
      <c r="G8" s="2157"/>
      <c r="H8" s="17"/>
    </row>
    <row r="9" spans="1:8">
      <c r="A9" s="1373"/>
      <c r="B9" s="510"/>
      <c r="C9" s="1472" t="s">
        <v>2095</v>
      </c>
      <c r="D9" s="1475" t="s">
        <v>638</v>
      </c>
      <c r="E9" s="1035"/>
      <c r="F9" s="510"/>
      <c r="G9" s="1518" t="s">
        <v>2095</v>
      </c>
      <c r="H9" s="17"/>
    </row>
    <row r="10" spans="1:8">
      <c r="A10" s="1373"/>
      <c r="B10" s="1376" t="s">
        <v>2520</v>
      </c>
      <c r="C10" s="1472" t="s">
        <v>1028</v>
      </c>
      <c r="D10" s="1376" t="s">
        <v>2097</v>
      </c>
      <c r="E10" s="510"/>
      <c r="F10" s="1376" t="s">
        <v>635</v>
      </c>
      <c r="G10" s="1518" t="s">
        <v>2870</v>
      </c>
      <c r="H10" s="17"/>
    </row>
    <row r="11" spans="1:8">
      <c r="A11" s="1373" t="s">
        <v>1984</v>
      </c>
      <c r="B11" s="1376" t="s">
        <v>2521</v>
      </c>
      <c r="C11" s="1472" t="s">
        <v>654</v>
      </c>
      <c r="D11" s="1376" t="s">
        <v>214</v>
      </c>
      <c r="E11" s="1472" t="s">
        <v>2099</v>
      </c>
      <c r="F11" s="510"/>
      <c r="G11" s="1518"/>
      <c r="H11" s="17"/>
    </row>
    <row r="12" spans="1:8">
      <c r="A12" s="1391" t="s">
        <v>1987</v>
      </c>
      <c r="B12" s="1479" t="s">
        <v>3447</v>
      </c>
      <c r="C12" s="1479" t="s">
        <v>3448</v>
      </c>
      <c r="D12" s="1479" t="s">
        <v>3449</v>
      </c>
      <c r="E12" s="1479" t="s">
        <v>3450</v>
      </c>
      <c r="F12" s="1475" t="s">
        <v>2692</v>
      </c>
      <c r="G12" s="1392" t="s">
        <v>2693</v>
      </c>
      <c r="H12" s="17"/>
    </row>
    <row r="13" spans="1:8">
      <c r="A13" s="1373">
        <v>1</v>
      </c>
      <c r="B13" s="1472" t="s">
        <v>5000</v>
      </c>
      <c r="C13" s="515"/>
      <c r="D13" s="499"/>
      <c r="E13" s="515"/>
      <c r="F13" s="515"/>
      <c r="G13" s="517">
        <f t="shared" ref="G13:G57" si="0">C13-E13+F13</f>
        <v>0</v>
      </c>
      <c r="H13" s="17"/>
    </row>
    <row r="14" spans="1:8">
      <c r="A14" s="1373">
        <v>2</v>
      </c>
      <c r="B14" s="510" t="s">
        <v>5001</v>
      </c>
      <c r="C14" s="518">
        <v>761962</v>
      </c>
      <c r="D14" s="499">
        <v>232</v>
      </c>
      <c r="E14" s="518">
        <v>142500</v>
      </c>
      <c r="F14" s="518"/>
      <c r="G14" s="519">
        <f t="shared" si="0"/>
        <v>619462</v>
      </c>
      <c r="H14" s="17"/>
    </row>
    <row r="15" spans="1:8">
      <c r="A15" s="1373">
        <v>3</v>
      </c>
      <c r="B15" s="510"/>
      <c r="C15" s="518"/>
      <c r="D15" s="499"/>
      <c r="E15" s="518"/>
      <c r="F15" s="518"/>
      <c r="G15" s="519">
        <f t="shared" si="0"/>
        <v>0</v>
      </c>
      <c r="H15" s="17"/>
    </row>
    <row r="16" spans="1:8">
      <c r="A16" s="1373">
        <v>4</v>
      </c>
      <c r="B16" s="510" t="s">
        <v>5002</v>
      </c>
      <c r="C16" s="518"/>
      <c r="D16" s="499"/>
      <c r="E16" s="518"/>
      <c r="F16" s="518"/>
      <c r="G16" s="519">
        <f t="shared" si="0"/>
        <v>0</v>
      </c>
      <c r="H16" s="17"/>
    </row>
    <row r="17" spans="1:8">
      <c r="A17" s="1373">
        <v>5</v>
      </c>
      <c r="B17" s="510" t="s">
        <v>5003</v>
      </c>
      <c r="C17" s="518">
        <v>64722596</v>
      </c>
      <c r="D17" s="499" t="s">
        <v>5015</v>
      </c>
      <c r="E17" s="518">
        <v>26948964</v>
      </c>
      <c r="F17" s="518">
        <v>22547302</v>
      </c>
      <c r="G17" s="519">
        <f t="shared" si="0"/>
        <v>60320934</v>
      </c>
      <c r="H17" s="17"/>
    </row>
    <row r="18" spans="1:8">
      <c r="A18" s="1373">
        <v>6</v>
      </c>
      <c r="B18" s="510"/>
      <c r="C18" s="518"/>
      <c r="D18" s="499"/>
      <c r="E18" s="518"/>
      <c r="F18" s="518"/>
      <c r="G18" s="519">
        <f t="shared" si="0"/>
        <v>0</v>
      </c>
      <c r="H18" s="17"/>
    </row>
    <row r="19" spans="1:8">
      <c r="A19" s="1373">
        <v>7</v>
      </c>
      <c r="B19" s="510" t="s">
        <v>5004</v>
      </c>
      <c r="C19" s="518"/>
      <c r="D19" s="499"/>
      <c r="E19" s="518"/>
      <c r="F19" s="518"/>
      <c r="G19" s="519">
        <f t="shared" si="0"/>
        <v>0</v>
      </c>
      <c r="H19" s="17"/>
    </row>
    <row r="20" spans="1:8">
      <c r="A20" s="1373">
        <v>8</v>
      </c>
      <c r="B20" s="510" t="s">
        <v>5005</v>
      </c>
      <c r="C20" s="518">
        <v>9918076</v>
      </c>
      <c r="D20" s="499">
        <v>232</v>
      </c>
      <c r="E20" s="518">
        <v>515829</v>
      </c>
      <c r="F20" s="518">
        <v>2083407</v>
      </c>
      <c r="G20" s="519">
        <f t="shared" si="0"/>
        <v>11485654</v>
      </c>
      <c r="H20" s="17"/>
    </row>
    <row r="21" spans="1:8">
      <c r="A21" s="1373">
        <v>9</v>
      </c>
      <c r="B21" s="510"/>
      <c r="C21" s="518"/>
      <c r="D21" s="499"/>
      <c r="E21" s="518"/>
      <c r="F21" s="518"/>
      <c r="G21" s="519">
        <f t="shared" si="0"/>
        <v>0</v>
      </c>
      <c r="H21" s="17"/>
    </row>
    <row r="22" spans="1:8">
      <c r="A22" s="1373">
        <v>10</v>
      </c>
      <c r="B22" s="510"/>
      <c r="C22" s="518"/>
      <c r="D22" s="499"/>
      <c r="E22" s="518"/>
      <c r="F22" s="518"/>
      <c r="G22" s="519">
        <f t="shared" si="0"/>
        <v>0</v>
      </c>
      <c r="H22" s="17"/>
    </row>
    <row r="23" spans="1:8">
      <c r="A23" s="1373">
        <v>11</v>
      </c>
      <c r="B23" s="510"/>
      <c r="C23" s="518"/>
      <c r="D23" s="499"/>
      <c r="E23" s="518"/>
      <c r="F23" s="518"/>
      <c r="G23" s="519">
        <f t="shared" si="0"/>
        <v>0</v>
      </c>
      <c r="H23" s="17"/>
    </row>
    <row r="24" spans="1:8">
      <c r="A24" s="1373">
        <v>12</v>
      </c>
      <c r="B24" s="510"/>
      <c r="C24" s="518"/>
      <c r="D24" s="499"/>
      <c r="E24" s="518"/>
      <c r="F24" s="518"/>
      <c r="G24" s="519">
        <f t="shared" si="0"/>
        <v>0</v>
      </c>
      <c r="H24" s="17"/>
    </row>
    <row r="25" spans="1:8">
      <c r="A25" s="1373">
        <v>13</v>
      </c>
      <c r="B25" s="510" t="s">
        <v>5006</v>
      </c>
      <c r="C25" s="518">
        <v>3073708</v>
      </c>
      <c r="D25" s="499">
        <v>232</v>
      </c>
      <c r="E25" s="518">
        <v>669743</v>
      </c>
      <c r="F25" s="518">
        <v>193686</v>
      </c>
      <c r="G25" s="519">
        <f t="shared" si="0"/>
        <v>2597651</v>
      </c>
      <c r="H25" s="17"/>
    </row>
    <row r="26" spans="1:8">
      <c r="A26" s="1373">
        <v>14</v>
      </c>
      <c r="B26" s="510"/>
      <c r="C26" s="518"/>
      <c r="D26" s="499"/>
      <c r="E26" s="518"/>
      <c r="F26" s="518"/>
      <c r="G26" s="519">
        <f t="shared" si="0"/>
        <v>0</v>
      </c>
      <c r="H26" s="17"/>
    </row>
    <row r="27" spans="1:8">
      <c r="A27" s="1373">
        <v>15</v>
      </c>
      <c r="B27" s="510" t="s">
        <v>5007</v>
      </c>
      <c r="C27" s="518">
        <v>1105604</v>
      </c>
      <c r="D27" s="499">
        <v>400</v>
      </c>
      <c r="E27" s="518">
        <v>2225050</v>
      </c>
      <c r="F27" s="518">
        <v>2238892</v>
      </c>
      <c r="G27" s="519">
        <f t="shared" si="0"/>
        <v>1119446</v>
      </c>
      <c r="H27" s="17"/>
    </row>
    <row r="28" spans="1:8">
      <c r="A28" s="1373">
        <v>16</v>
      </c>
      <c r="B28" s="510"/>
      <c r="C28" s="518"/>
      <c r="D28" s="499"/>
      <c r="E28" s="518"/>
      <c r="F28" s="518"/>
      <c r="G28" s="519">
        <f t="shared" si="0"/>
        <v>0</v>
      </c>
      <c r="H28" s="17"/>
    </row>
    <row r="29" spans="1:8">
      <c r="A29" s="1373">
        <v>17</v>
      </c>
      <c r="B29" s="510" t="s">
        <v>5008</v>
      </c>
      <c r="C29" s="518">
        <v>1630</v>
      </c>
      <c r="D29" s="499">
        <v>253</v>
      </c>
      <c r="E29" s="518">
        <v>1635</v>
      </c>
      <c r="F29" s="518">
        <v>5</v>
      </c>
      <c r="G29" s="519">
        <f t="shared" si="0"/>
        <v>0</v>
      </c>
      <c r="H29" s="17"/>
    </row>
    <row r="30" spans="1:8">
      <c r="A30" s="1373">
        <v>18</v>
      </c>
      <c r="B30" s="510"/>
      <c r="C30" s="518"/>
      <c r="D30" s="499"/>
      <c r="E30" s="518"/>
      <c r="F30" s="518"/>
      <c r="G30" s="519">
        <f t="shared" si="0"/>
        <v>0</v>
      </c>
      <c r="H30" s="17"/>
    </row>
    <row r="31" spans="1:8">
      <c r="A31" s="1373">
        <v>19</v>
      </c>
      <c r="B31" s="510" t="s">
        <v>5009</v>
      </c>
      <c r="C31" s="377">
        <v>6439190</v>
      </c>
      <c r="D31" s="97">
        <v>232</v>
      </c>
      <c r="E31" s="377">
        <v>15308858</v>
      </c>
      <c r="F31" s="377">
        <v>8869668</v>
      </c>
      <c r="G31" s="519">
        <f t="shared" si="0"/>
        <v>0</v>
      </c>
      <c r="H31" s="17"/>
    </row>
    <row r="32" spans="1:8">
      <c r="A32" s="1373">
        <v>20</v>
      </c>
      <c r="B32" s="510"/>
      <c r="C32" s="377"/>
      <c r="D32" s="97"/>
      <c r="E32" s="377"/>
      <c r="F32" s="377"/>
      <c r="G32" s="519">
        <f t="shared" si="0"/>
        <v>0</v>
      </c>
      <c r="H32" s="17"/>
    </row>
    <row r="33" spans="1:8">
      <c r="A33" s="1373">
        <v>21</v>
      </c>
      <c r="B33" s="510"/>
      <c r="C33" s="377"/>
      <c r="D33" s="97"/>
      <c r="E33" s="377"/>
      <c r="F33" s="377"/>
      <c r="G33" s="519">
        <f t="shared" si="0"/>
        <v>0</v>
      </c>
      <c r="H33" s="17"/>
    </row>
    <row r="34" spans="1:8">
      <c r="A34" s="1373">
        <v>22</v>
      </c>
      <c r="B34" s="510"/>
      <c r="C34" s="377"/>
      <c r="D34" s="97"/>
      <c r="E34" s="377"/>
      <c r="F34" s="377"/>
      <c r="G34" s="519">
        <f t="shared" si="0"/>
        <v>0</v>
      </c>
      <c r="H34" s="17"/>
    </row>
    <row r="35" spans="1:8">
      <c r="A35" s="1373">
        <v>23</v>
      </c>
      <c r="B35" s="510" t="s">
        <v>5010</v>
      </c>
      <c r="C35" s="377">
        <v>7311444</v>
      </c>
      <c r="D35" s="97" t="s">
        <v>5158</v>
      </c>
      <c r="E35" s="377">
        <v>3668293</v>
      </c>
      <c r="F35" s="377">
        <v>5191327</v>
      </c>
      <c r="G35" s="519">
        <f t="shared" si="0"/>
        <v>8834478</v>
      </c>
      <c r="H35" s="17"/>
    </row>
    <row r="36" spans="1:8">
      <c r="A36" s="1373">
        <v>24</v>
      </c>
      <c r="B36" s="510"/>
      <c r="C36" s="377"/>
      <c r="D36" s="97"/>
      <c r="E36" s="377"/>
      <c r="F36" s="377"/>
      <c r="G36" s="519">
        <f t="shared" si="0"/>
        <v>0</v>
      </c>
      <c r="H36" s="17"/>
    </row>
    <row r="37" spans="1:8">
      <c r="A37" s="1373">
        <v>25</v>
      </c>
      <c r="B37" s="510" t="s">
        <v>5011</v>
      </c>
      <c r="C37" s="377">
        <v>7423</v>
      </c>
      <c r="D37" s="97">
        <v>253</v>
      </c>
      <c r="E37" s="377">
        <v>36696</v>
      </c>
      <c r="F37" s="377">
        <v>29273</v>
      </c>
      <c r="G37" s="519">
        <f t="shared" si="0"/>
        <v>0</v>
      </c>
      <c r="H37" s="17"/>
    </row>
    <row r="38" spans="1:8">
      <c r="A38" s="1373">
        <v>26</v>
      </c>
      <c r="B38" s="510"/>
      <c r="C38" s="377"/>
      <c r="D38" s="97"/>
      <c r="E38" s="377"/>
      <c r="F38" s="377"/>
      <c r="G38" s="519">
        <f t="shared" si="0"/>
        <v>0</v>
      </c>
      <c r="H38" s="17"/>
    </row>
    <row r="39" spans="1:8">
      <c r="A39" s="1373">
        <v>27</v>
      </c>
      <c r="B39" s="510" t="s">
        <v>5012</v>
      </c>
      <c r="C39" s="377">
        <v>6021410</v>
      </c>
      <c r="D39" s="97">
        <v>253</v>
      </c>
      <c r="E39" s="377">
        <v>3021866</v>
      </c>
      <c r="F39" s="377">
        <v>4410499</v>
      </c>
      <c r="G39" s="519">
        <f t="shared" si="0"/>
        <v>7410043</v>
      </c>
      <c r="H39" s="17"/>
    </row>
    <row r="40" spans="1:8">
      <c r="A40" s="1373">
        <v>28</v>
      </c>
      <c r="B40" s="510"/>
      <c r="C40" s="377"/>
      <c r="D40" s="97"/>
      <c r="E40" s="377"/>
      <c r="F40" s="377"/>
      <c r="G40" s="519">
        <f t="shared" si="0"/>
        <v>0</v>
      </c>
      <c r="H40" s="17"/>
    </row>
    <row r="41" spans="1:8">
      <c r="A41" s="1373">
        <v>29</v>
      </c>
      <c r="B41" s="510"/>
      <c r="C41" s="377"/>
      <c r="D41" s="97"/>
      <c r="E41" s="377"/>
      <c r="F41" s="377"/>
      <c r="G41" s="519">
        <f t="shared" si="0"/>
        <v>0</v>
      </c>
      <c r="H41" s="17"/>
    </row>
    <row r="42" spans="1:8">
      <c r="A42" s="1373">
        <v>30</v>
      </c>
      <c r="B42" s="510" t="s">
        <v>5013</v>
      </c>
      <c r="C42" s="377">
        <v>10879728</v>
      </c>
      <c r="D42" s="97">
        <v>232</v>
      </c>
      <c r="E42" s="377">
        <v>6417225</v>
      </c>
      <c r="F42" s="377">
        <v>33742585</v>
      </c>
      <c r="G42" s="519">
        <f t="shared" si="0"/>
        <v>38205088</v>
      </c>
      <c r="H42" s="17"/>
    </row>
    <row r="43" spans="1:8">
      <c r="A43" s="1373">
        <v>31</v>
      </c>
      <c r="B43" s="510"/>
      <c r="C43" s="377"/>
      <c r="D43" s="97"/>
      <c r="E43" s="377"/>
      <c r="F43" s="377"/>
      <c r="G43" s="519">
        <f t="shared" si="0"/>
        <v>0</v>
      </c>
      <c r="H43" s="17"/>
    </row>
    <row r="44" spans="1:8">
      <c r="A44" s="1373">
        <v>32</v>
      </c>
      <c r="B44" s="510"/>
      <c r="C44" s="377"/>
      <c r="D44" s="97"/>
      <c r="E44" s="377"/>
      <c r="F44" s="377"/>
      <c r="G44" s="519">
        <f t="shared" si="0"/>
        <v>0</v>
      </c>
      <c r="H44" s="17"/>
    </row>
    <row r="45" spans="1:8">
      <c r="A45" s="1373">
        <v>33</v>
      </c>
      <c r="B45" s="510"/>
      <c r="C45" s="377"/>
      <c r="D45" s="97"/>
      <c r="E45" s="377"/>
      <c r="F45" s="377"/>
      <c r="G45" s="519">
        <f t="shared" si="0"/>
        <v>0</v>
      </c>
      <c r="H45" s="17"/>
    </row>
    <row r="46" spans="1:8">
      <c r="A46" s="1373">
        <v>34</v>
      </c>
      <c r="B46" s="510"/>
      <c r="C46" s="377"/>
      <c r="D46" s="97"/>
      <c r="E46" s="377"/>
      <c r="F46" s="377"/>
      <c r="G46" s="519">
        <f t="shared" si="0"/>
        <v>0</v>
      </c>
      <c r="H46" s="17"/>
    </row>
    <row r="47" spans="1:8">
      <c r="A47" s="1373">
        <v>35</v>
      </c>
      <c r="B47" s="510" t="s">
        <v>5014</v>
      </c>
      <c r="C47" s="377">
        <v>48075</v>
      </c>
      <c r="D47" s="97">
        <v>253</v>
      </c>
      <c r="E47" s="377">
        <v>54141</v>
      </c>
      <c r="F47" s="377">
        <v>48044</v>
      </c>
      <c r="G47" s="519">
        <f>C47-E47+F47</f>
        <v>41978</v>
      </c>
      <c r="H47" s="17"/>
    </row>
    <row r="48" spans="1:8">
      <c r="A48" s="1373">
        <v>36</v>
      </c>
      <c r="B48" s="510"/>
      <c r="C48" s="377"/>
      <c r="D48" s="97"/>
      <c r="E48" s="377"/>
      <c r="F48" s="377"/>
      <c r="G48" s="519">
        <f t="shared" si="0"/>
        <v>0</v>
      </c>
      <c r="H48" s="17"/>
    </row>
    <row r="49" spans="1:8">
      <c r="A49" s="1373">
        <v>37</v>
      </c>
      <c r="B49" s="510"/>
      <c r="C49" s="377"/>
      <c r="D49" s="97"/>
      <c r="E49" s="377"/>
      <c r="F49" s="377"/>
      <c r="G49" s="519">
        <f t="shared" si="0"/>
        <v>0</v>
      </c>
      <c r="H49" s="17"/>
    </row>
    <row r="50" spans="1:8">
      <c r="A50" s="1373">
        <v>38</v>
      </c>
      <c r="B50" s="510"/>
      <c r="C50" s="377"/>
      <c r="D50" s="97"/>
      <c r="E50" s="377"/>
      <c r="F50" s="377"/>
      <c r="G50" s="519">
        <f t="shared" si="0"/>
        <v>0</v>
      </c>
      <c r="H50" s="17"/>
    </row>
    <row r="51" spans="1:8">
      <c r="A51" s="1373">
        <v>39</v>
      </c>
      <c r="B51" s="510" t="s">
        <v>5493</v>
      </c>
      <c r="C51" s="377">
        <v>774550</v>
      </c>
      <c r="D51" s="97"/>
      <c r="E51" s="377">
        <v>38303</v>
      </c>
      <c r="F51" s="377">
        <v>75033</v>
      </c>
      <c r="G51" s="519">
        <f t="shared" si="0"/>
        <v>811280</v>
      </c>
      <c r="H51" s="17"/>
    </row>
    <row r="52" spans="1:8">
      <c r="A52" s="1373">
        <v>40</v>
      </c>
      <c r="B52" s="510"/>
      <c r="C52" s="377"/>
      <c r="D52" s="97"/>
      <c r="E52" s="377"/>
      <c r="F52" s="377"/>
      <c r="G52" s="519">
        <f t="shared" si="0"/>
        <v>0</v>
      </c>
      <c r="H52" s="17"/>
    </row>
    <row r="53" spans="1:8">
      <c r="A53" s="1373">
        <v>41</v>
      </c>
      <c r="B53" s="510"/>
      <c r="C53" s="377"/>
      <c r="D53" s="97"/>
      <c r="E53" s="377"/>
      <c r="F53" s="377"/>
      <c r="G53" s="519">
        <f t="shared" si="0"/>
        <v>0</v>
      </c>
      <c r="H53" s="17"/>
    </row>
    <row r="54" spans="1:8">
      <c r="A54" s="1373">
        <v>42</v>
      </c>
      <c r="B54" s="510"/>
      <c r="C54" s="377"/>
      <c r="D54" s="97"/>
      <c r="E54" s="377"/>
      <c r="F54" s="377"/>
      <c r="G54" s="519">
        <f t="shared" si="0"/>
        <v>0</v>
      </c>
      <c r="H54" s="17"/>
    </row>
    <row r="55" spans="1:8">
      <c r="A55" s="1373">
        <v>43</v>
      </c>
      <c r="B55" s="510"/>
      <c r="C55" s="377"/>
      <c r="D55" s="97"/>
      <c r="E55" s="377"/>
      <c r="F55" s="377"/>
      <c r="G55" s="519">
        <f t="shared" si="0"/>
        <v>0</v>
      </c>
      <c r="H55" s="17"/>
    </row>
    <row r="56" spans="1:8">
      <c r="A56" s="1373">
        <v>44</v>
      </c>
      <c r="B56" s="510"/>
      <c r="C56" s="377"/>
      <c r="D56" s="97"/>
      <c r="E56" s="377"/>
      <c r="F56" s="377"/>
      <c r="G56" s="519">
        <f t="shared" si="0"/>
        <v>0</v>
      </c>
      <c r="H56" s="17"/>
    </row>
    <row r="57" spans="1:8">
      <c r="A57" s="1373">
        <v>45</v>
      </c>
      <c r="B57" s="510"/>
      <c r="C57" s="377"/>
      <c r="D57" s="97"/>
      <c r="E57" s="377"/>
      <c r="F57" s="377"/>
      <c r="G57" s="519">
        <f t="shared" si="0"/>
        <v>0</v>
      </c>
      <c r="H57" s="17"/>
    </row>
    <row r="58" spans="1:8">
      <c r="A58" s="1373">
        <v>46</v>
      </c>
      <c r="B58" s="510" t="s">
        <v>641</v>
      </c>
      <c r="C58" s="377">
        <f>C119</f>
        <v>0</v>
      </c>
      <c r="D58" s="1519"/>
      <c r="E58" s="377">
        <f>E119</f>
        <v>0</v>
      </c>
      <c r="F58" s="377">
        <f>F119</f>
        <v>0</v>
      </c>
      <c r="G58" s="519">
        <f>G119</f>
        <v>0</v>
      </c>
      <c r="H58" s="17"/>
    </row>
    <row r="59" spans="1:8" ht="15.75" thickBot="1">
      <c r="A59" s="1520">
        <v>47</v>
      </c>
      <c r="B59" s="572" t="s">
        <v>210</v>
      </c>
      <c r="C59" s="328">
        <f>SUM(C13:C58)</f>
        <v>111065396</v>
      </c>
      <c r="D59" s="1521"/>
      <c r="E59" s="328">
        <f>SUM(E13:E58)</f>
        <v>59049103</v>
      </c>
      <c r="F59" s="328">
        <f>SUM(F13:F58)</f>
        <v>79429721</v>
      </c>
      <c r="G59" s="326">
        <f>SUM(G13:G58)</f>
        <v>131446014</v>
      </c>
      <c r="H59" s="17"/>
    </row>
    <row r="60" spans="1:8">
      <c r="A60" s="13" t="s">
        <v>2522</v>
      </c>
      <c r="B60" s="12"/>
      <c r="C60" s="12"/>
      <c r="E60" s="12"/>
      <c r="F60" s="12"/>
      <c r="G60" s="12" t="s">
        <v>2523</v>
      </c>
      <c r="H60" s="17"/>
    </row>
    <row r="61" spans="1:8">
      <c r="A61" s="12" t="s">
        <v>2524</v>
      </c>
      <c r="B61" s="12"/>
      <c r="C61" s="12"/>
      <c r="D61" s="12"/>
      <c r="E61" s="12"/>
      <c r="F61" s="12"/>
      <c r="G61" s="12"/>
      <c r="H61" s="17"/>
    </row>
    <row r="62" spans="1:8">
      <c r="H62" s="17"/>
    </row>
    <row r="63" spans="1:8" ht="15.75">
      <c r="A63" s="1371" t="s">
        <v>663</v>
      </c>
      <c r="B63" s="12"/>
      <c r="C63" s="12"/>
      <c r="D63" s="12"/>
      <c r="E63" s="12"/>
      <c r="F63" s="12"/>
      <c r="G63" s="12"/>
      <c r="H63" s="17"/>
    </row>
    <row r="64" spans="1:8">
      <c r="H64" s="17"/>
    </row>
    <row r="65" spans="1:8" ht="15.75" thickBot="1">
      <c r="A65" s="9" t="str">
        <f>'Data Sheet'!$C$22</f>
        <v>Please fill in the following:</v>
      </c>
      <c r="F65" s="1367">
        <f>'Data Sheet'!$C$37</f>
        <v>0</v>
      </c>
      <c r="G65" s="9">
        <f>'Data Sheet'!$C$35</f>
        <v>0</v>
      </c>
      <c r="H65" s="17"/>
    </row>
    <row r="66" spans="1:8">
      <c r="A66" s="1522"/>
      <c r="B66" s="1523"/>
      <c r="C66" s="1523"/>
      <c r="D66" s="1523"/>
      <c r="E66" s="1523"/>
      <c r="F66" s="1523"/>
      <c r="G66" s="1524"/>
      <c r="H66" s="17"/>
    </row>
    <row r="67" spans="1:8">
      <c r="A67" s="1485" t="s">
        <v>2517</v>
      </c>
      <c r="B67" s="12"/>
      <c r="C67" s="12"/>
      <c r="D67" s="12"/>
      <c r="E67" s="12"/>
      <c r="F67" s="12"/>
      <c r="G67" s="1040"/>
      <c r="H67" s="17"/>
    </row>
    <row r="68" spans="1:8">
      <c r="A68" s="1027"/>
      <c r="G68" s="1372"/>
      <c r="H68" s="17"/>
    </row>
    <row r="69" spans="1:8">
      <c r="A69" s="1387"/>
      <c r="B69" s="1389"/>
      <c r="C69" s="1469" t="s">
        <v>2095</v>
      </c>
      <c r="D69" s="1503" t="s">
        <v>638</v>
      </c>
      <c r="E69" s="1462"/>
      <c r="F69" s="1389"/>
      <c r="G69" s="1525" t="s">
        <v>2095</v>
      </c>
      <c r="H69" s="17"/>
    </row>
    <row r="70" spans="1:8">
      <c r="A70" s="1373"/>
      <c r="B70" s="1376" t="s">
        <v>2520</v>
      </c>
      <c r="C70" s="1472" t="s">
        <v>1028</v>
      </c>
      <c r="D70" s="1376" t="s">
        <v>2097</v>
      </c>
      <c r="E70" s="510"/>
      <c r="F70" s="1376" t="s">
        <v>635</v>
      </c>
      <c r="G70" s="1518" t="s">
        <v>2870</v>
      </c>
      <c r="H70" s="17"/>
    </row>
    <row r="71" spans="1:8">
      <c r="A71" s="1373" t="s">
        <v>1984</v>
      </c>
      <c r="B71" s="1376" t="s">
        <v>2521</v>
      </c>
      <c r="C71" s="1472" t="s">
        <v>654</v>
      </c>
      <c r="D71" s="1376" t="s">
        <v>214</v>
      </c>
      <c r="E71" s="1472" t="s">
        <v>2099</v>
      </c>
      <c r="F71" s="510"/>
      <c r="G71" s="1518"/>
      <c r="H71" s="17"/>
    </row>
    <row r="72" spans="1:8">
      <c r="A72" s="1391" t="s">
        <v>1987</v>
      </c>
      <c r="B72" s="1479" t="s">
        <v>3447</v>
      </c>
      <c r="C72" s="1479" t="s">
        <v>3448</v>
      </c>
      <c r="D72" s="1479" t="s">
        <v>3449</v>
      </c>
      <c r="E72" s="1479" t="s">
        <v>3450</v>
      </c>
      <c r="F72" s="1475" t="s">
        <v>2692</v>
      </c>
      <c r="G72" s="1392" t="s">
        <v>2693</v>
      </c>
      <c r="H72" s="17"/>
    </row>
    <row r="73" spans="1:8">
      <c r="A73" s="1373">
        <v>1</v>
      </c>
      <c r="B73" s="1472"/>
      <c r="C73" s="518"/>
      <c r="D73" s="516"/>
      <c r="E73" s="518"/>
      <c r="F73" s="518"/>
      <c r="G73" s="517">
        <f t="shared" ref="G73:G118" si="1">C73-E73+F73</f>
        <v>0</v>
      </c>
      <c r="H73" s="17"/>
    </row>
    <row r="74" spans="1:8">
      <c r="A74" s="1373">
        <v>2</v>
      </c>
      <c r="B74" s="510"/>
      <c r="C74" s="518"/>
      <c r="D74" s="516"/>
      <c r="E74" s="518"/>
      <c r="F74" s="518"/>
      <c r="G74" s="519">
        <f t="shared" si="1"/>
        <v>0</v>
      </c>
      <c r="H74" s="17"/>
    </row>
    <row r="75" spans="1:8">
      <c r="A75" s="1373">
        <v>3</v>
      </c>
      <c r="B75" s="510"/>
      <c r="C75" s="518"/>
      <c r="D75" s="516"/>
      <c r="E75" s="518"/>
      <c r="F75" s="518"/>
      <c r="G75" s="519">
        <f t="shared" si="1"/>
        <v>0</v>
      </c>
      <c r="H75" s="17"/>
    </row>
    <row r="76" spans="1:8">
      <c r="A76" s="1373">
        <v>4</v>
      </c>
      <c r="B76" s="510"/>
      <c r="C76" s="518"/>
      <c r="D76" s="516"/>
      <c r="E76" s="518"/>
      <c r="F76" s="518"/>
      <c r="G76" s="519">
        <f t="shared" si="1"/>
        <v>0</v>
      </c>
      <c r="H76" s="17"/>
    </row>
    <row r="77" spans="1:8">
      <c r="A77" s="1373">
        <v>5</v>
      </c>
      <c r="B77" s="510"/>
      <c r="C77" s="518"/>
      <c r="D77" s="516"/>
      <c r="E77" s="518"/>
      <c r="F77" s="518"/>
      <c r="G77" s="519">
        <f t="shared" si="1"/>
        <v>0</v>
      </c>
      <c r="H77" s="17"/>
    </row>
    <row r="78" spans="1:8">
      <c r="A78" s="1373">
        <v>6</v>
      </c>
      <c r="B78" s="510"/>
      <c r="C78" s="518"/>
      <c r="D78" s="516"/>
      <c r="E78" s="518"/>
      <c r="F78" s="518"/>
      <c r="G78" s="519">
        <f t="shared" si="1"/>
        <v>0</v>
      </c>
      <c r="H78" s="17"/>
    </row>
    <row r="79" spans="1:8">
      <c r="A79" s="1373">
        <v>7</v>
      </c>
      <c r="B79" s="510"/>
      <c r="C79" s="518"/>
      <c r="D79" s="516"/>
      <c r="E79" s="518"/>
      <c r="F79" s="518"/>
      <c r="G79" s="519">
        <f t="shared" si="1"/>
        <v>0</v>
      </c>
      <c r="H79" s="17"/>
    </row>
    <row r="80" spans="1:8">
      <c r="A80" s="1373">
        <v>8</v>
      </c>
      <c r="B80" s="510"/>
      <c r="C80" s="518"/>
      <c r="D80" s="516"/>
      <c r="E80" s="518"/>
      <c r="F80" s="518"/>
      <c r="G80" s="519">
        <f t="shared" si="1"/>
        <v>0</v>
      </c>
      <c r="H80" s="17"/>
    </row>
    <row r="81" spans="1:8">
      <c r="A81" s="1373">
        <v>9</v>
      </c>
      <c r="B81" s="510"/>
      <c r="C81" s="518"/>
      <c r="D81" s="516"/>
      <c r="E81" s="518"/>
      <c r="F81" s="518"/>
      <c r="G81" s="519">
        <f t="shared" si="1"/>
        <v>0</v>
      </c>
      <c r="H81" s="17"/>
    </row>
    <row r="82" spans="1:8">
      <c r="A82" s="1373">
        <v>10</v>
      </c>
      <c r="B82" s="510"/>
      <c r="C82" s="518"/>
      <c r="D82" s="516"/>
      <c r="E82" s="518"/>
      <c r="F82" s="518"/>
      <c r="G82" s="519">
        <f t="shared" si="1"/>
        <v>0</v>
      </c>
      <c r="H82" s="17"/>
    </row>
    <row r="83" spans="1:8">
      <c r="A83" s="1373">
        <v>11</v>
      </c>
      <c r="B83" s="510"/>
      <c r="C83" s="518"/>
      <c r="D83" s="515"/>
      <c r="E83" s="518"/>
      <c r="F83" s="518"/>
      <c r="G83" s="519">
        <f t="shared" si="1"/>
        <v>0</v>
      </c>
      <c r="H83" s="17"/>
    </row>
    <row r="84" spans="1:8">
      <c r="A84" s="1373">
        <v>12</v>
      </c>
      <c r="B84" s="510"/>
      <c r="C84" s="518"/>
      <c r="D84" s="516"/>
      <c r="E84" s="518"/>
      <c r="F84" s="518"/>
      <c r="G84" s="519">
        <f t="shared" si="1"/>
        <v>0</v>
      </c>
      <c r="H84" s="17"/>
    </row>
    <row r="85" spans="1:8">
      <c r="A85" s="1373">
        <v>13</v>
      </c>
      <c r="B85" s="510"/>
      <c r="C85" s="518"/>
      <c r="D85" s="516"/>
      <c r="E85" s="518"/>
      <c r="F85" s="518"/>
      <c r="G85" s="519">
        <f t="shared" si="1"/>
        <v>0</v>
      </c>
      <c r="H85" s="17"/>
    </row>
    <row r="86" spans="1:8">
      <c r="A86" s="1373">
        <v>14</v>
      </c>
      <c r="B86" s="510"/>
      <c r="C86" s="518"/>
      <c r="D86" s="516"/>
      <c r="E86" s="518"/>
      <c r="F86" s="518"/>
      <c r="G86" s="519">
        <f t="shared" si="1"/>
        <v>0</v>
      </c>
      <c r="H86" s="17"/>
    </row>
    <row r="87" spans="1:8">
      <c r="A87" s="1373">
        <v>15</v>
      </c>
      <c r="B87" s="510"/>
      <c r="C87" s="518"/>
      <c r="D87" s="516"/>
      <c r="E87" s="518"/>
      <c r="F87" s="518"/>
      <c r="G87" s="519">
        <f t="shared" si="1"/>
        <v>0</v>
      </c>
      <c r="H87" s="17"/>
    </row>
    <row r="88" spans="1:8">
      <c r="A88" s="1373">
        <v>16</v>
      </c>
      <c r="B88" s="510"/>
      <c r="C88" s="518"/>
      <c r="D88" s="516"/>
      <c r="E88" s="518"/>
      <c r="F88" s="518"/>
      <c r="G88" s="519">
        <f t="shared" si="1"/>
        <v>0</v>
      </c>
      <c r="H88" s="17"/>
    </row>
    <row r="89" spans="1:8">
      <c r="A89" s="1373">
        <v>17</v>
      </c>
      <c r="B89" s="510"/>
      <c r="C89" s="518"/>
      <c r="D89" s="516"/>
      <c r="E89" s="518"/>
      <c r="F89" s="518"/>
      <c r="G89" s="519">
        <f t="shared" si="1"/>
        <v>0</v>
      </c>
      <c r="H89" s="17"/>
    </row>
    <row r="90" spans="1:8">
      <c r="A90" s="1373">
        <v>18</v>
      </c>
      <c r="B90" s="510"/>
      <c r="C90" s="518"/>
      <c r="D90" s="516"/>
      <c r="E90" s="518"/>
      <c r="F90" s="518"/>
      <c r="G90" s="519">
        <f t="shared" si="1"/>
        <v>0</v>
      </c>
      <c r="H90" s="17"/>
    </row>
    <row r="91" spans="1:8">
      <c r="A91" s="1373">
        <v>19</v>
      </c>
      <c r="B91" s="510"/>
      <c r="C91" s="377"/>
      <c r="D91" s="510"/>
      <c r="E91" s="377"/>
      <c r="F91" s="377"/>
      <c r="G91" s="519">
        <f t="shared" si="1"/>
        <v>0</v>
      </c>
      <c r="H91" s="17"/>
    </row>
    <row r="92" spans="1:8">
      <c r="A92" s="1373">
        <v>20</v>
      </c>
      <c r="B92" s="510"/>
      <c r="C92" s="377"/>
      <c r="D92" s="510"/>
      <c r="E92" s="377"/>
      <c r="F92" s="377"/>
      <c r="G92" s="519">
        <f t="shared" si="1"/>
        <v>0</v>
      </c>
      <c r="H92" s="17"/>
    </row>
    <row r="93" spans="1:8">
      <c r="A93" s="1373">
        <v>21</v>
      </c>
      <c r="B93" s="510"/>
      <c r="C93" s="377"/>
      <c r="D93" s="510"/>
      <c r="E93" s="377"/>
      <c r="F93" s="377"/>
      <c r="G93" s="519">
        <f t="shared" si="1"/>
        <v>0</v>
      </c>
      <c r="H93" s="17"/>
    </row>
    <row r="94" spans="1:8">
      <c r="A94" s="1373">
        <v>22</v>
      </c>
      <c r="B94" s="510"/>
      <c r="C94" s="377"/>
      <c r="D94" s="382"/>
      <c r="E94" s="377"/>
      <c r="F94" s="377"/>
      <c r="G94" s="519">
        <f t="shared" si="1"/>
        <v>0</v>
      </c>
      <c r="H94" s="17"/>
    </row>
    <row r="95" spans="1:8">
      <c r="A95" s="1373">
        <v>23</v>
      </c>
      <c r="B95" s="510"/>
      <c r="C95" s="377"/>
      <c r="D95" s="382"/>
      <c r="E95" s="377"/>
      <c r="F95" s="377"/>
      <c r="G95" s="519">
        <f t="shared" si="1"/>
        <v>0</v>
      </c>
    </row>
    <row r="96" spans="1:8">
      <c r="A96" s="1373">
        <v>24</v>
      </c>
      <c r="B96" s="510"/>
      <c r="C96" s="377"/>
      <c r="D96" s="382"/>
      <c r="E96" s="377"/>
      <c r="F96" s="377"/>
      <c r="G96" s="519">
        <f t="shared" si="1"/>
        <v>0</v>
      </c>
    </row>
    <row r="97" spans="1:7">
      <c r="A97" s="1373">
        <v>25</v>
      </c>
      <c r="B97" s="510"/>
      <c r="C97" s="377"/>
      <c r="D97" s="510"/>
      <c r="E97" s="377"/>
      <c r="F97" s="377"/>
      <c r="G97" s="519">
        <f t="shared" si="1"/>
        <v>0</v>
      </c>
    </row>
    <row r="98" spans="1:7">
      <c r="A98" s="1373">
        <v>26</v>
      </c>
      <c r="B98" s="510"/>
      <c r="C98" s="377"/>
      <c r="D98" s="510"/>
      <c r="E98" s="377"/>
      <c r="F98" s="377"/>
      <c r="G98" s="519">
        <f t="shared" si="1"/>
        <v>0</v>
      </c>
    </row>
    <row r="99" spans="1:7">
      <c r="A99" s="1373">
        <v>27</v>
      </c>
      <c r="B99" s="510"/>
      <c r="C99" s="377"/>
      <c r="D99" s="510"/>
      <c r="E99" s="377"/>
      <c r="F99" s="377"/>
      <c r="G99" s="519">
        <f t="shared" si="1"/>
        <v>0</v>
      </c>
    </row>
    <row r="100" spans="1:7">
      <c r="A100" s="1373">
        <v>28</v>
      </c>
      <c r="B100" s="510"/>
      <c r="C100" s="377"/>
      <c r="D100" s="510"/>
      <c r="E100" s="377"/>
      <c r="F100" s="377"/>
      <c r="G100" s="519">
        <f t="shared" si="1"/>
        <v>0</v>
      </c>
    </row>
    <row r="101" spans="1:7">
      <c r="A101" s="1373">
        <v>29</v>
      </c>
      <c r="B101" s="510"/>
      <c r="C101" s="377"/>
      <c r="D101" s="510"/>
      <c r="E101" s="377"/>
      <c r="F101" s="377"/>
      <c r="G101" s="519">
        <f t="shared" si="1"/>
        <v>0</v>
      </c>
    </row>
    <row r="102" spans="1:7">
      <c r="A102" s="1373">
        <v>30</v>
      </c>
      <c r="B102" s="510"/>
      <c r="C102" s="377"/>
      <c r="D102" s="510"/>
      <c r="E102" s="377"/>
      <c r="F102" s="377"/>
      <c r="G102" s="519">
        <f t="shared" si="1"/>
        <v>0</v>
      </c>
    </row>
    <row r="103" spans="1:7">
      <c r="A103" s="1373">
        <v>31</v>
      </c>
      <c r="B103" s="510"/>
      <c r="C103" s="377"/>
      <c r="D103" s="510"/>
      <c r="E103" s="377"/>
      <c r="F103" s="377"/>
      <c r="G103" s="519">
        <f t="shared" si="1"/>
        <v>0</v>
      </c>
    </row>
    <row r="104" spans="1:7">
      <c r="A104" s="1373">
        <v>32</v>
      </c>
      <c r="B104" s="510"/>
      <c r="C104" s="377"/>
      <c r="D104" s="510"/>
      <c r="E104" s="377"/>
      <c r="F104" s="377"/>
      <c r="G104" s="519">
        <f t="shared" si="1"/>
        <v>0</v>
      </c>
    </row>
    <row r="105" spans="1:7">
      <c r="A105" s="1373">
        <v>33</v>
      </c>
      <c r="B105" s="510"/>
      <c r="C105" s="377"/>
      <c r="D105" s="510"/>
      <c r="E105" s="377"/>
      <c r="F105" s="377"/>
      <c r="G105" s="519">
        <f t="shared" si="1"/>
        <v>0</v>
      </c>
    </row>
    <row r="106" spans="1:7">
      <c r="A106" s="1373">
        <v>34</v>
      </c>
      <c r="B106" s="510"/>
      <c r="C106" s="377"/>
      <c r="D106" s="510"/>
      <c r="E106" s="377"/>
      <c r="F106" s="377"/>
      <c r="G106" s="519">
        <f t="shared" si="1"/>
        <v>0</v>
      </c>
    </row>
    <row r="107" spans="1:7">
      <c r="A107" s="1373">
        <v>35</v>
      </c>
      <c r="B107" s="510"/>
      <c r="C107" s="377"/>
      <c r="D107" s="510"/>
      <c r="E107" s="377"/>
      <c r="F107" s="377"/>
      <c r="G107" s="519">
        <f t="shared" si="1"/>
        <v>0</v>
      </c>
    </row>
    <row r="108" spans="1:7">
      <c r="A108" s="1373">
        <v>36</v>
      </c>
      <c r="B108" s="510"/>
      <c r="C108" s="377"/>
      <c r="D108" s="510"/>
      <c r="E108" s="377"/>
      <c r="F108" s="377"/>
      <c r="G108" s="519">
        <f t="shared" si="1"/>
        <v>0</v>
      </c>
    </row>
    <row r="109" spans="1:7">
      <c r="A109" s="1373">
        <v>37</v>
      </c>
      <c r="B109" s="510"/>
      <c r="C109" s="377"/>
      <c r="D109" s="510"/>
      <c r="E109" s="377"/>
      <c r="F109" s="377"/>
      <c r="G109" s="519">
        <f t="shared" si="1"/>
        <v>0</v>
      </c>
    </row>
    <row r="110" spans="1:7">
      <c r="A110" s="1373">
        <v>38</v>
      </c>
      <c r="B110" s="510"/>
      <c r="C110" s="377"/>
      <c r="D110" s="510"/>
      <c r="E110" s="377"/>
      <c r="F110" s="377"/>
      <c r="G110" s="519">
        <f t="shared" si="1"/>
        <v>0</v>
      </c>
    </row>
    <row r="111" spans="1:7">
      <c r="A111" s="1373">
        <v>39</v>
      </c>
      <c r="B111" s="510"/>
      <c r="C111" s="377"/>
      <c r="D111" s="510"/>
      <c r="E111" s="377"/>
      <c r="F111" s="377"/>
      <c r="G111" s="519">
        <f t="shared" si="1"/>
        <v>0</v>
      </c>
    </row>
    <row r="112" spans="1:7">
      <c r="A112" s="1373">
        <v>40</v>
      </c>
      <c r="B112" s="510"/>
      <c r="C112" s="377"/>
      <c r="D112" s="510"/>
      <c r="E112" s="377"/>
      <c r="F112" s="377"/>
      <c r="G112" s="519">
        <f t="shared" si="1"/>
        <v>0</v>
      </c>
    </row>
    <row r="113" spans="1:7">
      <c r="A113" s="1373">
        <v>41</v>
      </c>
      <c r="B113" s="510"/>
      <c r="C113" s="377"/>
      <c r="D113" s="510"/>
      <c r="E113" s="377"/>
      <c r="F113" s="377"/>
      <c r="G113" s="519">
        <f t="shared" si="1"/>
        <v>0</v>
      </c>
    </row>
    <row r="114" spans="1:7">
      <c r="A114" s="1373">
        <v>42</v>
      </c>
      <c r="B114" s="510"/>
      <c r="C114" s="377"/>
      <c r="D114" s="510"/>
      <c r="E114" s="377"/>
      <c r="F114" s="377"/>
      <c r="G114" s="519">
        <f t="shared" si="1"/>
        <v>0</v>
      </c>
    </row>
    <row r="115" spans="1:7">
      <c r="A115" s="1373">
        <v>43</v>
      </c>
      <c r="B115" s="510"/>
      <c r="C115" s="377"/>
      <c r="D115" s="510"/>
      <c r="E115" s="377"/>
      <c r="F115" s="377"/>
      <c r="G115" s="519">
        <f t="shared" si="1"/>
        <v>0</v>
      </c>
    </row>
    <row r="116" spans="1:7">
      <c r="A116" s="1373">
        <v>44</v>
      </c>
      <c r="B116" s="510"/>
      <c r="C116" s="377"/>
      <c r="D116" s="510"/>
      <c r="E116" s="377"/>
      <c r="F116" s="377"/>
      <c r="G116" s="519">
        <f t="shared" si="1"/>
        <v>0</v>
      </c>
    </row>
    <row r="117" spans="1:7">
      <c r="A117" s="1373">
        <v>45</v>
      </c>
      <c r="B117" s="510"/>
      <c r="C117" s="377"/>
      <c r="D117" s="510"/>
      <c r="E117" s="377"/>
      <c r="F117" s="377"/>
      <c r="G117" s="519">
        <f t="shared" si="1"/>
        <v>0</v>
      </c>
    </row>
    <row r="118" spans="1:7">
      <c r="A118" s="1373">
        <v>46</v>
      </c>
      <c r="B118" s="510"/>
      <c r="C118" s="377"/>
      <c r="D118" s="510"/>
      <c r="E118" s="377"/>
      <c r="F118" s="377"/>
      <c r="G118" s="519">
        <f t="shared" si="1"/>
        <v>0</v>
      </c>
    </row>
    <row r="119" spans="1:7" ht="15.75" thickBot="1">
      <c r="A119" s="1520">
        <v>47</v>
      </c>
      <c r="B119" s="572" t="s">
        <v>210</v>
      </c>
      <c r="C119" s="328">
        <f>SUM(C73:C118)</f>
        <v>0</v>
      </c>
      <c r="D119" s="1521"/>
      <c r="E119" s="328">
        <f>SUM(E73:E118)</f>
        <v>0</v>
      </c>
      <c r="F119" s="328">
        <f>SUM(F73:F118)</f>
        <v>0</v>
      </c>
      <c r="G119" s="326">
        <f>SUM(G73:G118)</f>
        <v>0</v>
      </c>
    </row>
    <row r="121" spans="1:7">
      <c r="A121" s="12" t="s">
        <v>2525</v>
      </c>
      <c r="B121" s="12"/>
      <c r="C121" s="12"/>
      <c r="D121" s="12"/>
      <c r="E121" s="12"/>
      <c r="F121" s="12"/>
      <c r="G121" s="1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sheetData>
  <customSheetViews>
    <customSheetView guid="{15E51391-F6F3-48E9-B40F-0D0FA5B2E445}"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selection activeCell="F43" sqref="F43"/>
      <rowBreaks count="1" manualBreakCount="1">
        <brk id="62" max="16383" man="1"/>
      </row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selection activeCell="E20" sqref="E20"/>
      <rowBreaks count="1" manualBreakCount="1">
        <brk id="62" max="16383" man="1"/>
      </rowBreaks>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view="pageBreakPreview" topLeftCell="A83">
      <selection activeCell="B2" sqref="B2"/>
      <rowBreaks count="1" manualBreakCount="1">
        <brk id="62" max="16383" man="1"/>
      </rowBreaks>
      <pageMargins left="0.5" right="0.5" top="0.5" bottom="0.5" header="0.5" footer="0.5"/>
      <printOptions horizontalCentered="1" verticalCentered="1"/>
      <pageSetup scale="70" orientation="portrait" horizontalDpi="300" verticalDpi="300" r:id="rId18"/>
      <headerFooter alignWithMargins="0"/>
    </customSheetView>
  </customSheetViews>
  <mergeCells count="1">
    <mergeCell ref="B7:G8"/>
  </mergeCells>
  <printOptions horizontalCentered="1" verticalCentered="1"/>
  <pageMargins left="0.5" right="0.5" top="0.25" bottom="0.25" header="0" footer="0"/>
  <pageSetup scale="70" orientation="portrait" horizontalDpi="300" verticalDpi="300" r:id="rId19"/>
  <headerFooter alignWithMargins="0"/>
  <rowBreaks count="1" manualBreakCount="1">
    <brk id="6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1022" t="s">
        <v>2526</v>
      </c>
      <c r="B1" s="1023"/>
      <c r="C1" s="1023" t="s">
        <v>1549</v>
      </c>
      <c r="D1" s="1023" t="s">
        <v>2058</v>
      </c>
      <c r="E1" s="1369" t="s">
        <v>2059</v>
      </c>
      <c r="F1" s="1022" t="s">
        <v>2056</v>
      </c>
      <c r="G1" s="1023"/>
      <c r="H1" s="1025" t="s">
        <v>1549</v>
      </c>
      <c r="I1" s="1023"/>
      <c r="J1" s="1025" t="s">
        <v>2058</v>
      </c>
      <c r="K1" s="1023"/>
      <c r="L1" s="1025" t="s">
        <v>2059</v>
      </c>
      <c r="M1" s="1369"/>
      <c r="N1" s="17"/>
    </row>
    <row r="2" spans="1:14">
      <c r="A2" s="72" t="str">
        <f>'Data Sheet'!$C$25</f>
        <v>Central Hudson Gas &amp; Electric</v>
      </c>
      <c r="B2" s="1028"/>
      <c r="C2" s="1028" t="s">
        <v>1335</v>
      </c>
      <c r="D2" s="1028" t="s">
        <v>2061</v>
      </c>
      <c r="E2" s="1372"/>
      <c r="F2" s="72" t="str">
        <f>'Data Sheet'!$C$25</f>
        <v>Central Hudson Gas &amp; Electric</v>
      </c>
      <c r="G2" s="1028"/>
      <c r="H2" s="9" t="s">
        <v>1335</v>
      </c>
      <c r="J2" s="510" t="s">
        <v>2061</v>
      </c>
      <c r="K2" s="1028"/>
      <c r="M2" s="1372"/>
      <c r="N2" s="17"/>
    </row>
    <row r="3" spans="1:14" ht="15" customHeight="1">
      <c r="A3" s="1031"/>
      <c r="B3" s="1032"/>
      <c r="C3" s="1032" t="s">
        <v>1336</v>
      </c>
      <c r="D3" s="871" t="str">
        <f>'Data Sheet'!$C$40</f>
        <v>4/14/14</v>
      </c>
      <c r="E3" s="1597" t="str">
        <f>'Data Sheet'!$C$38</f>
        <v>12/31/13</v>
      </c>
      <c r="F3" s="1031"/>
      <c r="G3" s="1032"/>
      <c r="H3" s="551" t="s">
        <v>1336</v>
      </c>
      <c r="I3" s="1032"/>
      <c r="J3" s="859" t="str">
        <f>'Data Sheet'!$C$40</f>
        <v>4/14/14</v>
      </c>
      <c r="K3" s="1032"/>
      <c r="L3" s="1605" t="str">
        <f>'Data Sheet'!$C$38</f>
        <v>12/31/13</v>
      </c>
      <c r="M3" s="1374"/>
      <c r="N3" s="17"/>
    </row>
    <row r="4" spans="1:14" ht="15" customHeight="1">
      <c r="A4" s="1461" t="s">
        <v>2527</v>
      </c>
      <c r="B4" s="1462"/>
      <c r="C4" s="1462"/>
      <c r="D4" s="1462"/>
      <c r="E4" s="1463"/>
      <c r="F4" s="1461" t="s">
        <v>2528</v>
      </c>
      <c r="G4" s="1462"/>
      <c r="H4" s="1462"/>
      <c r="I4" s="1462"/>
      <c r="J4" s="1462"/>
      <c r="K4" s="1462"/>
      <c r="L4" s="1462"/>
      <c r="M4" s="1463"/>
      <c r="N4" s="17"/>
    </row>
    <row r="5" spans="1:14">
      <c r="A5" s="2190" t="s">
        <v>4032</v>
      </c>
      <c r="B5" s="2096"/>
      <c r="C5" s="2096"/>
      <c r="D5" s="2096"/>
      <c r="E5" s="2097"/>
      <c r="F5" s="1027" t="s">
        <v>2529</v>
      </c>
      <c r="M5" s="1372"/>
      <c r="N5" s="17"/>
    </row>
    <row r="6" spans="1:14">
      <c r="A6" s="2140"/>
      <c r="B6" s="2188"/>
      <c r="C6" s="2188"/>
      <c r="D6" s="2188"/>
      <c r="E6" s="2099"/>
      <c r="F6" s="1027"/>
      <c r="M6" s="1372"/>
      <c r="N6" s="17"/>
    </row>
    <row r="7" spans="1:14">
      <c r="A7" s="1027" t="s">
        <v>2530</v>
      </c>
      <c r="E7" s="1372"/>
      <c r="F7" s="1027"/>
      <c r="M7" s="1372"/>
      <c r="N7" s="17"/>
    </row>
    <row r="8" spans="1:14">
      <c r="A8" s="1505"/>
      <c r="B8" s="1388"/>
      <c r="C8" s="1389"/>
      <c r="D8" s="1503" t="s">
        <v>2531</v>
      </c>
      <c r="E8" s="1463"/>
      <c r="F8" s="1461" t="s">
        <v>2531</v>
      </c>
      <c r="G8" s="1462"/>
      <c r="H8" s="1503" t="s">
        <v>2532</v>
      </c>
      <c r="I8" s="1462"/>
      <c r="J8" s="1462"/>
      <c r="K8" s="1462"/>
      <c r="L8" s="1389"/>
      <c r="M8" s="1390"/>
      <c r="N8" s="17"/>
    </row>
    <row r="9" spans="1:14">
      <c r="A9" s="1381"/>
      <c r="C9" s="1472" t="s">
        <v>2095</v>
      </c>
      <c r="D9" s="1472" t="s">
        <v>378</v>
      </c>
      <c r="E9" s="1384" t="s">
        <v>378</v>
      </c>
      <c r="F9" s="1373" t="s">
        <v>378</v>
      </c>
      <c r="G9" s="1472" t="s">
        <v>378</v>
      </c>
      <c r="H9" s="1479" t="s">
        <v>2533</v>
      </c>
      <c r="I9" s="551"/>
      <c r="J9" s="570" t="s">
        <v>2534</v>
      </c>
      <c r="K9" s="551"/>
      <c r="L9" s="1472" t="s">
        <v>2095</v>
      </c>
      <c r="M9" s="1384"/>
      <c r="N9" s="17"/>
    </row>
    <row r="10" spans="1:14">
      <c r="A10" s="1381" t="s">
        <v>1984</v>
      </c>
      <c r="B10" s="1383" t="s">
        <v>214</v>
      </c>
      <c r="C10" s="1472" t="s">
        <v>1028</v>
      </c>
      <c r="D10" s="1472" t="s">
        <v>2535</v>
      </c>
      <c r="E10" s="1384" t="s">
        <v>2536</v>
      </c>
      <c r="F10" s="1373" t="s">
        <v>2535</v>
      </c>
      <c r="G10" s="1472" t="s">
        <v>2536</v>
      </c>
      <c r="H10" s="1472" t="s">
        <v>2537</v>
      </c>
      <c r="I10" s="510"/>
      <c r="J10" s="1472" t="s">
        <v>2537</v>
      </c>
      <c r="K10" s="510"/>
      <c r="L10" s="1472" t="s">
        <v>2870</v>
      </c>
      <c r="M10" s="1384" t="s">
        <v>1984</v>
      </c>
      <c r="N10" s="17"/>
    </row>
    <row r="11" spans="1:14">
      <c r="A11" s="1381" t="s">
        <v>1987</v>
      </c>
      <c r="C11" s="1472" t="s">
        <v>654</v>
      </c>
      <c r="D11" s="1472" t="s">
        <v>2538</v>
      </c>
      <c r="E11" s="1384" t="s">
        <v>2539</v>
      </c>
      <c r="F11" s="1373" t="s">
        <v>2540</v>
      </c>
      <c r="G11" s="1472" t="s">
        <v>2541</v>
      </c>
      <c r="H11" s="1376" t="s">
        <v>2542</v>
      </c>
      <c r="I11" s="1472" t="s">
        <v>2099</v>
      </c>
      <c r="J11" s="1376" t="s">
        <v>2543</v>
      </c>
      <c r="K11" s="1472" t="s">
        <v>2099</v>
      </c>
      <c r="L11" s="510"/>
      <c r="M11" s="1384" t="s">
        <v>1987</v>
      </c>
      <c r="N11" s="17"/>
    </row>
    <row r="12" spans="1:14">
      <c r="A12" s="1506"/>
      <c r="B12" s="1477" t="s">
        <v>3447</v>
      </c>
      <c r="C12" s="1479" t="s">
        <v>3448</v>
      </c>
      <c r="D12" s="1479" t="s">
        <v>3449</v>
      </c>
      <c r="E12" s="1392" t="s">
        <v>3450</v>
      </c>
      <c r="F12" s="1391" t="s">
        <v>2692</v>
      </c>
      <c r="G12" s="1479" t="s">
        <v>2693</v>
      </c>
      <c r="H12" s="1479" t="s">
        <v>2694</v>
      </c>
      <c r="I12" s="1479" t="s">
        <v>2695</v>
      </c>
      <c r="J12" s="1479" t="s">
        <v>2696</v>
      </c>
      <c r="K12" s="1479" t="s">
        <v>2697</v>
      </c>
      <c r="L12" s="1479" t="s">
        <v>2698</v>
      </c>
      <c r="M12" s="1392"/>
      <c r="N12" s="17"/>
    </row>
    <row r="13" spans="1:14">
      <c r="A13" s="1506">
        <v>1</v>
      </c>
      <c r="B13" s="551" t="s">
        <v>2544</v>
      </c>
      <c r="C13" s="1526"/>
      <c r="D13" s="1527"/>
      <c r="E13" s="1528"/>
      <c r="F13" s="1529"/>
      <c r="G13" s="1527"/>
      <c r="H13" s="1527"/>
      <c r="I13" s="1527"/>
      <c r="J13" s="1527"/>
      <c r="K13" s="1527"/>
      <c r="L13" s="1530"/>
      <c r="M13" s="1392">
        <v>1</v>
      </c>
      <c r="N13" s="17"/>
    </row>
    <row r="14" spans="1:14">
      <c r="A14" s="1506">
        <v>2</v>
      </c>
      <c r="B14" s="551" t="s">
        <v>2545</v>
      </c>
      <c r="C14" s="1531" t="s">
        <v>1263</v>
      </c>
      <c r="D14" s="1532" t="s">
        <v>1263</v>
      </c>
      <c r="E14" s="1533" t="s">
        <v>2045</v>
      </c>
      <c r="F14" s="1534"/>
      <c r="G14" s="1532"/>
      <c r="H14" s="1535" t="s">
        <v>2045</v>
      </c>
      <c r="I14" s="1532" t="s">
        <v>2045</v>
      </c>
      <c r="J14" s="1535"/>
      <c r="K14" s="1532"/>
      <c r="L14" s="1536" t="s">
        <v>2045</v>
      </c>
      <c r="M14" s="1392">
        <v>2</v>
      </c>
      <c r="N14" s="17"/>
    </row>
    <row r="15" spans="1:14">
      <c r="A15" s="1506">
        <v>3</v>
      </c>
      <c r="B15" s="551" t="s">
        <v>2546</v>
      </c>
      <c r="C15" s="282"/>
      <c r="D15" s="285"/>
      <c r="E15" s="317"/>
      <c r="F15" s="284"/>
      <c r="G15" s="282"/>
      <c r="H15" s="323"/>
      <c r="I15" s="282"/>
      <c r="J15" s="323"/>
      <c r="K15" s="282"/>
      <c r="L15" s="285">
        <f>C15+D15-E15+F15-G15-I15+K15</f>
        <v>0</v>
      </c>
      <c r="M15" s="1392">
        <v>3</v>
      </c>
      <c r="N15" s="17"/>
    </row>
    <row r="16" spans="1:14">
      <c r="A16" s="1506">
        <v>4</v>
      </c>
      <c r="B16" s="551" t="s">
        <v>2476</v>
      </c>
      <c r="C16" s="289"/>
      <c r="D16" s="288"/>
      <c r="E16" s="320"/>
      <c r="F16" s="287"/>
      <c r="G16" s="289"/>
      <c r="H16" s="323"/>
      <c r="I16" s="289"/>
      <c r="J16" s="323"/>
      <c r="K16" s="289"/>
      <c r="L16" s="288">
        <f>C16+D16-E16+F16-G16-I16+K16</f>
        <v>0</v>
      </c>
      <c r="M16" s="1392">
        <v>4</v>
      </c>
      <c r="N16" s="17"/>
    </row>
    <row r="17" spans="1:14">
      <c r="A17" s="1506">
        <v>5</v>
      </c>
      <c r="B17" s="551" t="s">
        <v>2477</v>
      </c>
      <c r="C17" s="289"/>
      <c r="D17" s="288"/>
      <c r="E17" s="320"/>
      <c r="F17" s="287"/>
      <c r="G17" s="289"/>
      <c r="H17" s="323"/>
      <c r="I17" s="289"/>
      <c r="J17" s="323"/>
      <c r="K17" s="289"/>
      <c r="L17" s="288">
        <f>C17+D17-E17+F17-G17-I17+K17</f>
        <v>0</v>
      </c>
      <c r="M17" s="1392">
        <v>5</v>
      </c>
      <c r="N17" s="17"/>
    </row>
    <row r="18" spans="1:14">
      <c r="A18" s="1506">
        <v>6</v>
      </c>
      <c r="B18" s="551" t="s">
        <v>1263</v>
      </c>
      <c r="C18" s="388"/>
      <c r="D18" s="555"/>
      <c r="E18" s="339"/>
      <c r="F18" s="107"/>
      <c r="G18" s="388"/>
      <c r="H18" s="86"/>
      <c r="I18" s="388"/>
      <c r="J18" s="86"/>
      <c r="K18" s="388"/>
      <c r="L18" s="555">
        <f>C18+D18-E18+F18-G18-I18+K18</f>
        <v>0</v>
      </c>
      <c r="M18" s="1392">
        <v>6</v>
      </c>
      <c r="N18" s="17"/>
    </row>
    <row r="19" spans="1:14">
      <c r="A19" s="1506">
        <v>7</v>
      </c>
      <c r="B19" s="551" t="s">
        <v>1263</v>
      </c>
      <c r="C19" s="388"/>
      <c r="D19" s="555"/>
      <c r="E19" s="339"/>
      <c r="F19" s="107"/>
      <c r="G19" s="388"/>
      <c r="H19" s="86"/>
      <c r="I19" s="388"/>
      <c r="J19" s="86"/>
      <c r="K19" s="388"/>
      <c r="L19" s="555">
        <f>C19+D19-E19+F19-G19-I19+K19</f>
        <v>0</v>
      </c>
      <c r="M19" s="1392">
        <v>7</v>
      </c>
      <c r="N19" s="17"/>
    </row>
    <row r="20" spans="1:14">
      <c r="A20" s="1506">
        <v>8</v>
      </c>
      <c r="B20" s="551" t="s">
        <v>2478</v>
      </c>
      <c r="C20" s="282">
        <f>SUM(C15:C19)</f>
        <v>0</v>
      </c>
      <c r="D20" s="285">
        <f>SUM(D15:D19)</f>
        <v>0</v>
      </c>
      <c r="E20" s="317">
        <f>SUM(E15:E19)</f>
        <v>0</v>
      </c>
      <c r="F20" s="284">
        <f>SUM(F15:F19)</f>
        <v>0</v>
      </c>
      <c r="G20" s="282">
        <f>SUM(G15:G19)</f>
        <v>0</v>
      </c>
      <c r="H20" s="323"/>
      <c r="I20" s="282">
        <f>SUM(I15:I19)</f>
        <v>0</v>
      </c>
      <c r="J20" s="323"/>
      <c r="K20" s="282">
        <f>SUM(K15:K19)</f>
        <v>0</v>
      </c>
      <c r="L20" s="285">
        <f>SUM(L15:L19)</f>
        <v>0</v>
      </c>
      <c r="M20" s="1392">
        <v>8</v>
      </c>
      <c r="N20" s="17"/>
    </row>
    <row r="21" spans="1:14">
      <c r="A21" s="1506">
        <v>9</v>
      </c>
      <c r="B21" s="551" t="s">
        <v>2479</v>
      </c>
      <c r="C21" s="1537"/>
      <c r="D21" s="1538"/>
      <c r="E21" s="1539"/>
      <c r="F21" s="1540"/>
      <c r="G21" s="1538"/>
      <c r="H21" s="1541"/>
      <c r="I21" s="1538"/>
      <c r="J21" s="1541"/>
      <c r="K21" s="1538"/>
      <c r="L21" s="1542" t="s">
        <v>2045</v>
      </c>
      <c r="M21" s="1392">
        <v>9</v>
      </c>
      <c r="N21" s="17"/>
    </row>
    <row r="22" spans="1:14">
      <c r="A22" s="1506">
        <v>10</v>
      </c>
      <c r="B22" s="551" t="s">
        <v>2546</v>
      </c>
      <c r="C22" s="282"/>
      <c r="D22" s="285"/>
      <c r="E22" s="317"/>
      <c r="F22" s="284"/>
      <c r="G22" s="282"/>
      <c r="H22" s="323"/>
      <c r="I22" s="282"/>
      <c r="J22" s="323"/>
      <c r="K22" s="282"/>
      <c r="L22" s="285">
        <f>C22+D22-E22+F22-G22-I22+K22</f>
        <v>0</v>
      </c>
      <c r="M22" s="1392">
        <v>10</v>
      </c>
      <c r="N22" s="17"/>
    </row>
    <row r="23" spans="1:14">
      <c r="A23" s="1506">
        <v>11</v>
      </c>
      <c r="B23" s="551" t="s">
        <v>2480</v>
      </c>
      <c r="C23" s="289"/>
      <c r="D23" s="288"/>
      <c r="E23" s="320"/>
      <c r="F23" s="287"/>
      <c r="G23" s="289"/>
      <c r="H23" s="323"/>
      <c r="I23" s="289"/>
      <c r="J23" s="323"/>
      <c r="K23" s="289"/>
      <c r="L23" s="288">
        <f>C23+D23-E23+F23-G23-I23+K23</f>
        <v>0</v>
      </c>
      <c r="M23" s="1392">
        <v>11</v>
      </c>
      <c r="N23" s="17"/>
    </row>
    <row r="24" spans="1:14">
      <c r="A24" s="1506">
        <v>12</v>
      </c>
      <c r="B24" s="551" t="s">
        <v>2477</v>
      </c>
      <c r="C24" s="388"/>
      <c r="D24" s="555"/>
      <c r="E24" s="339"/>
      <c r="F24" s="107"/>
      <c r="G24" s="388"/>
      <c r="H24" s="86"/>
      <c r="I24" s="388"/>
      <c r="J24" s="86"/>
      <c r="K24" s="388"/>
      <c r="L24" s="555">
        <f>C24+D24-E24+F24-G24-I24+K24</f>
        <v>0</v>
      </c>
      <c r="M24" s="1392">
        <v>12</v>
      </c>
      <c r="N24" s="17"/>
    </row>
    <row r="25" spans="1:14">
      <c r="A25" s="1506">
        <v>13</v>
      </c>
      <c r="B25" s="551" t="s">
        <v>1263</v>
      </c>
      <c r="C25" s="388"/>
      <c r="D25" s="555"/>
      <c r="E25" s="339"/>
      <c r="F25" s="107"/>
      <c r="G25" s="388"/>
      <c r="H25" s="86"/>
      <c r="I25" s="388"/>
      <c r="J25" s="86"/>
      <c r="K25" s="388"/>
      <c r="L25" s="555">
        <f>C25+D25-E25+F25-G25-I25+K25</f>
        <v>0</v>
      </c>
      <c r="M25" s="1392">
        <v>13</v>
      </c>
      <c r="N25" s="17"/>
    </row>
    <row r="26" spans="1:14">
      <c r="A26" s="1506">
        <v>14</v>
      </c>
      <c r="B26" s="551" t="s">
        <v>1263</v>
      </c>
      <c r="C26" s="388"/>
      <c r="D26" s="555"/>
      <c r="E26" s="339"/>
      <c r="F26" s="107"/>
      <c r="G26" s="388"/>
      <c r="H26" s="86"/>
      <c r="I26" s="388"/>
      <c r="J26" s="86"/>
      <c r="K26" s="388"/>
      <c r="L26" s="555">
        <f>C26+D26-E26+F26-G26-I26+K26</f>
        <v>0</v>
      </c>
      <c r="M26" s="1392">
        <v>14</v>
      </c>
      <c r="N26" s="17"/>
    </row>
    <row r="27" spans="1:14">
      <c r="A27" s="1506">
        <v>15</v>
      </c>
      <c r="B27" s="551" t="s">
        <v>4219</v>
      </c>
      <c r="C27" s="388">
        <f>SUM(C22:C26)</f>
        <v>0</v>
      </c>
      <c r="D27" s="555">
        <f>SUM(D22:D26)</f>
        <v>0</v>
      </c>
      <c r="E27" s="339">
        <f>SUM(E22:E26)</f>
        <v>0</v>
      </c>
      <c r="F27" s="107">
        <f>SUM(F22:F26)</f>
        <v>0</v>
      </c>
      <c r="G27" s="388">
        <f>SUM(G22:G26)</f>
        <v>0</v>
      </c>
      <c r="H27" s="86"/>
      <c r="I27" s="388">
        <f>SUM(I22:I26)</f>
        <v>0</v>
      </c>
      <c r="J27" s="86"/>
      <c r="K27" s="388">
        <f>SUM(K22:K26)</f>
        <v>0</v>
      </c>
      <c r="L27" s="555">
        <f>SUM(L22:L26)</f>
        <v>0</v>
      </c>
      <c r="M27" s="1392">
        <v>15</v>
      </c>
      <c r="N27" s="17"/>
    </row>
    <row r="28" spans="1:14">
      <c r="A28" s="1506">
        <v>16</v>
      </c>
      <c r="B28" s="551" t="s">
        <v>4220</v>
      </c>
      <c r="C28" s="388"/>
      <c r="D28" s="555"/>
      <c r="E28" s="339"/>
      <c r="F28" s="107"/>
      <c r="G28" s="388"/>
      <c r="H28" s="86"/>
      <c r="I28" s="388"/>
      <c r="J28" s="86"/>
      <c r="K28" s="388"/>
      <c r="L28" s="555">
        <f>C28+D28-E28+F28-G28-I28+K28</f>
        <v>0</v>
      </c>
      <c r="M28" s="1392">
        <v>16</v>
      </c>
      <c r="N28" s="17"/>
    </row>
    <row r="29" spans="1:14">
      <c r="A29" s="1506">
        <v>17</v>
      </c>
      <c r="B29" s="551" t="s">
        <v>4221</v>
      </c>
      <c r="C29" s="282">
        <f>C20+C27+C28</f>
        <v>0</v>
      </c>
      <c r="D29" s="285">
        <f>D20+D27+D28</f>
        <v>0</v>
      </c>
      <c r="E29" s="317">
        <f>E20+E27+E28</f>
        <v>0</v>
      </c>
      <c r="F29" s="284">
        <f>F20+F27+F28</f>
        <v>0</v>
      </c>
      <c r="G29" s="282">
        <f>G20+G27+G28</f>
        <v>0</v>
      </c>
      <c r="H29" s="323"/>
      <c r="I29" s="282">
        <f>I20+I27+I28</f>
        <v>0</v>
      </c>
      <c r="J29" s="323"/>
      <c r="K29" s="282">
        <f>K20+K27+K28</f>
        <v>0</v>
      </c>
      <c r="L29" s="285">
        <f>L20+L27+L28</f>
        <v>0</v>
      </c>
      <c r="M29" s="1392">
        <v>17</v>
      </c>
      <c r="N29" s="17"/>
    </row>
    <row r="30" spans="1:14">
      <c r="A30" s="1381" t="s">
        <v>2045</v>
      </c>
      <c r="C30" s="1543"/>
      <c r="D30" s="1544"/>
      <c r="E30" s="1545"/>
      <c r="F30" s="1546"/>
      <c r="G30" s="1544"/>
      <c r="H30" s="1547"/>
      <c r="I30" s="1544"/>
      <c r="J30" s="1547"/>
      <c r="K30" s="1544"/>
      <c r="L30" s="1548"/>
      <c r="M30" s="1384" t="s">
        <v>2045</v>
      </c>
      <c r="N30" s="17"/>
    </row>
    <row r="31" spans="1:14">
      <c r="A31" s="1506">
        <v>18</v>
      </c>
      <c r="B31" s="551" t="s">
        <v>4222</v>
      </c>
      <c r="C31" s="1531"/>
      <c r="D31" s="1532"/>
      <c r="E31" s="1533"/>
      <c r="F31" s="1534"/>
      <c r="G31" s="1532"/>
      <c r="H31" s="1549"/>
      <c r="I31" s="1532"/>
      <c r="J31" s="1549"/>
      <c r="K31" s="1532"/>
      <c r="L31" s="1536" t="s">
        <v>2045</v>
      </c>
      <c r="M31" s="1392">
        <v>18</v>
      </c>
      <c r="N31" s="17"/>
    </row>
    <row r="32" spans="1:14">
      <c r="A32" s="1506">
        <v>19</v>
      </c>
      <c r="B32" s="551" t="s">
        <v>4223</v>
      </c>
      <c r="C32" s="282"/>
      <c r="D32" s="285"/>
      <c r="E32" s="317"/>
      <c r="F32" s="284"/>
      <c r="G32" s="282"/>
      <c r="H32" s="323"/>
      <c r="I32" s="282"/>
      <c r="J32" s="323"/>
      <c r="K32" s="282"/>
      <c r="L32" s="285">
        <f>C32+D32-E32+F32-G32-I32+K32</f>
        <v>0</v>
      </c>
      <c r="M32" s="1392">
        <v>19</v>
      </c>
      <c r="N32" s="17"/>
    </row>
    <row r="33" spans="1:14">
      <c r="A33" s="1506">
        <v>20</v>
      </c>
      <c r="B33" s="551" t="s">
        <v>4224</v>
      </c>
      <c r="C33" s="289"/>
      <c r="D33" s="288"/>
      <c r="E33" s="320"/>
      <c r="F33" s="287"/>
      <c r="G33" s="289"/>
      <c r="H33" s="323"/>
      <c r="I33" s="289"/>
      <c r="J33" s="323"/>
      <c r="K33" s="289"/>
      <c r="L33" s="288">
        <f>C33+D33-E33+F33-G33-I33+K33</f>
        <v>0</v>
      </c>
      <c r="M33" s="1392">
        <v>20</v>
      </c>
      <c r="N33" s="17"/>
    </row>
    <row r="34" spans="1:14">
      <c r="A34" s="1506">
        <v>21</v>
      </c>
      <c r="B34" s="551" t="s">
        <v>4225</v>
      </c>
      <c r="C34" s="282"/>
      <c r="D34" s="285"/>
      <c r="E34" s="317"/>
      <c r="F34" s="284"/>
      <c r="G34" s="282"/>
      <c r="H34" s="323"/>
      <c r="I34" s="282"/>
      <c r="J34" s="323"/>
      <c r="K34" s="282"/>
      <c r="L34" s="285">
        <f>C34+D34-E34+F34-G34-I34+K34</f>
        <v>0</v>
      </c>
      <c r="M34" s="1392">
        <v>21</v>
      </c>
      <c r="N34" s="17"/>
    </row>
    <row r="35" spans="1:14">
      <c r="A35" s="1027"/>
      <c r="B35" s="12" t="s">
        <v>4226</v>
      </c>
      <c r="C35" s="12"/>
      <c r="D35" s="12"/>
      <c r="E35" s="1040"/>
      <c r="F35" s="1485" t="s">
        <v>4227</v>
      </c>
      <c r="G35" s="12"/>
      <c r="H35" s="12"/>
      <c r="I35" s="12"/>
      <c r="J35" s="12"/>
      <c r="K35" s="12"/>
      <c r="L35" s="12"/>
      <c r="M35" s="1040"/>
      <c r="N35" s="17"/>
    </row>
    <row r="36" spans="1:14">
      <c r="A36" s="1027"/>
      <c r="E36" s="1372"/>
      <c r="F36" s="1027"/>
      <c r="M36" s="1372"/>
      <c r="N36" s="17"/>
    </row>
    <row r="37" spans="1:14">
      <c r="A37" s="1027"/>
      <c r="E37" s="1372"/>
      <c r="F37" s="1027"/>
      <c r="M37" s="1372"/>
      <c r="N37" s="17"/>
    </row>
    <row r="38" spans="1:14">
      <c r="A38" s="1027"/>
      <c r="E38" s="1372"/>
      <c r="F38" s="1027"/>
      <c r="M38" s="1372"/>
      <c r="N38" s="17"/>
    </row>
    <row r="39" spans="1:14">
      <c r="A39" s="1027"/>
      <c r="E39" s="1372"/>
      <c r="F39" s="1027"/>
      <c r="M39" s="1372"/>
      <c r="N39" s="17"/>
    </row>
    <row r="40" spans="1:14">
      <c r="A40" s="1027"/>
      <c r="E40" s="1372"/>
      <c r="F40" s="1027"/>
      <c r="M40" s="1372"/>
      <c r="N40" s="17"/>
    </row>
    <row r="41" spans="1:14">
      <c r="A41" s="1027"/>
      <c r="E41" s="1372"/>
      <c r="F41" s="1027"/>
      <c r="M41" s="1372"/>
      <c r="N41" s="17"/>
    </row>
    <row r="42" spans="1:14">
      <c r="A42" s="1027"/>
      <c r="E42" s="1372"/>
      <c r="F42" s="1027"/>
      <c r="M42" s="1372"/>
      <c r="N42" s="17"/>
    </row>
    <row r="43" spans="1:14">
      <c r="A43" s="1027"/>
      <c r="E43" s="1372"/>
      <c r="F43" s="1027"/>
      <c r="M43" s="1372"/>
      <c r="N43" s="17"/>
    </row>
    <row r="44" spans="1:14">
      <c r="A44" s="1027"/>
      <c r="E44" s="1372"/>
      <c r="F44" s="1027"/>
      <c r="M44" s="1372"/>
      <c r="N44" s="17"/>
    </row>
    <row r="45" spans="1:14">
      <c r="A45" s="1027"/>
      <c r="E45" s="1372"/>
      <c r="F45" s="1027"/>
      <c r="M45" s="1372"/>
      <c r="N45" s="17"/>
    </row>
    <row r="46" spans="1:14">
      <c r="A46" s="1027"/>
      <c r="E46" s="1372"/>
      <c r="F46" s="1027"/>
      <c r="M46" s="1372"/>
      <c r="N46" s="17"/>
    </row>
    <row r="47" spans="1:14">
      <c r="A47" s="1027"/>
      <c r="E47" s="1372"/>
      <c r="F47" s="1027"/>
      <c r="M47" s="1372"/>
      <c r="N47" s="17"/>
    </row>
    <row r="48" spans="1:14">
      <c r="A48" s="1027"/>
      <c r="E48" s="1372"/>
      <c r="F48" s="1027"/>
      <c r="M48" s="1372"/>
      <c r="N48" s="17"/>
    </row>
    <row r="49" spans="1:14">
      <c r="A49" s="1027"/>
      <c r="E49" s="1372"/>
      <c r="F49" s="1027"/>
      <c r="M49" s="1372"/>
      <c r="N49" s="17"/>
    </row>
    <row r="50" spans="1:14">
      <c r="A50" s="1027"/>
      <c r="E50" s="1372"/>
      <c r="F50" s="1027"/>
      <c r="M50" s="1372"/>
      <c r="N50" s="17"/>
    </row>
    <row r="51" spans="1:14">
      <c r="A51" s="1027" t="s">
        <v>4228</v>
      </c>
      <c r="D51" s="9" t="s">
        <v>4228</v>
      </c>
      <c r="E51" s="1372"/>
      <c r="F51" s="1027"/>
      <c r="M51" s="1372"/>
      <c r="N51" s="17"/>
    </row>
    <row r="52" spans="1:14">
      <c r="A52" s="1027"/>
      <c r="E52" s="1372"/>
      <c r="F52" s="1027"/>
      <c r="M52" s="1372"/>
      <c r="N52" s="17"/>
    </row>
    <row r="53" spans="1:14">
      <c r="A53" s="1027"/>
      <c r="E53" s="1372"/>
      <c r="F53" s="1027"/>
      <c r="M53" s="1372"/>
      <c r="N53" s="17"/>
    </row>
    <row r="54" spans="1:14" ht="15.75" thickBot="1">
      <c r="A54" s="1044"/>
      <c r="B54" s="1045"/>
      <c r="C54" s="1045"/>
      <c r="D54" s="1045"/>
      <c r="E54" s="1393"/>
      <c r="F54" s="1044"/>
      <c r="G54" s="1045"/>
      <c r="H54" s="1045"/>
      <c r="I54" s="1045"/>
      <c r="J54" s="1045"/>
      <c r="K54" s="1045"/>
      <c r="L54" s="1045"/>
      <c r="M54" s="1393"/>
      <c r="N54" s="17"/>
    </row>
    <row r="55" spans="1:14">
      <c r="A55" s="9" t="s">
        <v>4229</v>
      </c>
      <c r="B55" s="12"/>
      <c r="D55" s="12"/>
      <c r="E55" s="12"/>
      <c r="F55" s="9" t="s">
        <v>4229</v>
      </c>
      <c r="G55" s="12"/>
      <c r="H55" s="12"/>
      <c r="J55" s="12"/>
      <c r="K55" s="12"/>
      <c r="L55" s="12"/>
      <c r="M55" s="12"/>
      <c r="N55" s="17"/>
    </row>
    <row r="56" spans="1:14">
      <c r="A56" s="12" t="s">
        <v>4230</v>
      </c>
      <c r="B56" s="12"/>
      <c r="C56" s="12"/>
      <c r="D56" s="12"/>
      <c r="E56" s="12"/>
      <c r="F56" s="12" t="s">
        <v>4231</v>
      </c>
      <c r="G56" s="12"/>
      <c r="H56" s="12"/>
      <c r="I56" s="12"/>
      <c r="J56" s="12"/>
      <c r="K56" s="12"/>
      <c r="L56" s="12"/>
      <c r="M56" s="12"/>
      <c r="N56" s="17"/>
    </row>
    <row r="57" spans="1:14">
      <c r="N57" s="17"/>
    </row>
    <row r="58" spans="1:14" ht="15.75">
      <c r="A58" s="1371" t="s">
        <v>511</v>
      </c>
      <c r="B58" s="12"/>
      <c r="C58" s="12"/>
      <c r="D58" s="12"/>
      <c r="E58" s="12"/>
      <c r="N58" s="17"/>
    </row>
    <row r="59" spans="1:14">
      <c r="N59" s="17"/>
    </row>
    <row r="60" spans="1:14" ht="15.75" thickBot="1">
      <c r="A60" s="9" t="str">
        <f>'Data Sheet'!$C$22</f>
        <v>Please fill in the following:</v>
      </c>
      <c r="D60" s="1367">
        <f>'Data Sheet'!$C$37</f>
        <v>0</v>
      </c>
      <c r="E60" s="9">
        <f>'Data Sheet'!$C$35</f>
        <v>0</v>
      </c>
      <c r="F60" s="9" t="str">
        <f>'Data Sheet'!$C$22</f>
        <v>Please fill in the following:</v>
      </c>
      <c r="J60" s="1367">
        <f>'Data Sheet'!$C$37</f>
        <v>0</v>
      </c>
      <c r="L60" s="9">
        <f>'Data Sheet'!$C$35</f>
        <v>0</v>
      </c>
      <c r="N60" s="17"/>
    </row>
    <row r="61" spans="1:14">
      <c r="A61" s="1022"/>
      <c r="B61" s="1025"/>
      <c r="C61" s="1025"/>
      <c r="D61" s="1025"/>
      <c r="E61" s="1369"/>
      <c r="F61" s="1022"/>
      <c r="G61" s="1025"/>
      <c r="H61" s="1025"/>
      <c r="I61" s="1025"/>
      <c r="J61" s="1025"/>
      <c r="K61" s="1025"/>
      <c r="L61" s="1025"/>
      <c r="M61" s="1369"/>
      <c r="N61" s="17"/>
    </row>
    <row r="62" spans="1:14">
      <c r="A62" s="1485" t="s">
        <v>2527</v>
      </c>
      <c r="B62" s="12"/>
      <c r="C62" s="12"/>
      <c r="D62" s="12"/>
      <c r="E62" s="1040"/>
      <c r="F62" s="1485" t="s">
        <v>2528</v>
      </c>
      <c r="G62" s="12"/>
      <c r="H62" s="12"/>
      <c r="I62" s="12"/>
      <c r="J62" s="12"/>
      <c r="K62" s="12"/>
      <c r="L62" s="12"/>
      <c r="M62" s="1040"/>
    </row>
    <row r="63" spans="1:14">
      <c r="A63" s="1034"/>
      <c r="B63" s="1035"/>
      <c r="C63" s="1035"/>
      <c r="D63" s="1035"/>
      <c r="E63" s="1036"/>
      <c r="F63" s="1034"/>
      <c r="G63" s="1035"/>
      <c r="H63" s="1035"/>
      <c r="I63" s="1035"/>
      <c r="J63" s="1035"/>
      <c r="K63" s="1035"/>
      <c r="L63" s="1035"/>
      <c r="M63" s="1036"/>
    </row>
    <row r="64" spans="1:14">
      <c r="A64" s="539"/>
      <c r="B64" s="102"/>
      <c r="C64" s="102"/>
      <c r="D64" s="540"/>
      <c r="E64" s="541"/>
      <c r="F64" s="542"/>
      <c r="G64" s="540"/>
      <c r="H64" s="540"/>
      <c r="I64" s="540"/>
      <c r="J64" s="540"/>
      <c r="K64" s="540"/>
      <c r="L64" s="102"/>
      <c r="M64" s="543"/>
    </row>
    <row r="65" spans="1:13">
      <c r="A65" s="539"/>
      <c r="B65" s="102"/>
      <c r="C65" s="102"/>
      <c r="D65" s="102"/>
      <c r="E65" s="544"/>
      <c r="F65" s="545"/>
      <c r="G65" s="102"/>
      <c r="H65" s="546"/>
      <c r="I65" s="102"/>
      <c r="J65" s="102"/>
      <c r="K65" s="102"/>
      <c r="L65" s="102"/>
      <c r="M65" s="543"/>
    </row>
    <row r="66" spans="1:13">
      <c r="A66" s="539"/>
      <c r="B66" s="102"/>
      <c r="C66" s="102"/>
      <c r="D66" s="102"/>
      <c r="E66" s="544"/>
      <c r="F66" s="545"/>
      <c r="G66" s="102"/>
      <c r="H66" s="102"/>
      <c r="I66" s="102"/>
      <c r="J66" s="102"/>
      <c r="K66" s="102"/>
      <c r="L66" s="102"/>
      <c r="M66" s="543"/>
    </row>
    <row r="67" spans="1:13">
      <c r="A67" s="539"/>
      <c r="B67" s="102"/>
      <c r="C67" s="102"/>
      <c r="D67" s="102"/>
      <c r="E67" s="544"/>
      <c r="F67" s="545"/>
      <c r="G67" s="102"/>
      <c r="H67" s="540"/>
      <c r="I67" s="102"/>
      <c r="J67" s="540"/>
      <c r="K67" s="102"/>
      <c r="L67" s="102"/>
      <c r="M67" s="543"/>
    </row>
    <row r="68" spans="1:13">
      <c r="A68" s="539"/>
      <c r="B68" s="102"/>
      <c r="C68" s="102"/>
      <c r="D68" s="102"/>
      <c r="E68" s="544"/>
      <c r="F68" s="545"/>
      <c r="G68" s="102"/>
      <c r="H68" s="102"/>
      <c r="I68" s="102"/>
      <c r="J68" s="102"/>
      <c r="K68" s="102"/>
      <c r="L68" s="102"/>
      <c r="M68" s="543"/>
    </row>
    <row r="69" spans="1:13">
      <c r="A69" s="539"/>
      <c r="B69" s="102"/>
      <c r="C69" s="102"/>
      <c r="D69" s="102"/>
      <c r="E69" s="544"/>
      <c r="F69" s="545"/>
      <c r="G69" s="102"/>
      <c r="H69" s="102"/>
      <c r="I69" s="102"/>
      <c r="J69" s="102"/>
      <c r="K69" s="102"/>
      <c r="L69" s="102"/>
      <c r="M69" s="543"/>
    </row>
    <row r="70" spans="1:13">
      <c r="A70" s="539"/>
      <c r="B70" s="102"/>
      <c r="C70" s="102"/>
      <c r="D70" s="102"/>
      <c r="E70" s="544"/>
      <c r="F70" s="545"/>
      <c r="G70" s="102"/>
      <c r="H70" s="102"/>
      <c r="I70" s="102"/>
      <c r="J70" s="102"/>
      <c r="K70" s="102"/>
      <c r="L70" s="102"/>
      <c r="M70" s="543"/>
    </row>
    <row r="71" spans="1:13">
      <c r="A71" s="539"/>
      <c r="B71" s="102"/>
      <c r="C71" s="102"/>
      <c r="D71" s="102"/>
      <c r="E71" s="544"/>
      <c r="F71" s="545"/>
      <c r="G71" s="102"/>
      <c r="H71" s="102"/>
      <c r="I71" s="102"/>
      <c r="J71" s="102"/>
      <c r="K71" s="102"/>
      <c r="L71" s="102"/>
      <c r="M71" s="543"/>
    </row>
    <row r="72" spans="1:13">
      <c r="A72" s="539"/>
      <c r="B72" s="102"/>
      <c r="C72" s="102"/>
      <c r="D72" s="102"/>
      <c r="E72" s="544"/>
      <c r="F72" s="545"/>
      <c r="G72" s="102"/>
      <c r="H72" s="102"/>
      <c r="I72" s="102"/>
      <c r="J72" s="102"/>
      <c r="K72" s="102"/>
      <c r="L72" s="102"/>
      <c r="M72" s="543"/>
    </row>
    <row r="73" spans="1:13">
      <c r="A73" s="539"/>
      <c r="B73" s="102"/>
      <c r="C73" s="102"/>
      <c r="D73" s="102"/>
      <c r="E73" s="544"/>
      <c r="F73" s="545"/>
      <c r="G73" s="102"/>
      <c r="H73" s="102"/>
      <c r="I73" s="102"/>
      <c r="J73" s="102"/>
      <c r="K73" s="102"/>
      <c r="L73" s="102"/>
      <c r="M73" s="543"/>
    </row>
    <row r="74" spans="1:13">
      <c r="A74" s="539"/>
      <c r="B74" s="102"/>
      <c r="C74" s="102"/>
      <c r="D74" s="102"/>
      <c r="E74" s="544"/>
      <c r="F74" s="545"/>
      <c r="G74" s="102"/>
      <c r="H74" s="102"/>
      <c r="I74" s="102"/>
      <c r="J74" s="102"/>
      <c r="K74" s="102"/>
      <c r="L74" s="102"/>
      <c r="M74" s="543"/>
    </row>
    <row r="75" spans="1:13">
      <c r="A75" s="539"/>
      <c r="B75" s="102"/>
      <c r="C75" s="102"/>
      <c r="D75" s="102"/>
      <c r="E75" s="544"/>
      <c r="F75" s="545"/>
      <c r="G75" s="102"/>
      <c r="H75" s="102"/>
      <c r="I75" s="102"/>
      <c r="J75" s="102"/>
      <c r="K75" s="102"/>
      <c r="L75" s="102"/>
      <c r="M75" s="543"/>
    </row>
    <row r="76" spans="1:13">
      <c r="A76" s="539"/>
      <c r="B76" s="102"/>
      <c r="C76" s="102"/>
      <c r="D76" s="102"/>
      <c r="E76" s="544"/>
      <c r="F76" s="545"/>
      <c r="G76" s="102"/>
      <c r="H76" s="102"/>
      <c r="I76" s="102"/>
      <c r="J76" s="102"/>
      <c r="K76" s="102"/>
      <c r="L76" s="102"/>
      <c r="M76" s="543"/>
    </row>
    <row r="77" spans="1:13">
      <c r="A77" s="539"/>
      <c r="B77" s="102"/>
      <c r="C77" s="102"/>
      <c r="D77" s="102"/>
      <c r="E77" s="544"/>
      <c r="F77" s="545"/>
      <c r="G77" s="102"/>
      <c r="H77" s="102"/>
      <c r="I77" s="102"/>
      <c r="J77" s="102"/>
      <c r="K77" s="102"/>
      <c r="L77" s="102"/>
      <c r="M77" s="543"/>
    </row>
    <row r="78" spans="1:13">
      <c r="A78" s="539"/>
      <c r="B78" s="102"/>
      <c r="C78" s="102"/>
      <c r="D78" s="102"/>
      <c r="E78" s="544"/>
      <c r="F78" s="545"/>
      <c r="G78" s="102"/>
      <c r="H78" s="102"/>
      <c r="I78" s="102"/>
      <c r="J78" s="102"/>
      <c r="K78" s="102"/>
      <c r="L78" s="102"/>
      <c r="M78" s="543"/>
    </row>
    <row r="79" spans="1:13">
      <c r="A79" s="539"/>
      <c r="B79" s="102"/>
      <c r="C79" s="102"/>
      <c r="D79" s="102"/>
      <c r="E79" s="544"/>
      <c r="F79" s="545"/>
      <c r="G79" s="102"/>
      <c r="H79" s="102"/>
      <c r="I79" s="102"/>
      <c r="J79" s="102"/>
      <c r="K79" s="102"/>
      <c r="L79" s="102"/>
      <c r="M79" s="543"/>
    </row>
    <row r="80" spans="1:13">
      <c r="A80" s="539"/>
      <c r="B80" s="102"/>
      <c r="C80" s="102"/>
      <c r="D80" s="102"/>
      <c r="E80" s="544"/>
      <c r="F80" s="545"/>
      <c r="G80" s="102"/>
      <c r="H80" s="102"/>
      <c r="I80" s="102"/>
      <c r="J80" s="102"/>
      <c r="K80" s="102"/>
      <c r="L80" s="102"/>
      <c r="M80" s="543"/>
    </row>
    <row r="81" spans="1:13">
      <c r="A81" s="539"/>
      <c r="B81" s="102"/>
      <c r="C81" s="102"/>
      <c r="D81" s="102"/>
      <c r="E81" s="544"/>
      <c r="F81" s="545"/>
      <c r="G81" s="102"/>
      <c r="H81" s="102"/>
      <c r="I81" s="102"/>
      <c r="J81" s="102"/>
      <c r="K81" s="102"/>
      <c r="L81" s="102"/>
      <c r="M81" s="543"/>
    </row>
    <row r="82" spans="1:13">
      <c r="A82" s="539"/>
      <c r="B82" s="102"/>
      <c r="C82" s="102"/>
      <c r="D82" s="102"/>
      <c r="E82" s="544"/>
      <c r="F82" s="545"/>
      <c r="G82" s="102"/>
      <c r="H82" s="102"/>
      <c r="I82" s="102"/>
      <c r="J82" s="102"/>
      <c r="K82" s="102"/>
      <c r="L82" s="102"/>
      <c r="M82" s="543"/>
    </row>
    <row r="83" spans="1:13">
      <c r="A83" s="539"/>
      <c r="B83" s="102"/>
      <c r="C83" s="102"/>
      <c r="D83" s="102"/>
      <c r="E83" s="544"/>
      <c r="F83" s="545"/>
      <c r="G83" s="102"/>
      <c r="H83" s="102"/>
      <c r="I83" s="102"/>
      <c r="J83" s="102"/>
      <c r="K83" s="102"/>
      <c r="L83" s="102"/>
      <c r="M83" s="543"/>
    </row>
    <row r="84" spans="1:13">
      <c r="A84" s="539"/>
      <c r="B84" s="102"/>
      <c r="C84" s="102"/>
      <c r="D84" s="102"/>
      <c r="E84" s="544"/>
      <c r="F84" s="545"/>
      <c r="G84" s="102"/>
      <c r="H84" s="102"/>
      <c r="I84" s="102"/>
      <c r="J84" s="102"/>
      <c r="K84" s="102"/>
      <c r="L84" s="102"/>
      <c r="M84" s="543"/>
    </row>
    <row r="85" spans="1:13">
      <c r="A85" s="539"/>
      <c r="B85" s="102"/>
      <c r="C85" s="102"/>
      <c r="D85" s="102"/>
      <c r="E85" s="544"/>
      <c r="F85" s="545"/>
      <c r="G85" s="102"/>
      <c r="H85" s="102"/>
      <c r="I85" s="102"/>
      <c r="J85" s="102"/>
      <c r="K85" s="102"/>
      <c r="L85" s="102"/>
      <c r="M85" s="543"/>
    </row>
    <row r="86" spans="1:13">
      <c r="A86" s="539"/>
      <c r="B86" s="102"/>
      <c r="C86" s="102"/>
      <c r="D86" s="102"/>
      <c r="E86" s="544"/>
      <c r="F86" s="545"/>
      <c r="G86" s="102"/>
      <c r="H86" s="102"/>
      <c r="I86" s="102"/>
      <c r="J86" s="102"/>
      <c r="K86" s="102"/>
      <c r="L86" s="102"/>
      <c r="M86" s="543"/>
    </row>
    <row r="87" spans="1:13">
      <c r="A87" s="539"/>
      <c r="B87" s="102"/>
      <c r="C87" s="102"/>
      <c r="D87" s="102"/>
      <c r="E87" s="544"/>
      <c r="F87" s="545"/>
      <c r="G87" s="102"/>
      <c r="H87" s="102"/>
      <c r="I87" s="102"/>
      <c r="J87" s="102"/>
      <c r="K87" s="102"/>
      <c r="L87" s="102"/>
      <c r="M87" s="543"/>
    </row>
    <row r="88" spans="1:13">
      <c r="A88" s="539"/>
      <c r="B88" s="102"/>
      <c r="C88" s="102"/>
      <c r="D88" s="102"/>
      <c r="E88" s="544"/>
      <c r="F88" s="545"/>
      <c r="G88" s="102"/>
      <c r="H88" s="102"/>
      <c r="I88" s="102"/>
      <c r="J88" s="102"/>
      <c r="K88" s="102"/>
      <c r="L88" s="102"/>
      <c r="M88" s="543"/>
    </row>
    <row r="89" spans="1:13">
      <c r="A89" s="539"/>
      <c r="B89" s="102"/>
      <c r="C89" s="102"/>
      <c r="D89" s="102"/>
      <c r="E89" s="544"/>
      <c r="F89" s="545"/>
      <c r="G89" s="102"/>
      <c r="H89" s="102"/>
      <c r="I89" s="102"/>
      <c r="J89" s="102"/>
      <c r="K89" s="102"/>
      <c r="L89" s="102"/>
      <c r="M89" s="543"/>
    </row>
    <row r="90" spans="1:13">
      <c r="A90" s="539"/>
      <c r="B90" s="102"/>
      <c r="C90" s="102"/>
      <c r="D90" s="102"/>
      <c r="E90" s="544"/>
      <c r="F90" s="545"/>
      <c r="G90" s="102"/>
      <c r="H90" s="102"/>
      <c r="I90" s="102"/>
      <c r="J90" s="102"/>
      <c r="K90" s="102"/>
      <c r="L90" s="102"/>
      <c r="M90" s="543"/>
    </row>
    <row r="91" spans="1:13">
      <c r="A91" s="539"/>
      <c r="B91" s="102"/>
      <c r="C91" s="102"/>
      <c r="D91" s="102"/>
      <c r="E91" s="544"/>
      <c r="F91" s="545"/>
      <c r="G91" s="102"/>
      <c r="H91" s="102"/>
      <c r="I91" s="102"/>
      <c r="J91" s="102"/>
      <c r="K91" s="102"/>
      <c r="L91" s="102"/>
      <c r="M91" s="543"/>
    </row>
    <row r="92" spans="1:13">
      <c r="A92" s="539"/>
      <c r="B92" s="102"/>
      <c r="C92" s="102"/>
      <c r="D92" s="102"/>
      <c r="E92" s="544"/>
      <c r="F92" s="545"/>
      <c r="G92" s="102"/>
      <c r="H92" s="102"/>
      <c r="I92" s="102"/>
      <c r="J92" s="102"/>
      <c r="K92" s="102"/>
      <c r="L92" s="102"/>
      <c r="M92" s="543"/>
    </row>
    <row r="93" spans="1:13">
      <c r="A93" s="539"/>
      <c r="B93" s="102"/>
      <c r="C93" s="102"/>
      <c r="D93" s="102"/>
      <c r="E93" s="544"/>
      <c r="F93" s="545"/>
      <c r="G93" s="102"/>
      <c r="H93" s="102"/>
      <c r="I93" s="102"/>
      <c r="J93" s="102"/>
      <c r="K93" s="102"/>
      <c r="L93" s="102"/>
      <c r="M93" s="543"/>
    </row>
    <row r="94" spans="1:13">
      <c r="A94" s="539"/>
      <c r="B94" s="102"/>
      <c r="C94" s="102"/>
      <c r="D94" s="102"/>
      <c r="E94" s="544"/>
      <c r="F94" s="545"/>
      <c r="G94" s="102"/>
      <c r="H94" s="102"/>
      <c r="I94" s="102"/>
      <c r="J94" s="102"/>
      <c r="K94" s="102"/>
      <c r="L94" s="102"/>
      <c r="M94" s="543"/>
    </row>
    <row r="95" spans="1:13">
      <c r="A95" s="539"/>
      <c r="B95" s="102"/>
      <c r="C95" s="102"/>
      <c r="D95" s="102"/>
      <c r="E95" s="544"/>
      <c r="F95" s="545"/>
      <c r="G95" s="102"/>
      <c r="H95" s="102"/>
      <c r="I95" s="102"/>
      <c r="J95" s="102"/>
      <c r="K95" s="102"/>
      <c r="L95" s="102"/>
      <c r="M95" s="543"/>
    </row>
    <row r="96" spans="1:13">
      <c r="A96" s="539"/>
      <c r="B96" s="102"/>
      <c r="C96" s="102"/>
      <c r="D96" s="102"/>
      <c r="E96" s="544"/>
      <c r="F96" s="545"/>
      <c r="G96" s="102"/>
      <c r="H96" s="102"/>
      <c r="I96" s="102"/>
      <c r="J96" s="102"/>
      <c r="K96" s="102"/>
      <c r="L96" s="102"/>
      <c r="M96" s="543"/>
    </row>
    <row r="97" spans="1:13">
      <c r="A97" s="539"/>
      <c r="B97" s="102"/>
      <c r="C97" s="102"/>
      <c r="D97" s="102"/>
      <c r="E97" s="544"/>
      <c r="F97" s="545"/>
      <c r="G97" s="102"/>
      <c r="H97" s="102"/>
      <c r="I97" s="102"/>
      <c r="J97" s="102"/>
      <c r="K97" s="102"/>
      <c r="L97" s="102"/>
      <c r="M97" s="543"/>
    </row>
    <row r="98" spans="1:13">
      <c r="A98" s="539"/>
      <c r="B98" s="102"/>
      <c r="C98" s="102"/>
      <c r="D98" s="102"/>
      <c r="E98" s="544"/>
      <c r="F98" s="545"/>
      <c r="G98" s="102"/>
      <c r="H98" s="102"/>
      <c r="I98" s="102"/>
      <c r="J98" s="102"/>
      <c r="K98" s="102"/>
      <c r="L98" s="102"/>
      <c r="M98" s="543"/>
    </row>
    <row r="99" spans="1:13">
      <c r="A99" s="539"/>
      <c r="B99" s="102"/>
      <c r="C99" s="102"/>
      <c r="D99" s="102"/>
      <c r="E99" s="544"/>
      <c r="F99" s="545"/>
      <c r="G99" s="102"/>
      <c r="H99" s="102"/>
      <c r="I99" s="102"/>
      <c r="J99" s="102"/>
      <c r="K99" s="102"/>
      <c r="L99" s="102"/>
      <c r="M99" s="543"/>
    </row>
    <row r="100" spans="1:13">
      <c r="A100" s="539"/>
      <c r="B100" s="102"/>
      <c r="C100" s="102"/>
      <c r="D100" s="102"/>
      <c r="E100" s="544"/>
      <c r="F100" s="545"/>
      <c r="G100" s="102"/>
      <c r="H100" s="102"/>
      <c r="I100" s="102"/>
      <c r="J100" s="102"/>
      <c r="K100" s="102"/>
      <c r="L100" s="102"/>
      <c r="M100" s="543"/>
    </row>
    <row r="101" spans="1:13">
      <c r="A101" s="539"/>
      <c r="B101" s="102"/>
      <c r="C101" s="102"/>
      <c r="D101" s="102"/>
      <c r="E101" s="544"/>
      <c r="F101" s="545"/>
      <c r="G101" s="102"/>
      <c r="H101" s="102"/>
      <c r="I101" s="102"/>
      <c r="J101" s="102"/>
      <c r="K101" s="102"/>
      <c r="L101" s="102"/>
      <c r="M101" s="543"/>
    </row>
    <row r="102" spans="1:13">
      <c r="A102" s="539"/>
      <c r="B102" s="102"/>
      <c r="C102" s="102"/>
      <c r="D102" s="102"/>
      <c r="E102" s="544"/>
      <c r="F102" s="545"/>
      <c r="G102" s="102"/>
      <c r="H102" s="102"/>
      <c r="I102" s="102"/>
      <c r="J102" s="102"/>
      <c r="K102" s="102"/>
      <c r="L102" s="102"/>
      <c r="M102" s="543"/>
    </row>
    <row r="103" spans="1:13">
      <c r="A103" s="539"/>
      <c r="B103" s="102"/>
      <c r="C103" s="102"/>
      <c r="D103" s="102"/>
      <c r="E103" s="544"/>
      <c r="F103" s="545"/>
      <c r="G103" s="102"/>
      <c r="H103" s="102"/>
      <c r="I103" s="102"/>
      <c r="J103" s="102"/>
      <c r="K103" s="102"/>
      <c r="L103" s="102"/>
      <c r="M103" s="543"/>
    </row>
    <row r="104" spans="1:13">
      <c r="A104" s="539"/>
      <c r="B104" s="102"/>
      <c r="C104" s="102"/>
      <c r="D104" s="102"/>
      <c r="E104" s="544"/>
      <c r="F104" s="545"/>
      <c r="G104" s="102"/>
      <c r="H104" s="102"/>
      <c r="I104" s="102"/>
      <c r="J104" s="102"/>
      <c r="K104" s="102"/>
      <c r="L104" s="102"/>
      <c r="M104" s="543"/>
    </row>
    <row r="105" spans="1:13">
      <c r="A105" s="539"/>
      <c r="B105" s="102"/>
      <c r="C105" s="102"/>
      <c r="D105" s="102"/>
      <c r="E105" s="544"/>
      <c r="F105" s="545"/>
      <c r="G105" s="102"/>
      <c r="H105" s="102"/>
      <c r="I105" s="102"/>
      <c r="J105" s="102"/>
      <c r="K105" s="102"/>
      <c r="L105" s="102"/>
      <c r="M105" s="543"/>
    </row>
    <row r="106" spans="1:13">
      <c r="A106" s="539"/>
      <c r="B106" s="102"/>
      <c r="C106" s="102"/>
      <c r="D106" s="102"/>
      <c r="E106" s="544"/>
      <c r="F106" s="545"/>
      <c r="G106" s="102"/>
      <c r="H106" s="102"/>
      <c r="I106" s="102"/>
      <c r="J106" s="102"/>
      <c r="K106" s="102"/>
      <c r="L106" s="102"/>
      <c r="M106" s="543"/>
    </row>
    <row r="107" spans="1:13">
      <c r="A107" s="539"/>
      <c r="B107" s="102"/>
      <c r="C107" s="102"/>
      <c r="D107" s="102"/>
      <c r="E107" s="544"/>
      <c r="F107" s="545"/>
      <c r="G107" s="102"/>
      <c r="H107" s="102"/>
      <c r="I107" s="102"/>
      <c r="J107" s="102"/>
      <c r="K107" s="102"/>
      <c r="L107" s="102"/>
      <c r="M107" s="543"/>
    </row>
    <row r="108" spans="1:13">
      <c r="A108" s="539"/>
      <c r="B108" s="102"/>
      <c r="C108" s="102"/>
      <c r="D108" s="102"/>
      <c r="E108" s="544"/>
      <c r="F108" s="545"/>
      <c r="G108" s="102"/>
      <c r="H108" s="102"/>
      <c r="I108" s="102"/>
      <c r="J108" s="102"/>
      <c r="K108" s="102"/>
      <c r="L108" s="102"/>
      <c r="M108" s="543"/>
    </row>
    <row r="109" spans="1:13">
      <c r="A109" s="539"/>
      <c r="B109" s="102"/>
      <c r="C109" s="102"/>
      <c r="D109" s="102"/>
      <c r="E109" s="544"/>
      <c r="F109" s="545"/>
      <c r="G109" s="102"/>
      <c r="H109" s="102"/>
      <c r="I109" s="102"/>
      <c r="J109" s="102"/>
      <c r="K109" s="102"/>
      <c r="L109" s="102"/>
      <c r="M109" s="543"/>
    </row>
    <row r="110" spans="1:13">
      <c r="A110" s="545"/>
      <c r="B110" s="102"/>
      <c r="C110" s="102"/>
      <c r="D110" s="102"/>
      <c r="E110" s="544"/>
      <c r="F110" s="545"/>
      <c r="G110" s="102"/>
      <c r="H110" s="102"/>
      <c r="I110" s="102"/>
      <c r="J110" s="102"/>
      <c r="K110" s="102"/>
      <c r="L110" s="102"/>
      <c r="M110" s="544"/>
    </row>
    <row r="111" spans="1:13">
      <c r="A111" s="545"/>
      <c r="B111" s="102"/>
      <c r="C111" s="102"/>
      <c r="D111" s="102"/>
      <c r="E111" s="544"/>
      <c r="F111" s="545"/>
      <c r="G111" s="102"/>
      <c r="H111" s="102"/>
      <c r="I111" s="102"/>
      <c r="J111" s="102"/>
      <c r="K111" s="102"/>
      <c r="L111" s="102"/>
      <c r="M111" s="544"/>
    </row>
    <row r="112" spans="1:13">
      <c r="A112" s="545"/>
      <c r="B112" s="102"/>
      <c r="C112" s="102"/>
      <c r="D112" s="102"/>
      <c r="E112" s="544"/>
      <c r="F112" s="545"/>
      <c r="G112" s="102"/>
      <c r="H112" s="102"/>
      <c r="I112" s="102"/>
      <c r="J112" s="102"/>
      <c r="K112" s="102"/>
      <c r="L112" s="102"/>
      <c r="M112" s="544"/>
    </row>
    <row r="113" spans="1:13">
      <c r="A113" s="545"/>
      <c r="B113" s="102"/>
      <c r="C113" s="102"/>
      <c r="D113" s="102"/>
      <c r="E113" s="544"/>
      <c r="F113" s="545"/>
      <c r="G113" s="102"/>
      <c r="H113" s="102"/>
      <c r="I113" s="102"/>
      <c r="J113" s="102"/>
      <c r="K113" s="102"/>
      <c r="L113" s="102"/>
      <c r="M113" s="544"/>
    </row>
    <row r="114" spans="1:13">
      <c r="A114" s="545"/>
      <c r="B114" s="102"/>
      <c r="C114" s="102"/>
      <c r="D114" s="102"/>
      <c r="E114" s="544"/>
      <c r="F114" s="545"/>
      <c r="G114" s="102"/>
      <c r="H114" s="102"/>
      <c r="I114" s="102"/>
      <c r="J114" s="102"/>
      <c r="K114" s="102"/>
      <c r="L114" s="102"/>
      <c r="M114" s="544"/>
    </row>
    <row r="115" spans="1:13">
      <c r="A115" s="545"/>
      <c r="B115" s="102"/>
      <c r="C115" s="102"/>
      <c r="D115" s="102"/>
      <c r="E115" s="544"/>
      <c r="F115" s="545"/>
      <c r="G115" s="102"/>
      <c r="H115" s="102"/>
      <c r="I115" s="102"/>
      <c r="J115" s="102"/>
      <c r="K115" s="102"/>
      <c r="L115" s="102"/>
      <c r="M115" s="544"/>
    </row>
    <row r="116" spans="1:13" ht="15.75" thickBot="1">
      <c r="A116" s="547"/>
      <c r="B116" s="548"/>
      <c r="C116" s="548"/>
      <c r="D116" s="548"/>
      <c r="E116" s="549"/>
      <c r="F116" s="547"/>
      <c r="G116" s="548"/>
      <c r="H116" s="548"/>
      <c r="I116" s="548"/>
      <c r="J116" s="548"/>
      <c r="K116" s="548"/>
      <c r="L116" s="548"/>
      <c r="M116" s="549"/>
    </row>
    <row r="117" spans="1:13">
      <c r="A117" s="13" t="s">
        <v>4229</v>
      </c>
      <c r="B117" s="1550"/>
      <c r="D117" s="12"/>
      <c r="E117" s="12"/>
      <c r="F117" s="9" t="s">
        <v>4229</v>
      </c>
      <c r="G117" s="1550"/>
      <c r="H117" s="12"/>
      <c r="J117" s="12"/>
      <c r="K117" s="12"/>
      <c r="L117" s="12"/>
      <c r="M117" s="12"/>
    </row>
    <row r="118" spans="1:13">
      <c r="A118" s="12" t="s">
        <v>4232</v>
      </c>
      <c r="B118" s="12"/>
      <c r="C118" s="12"/>
      <c r="D118" s="12"/>
      <c r="E118" s="12"/>
      <c r="F118" s="12" t="s">
        <v>4233</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customSheetViews>
    <customSheetView guid="{15E51391-F6F3-48E9-B40F-0D0FA5B2E445}"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
      <headerFooter alignWithMargins="0"/>
    </customSheetView>
    <customSheetView guid="{3A144620-83F7-4F5B-821B-3720DAB5A017}"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2"/>
      <headerFooter alignWithMargins="0"/>
    </customSheetView>
    <customSheetView guid="{4AE1E835-A004-41CE-8576-E42DEB829644}"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3"/>
      <headerFooter alignWithMargins="0"/>
    </customSheetView>
    <customSheetView guid="{F164CA47-D0CA-4087-947A-F5047D94B8B7}"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4"/>
      <headerFooter alignWithMargins="0"/>
    </customSheetView>
    <customSheetView guid="{BD2EE8C8-7F57-4FE0-A338-C6EB2215B0F1}"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5"/>
      <headerFooter alignWithMargins="0"/>
    </customSheetView>
    <customSheetView guid="{C7E3EE00-B00F-419E-8611-266863084489}"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6"/>
      <headerFooter alignWithMargins="0"/>
    </customSheetView>
    <customSheetView guid="{3477AA39-47F3-4DEE-B5AC-34FD34A7C506}"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7"/>
      <headerFooter alignWithMargins="0"/>
    </customSheetView>
    <customSheetView guid="{49B64248-30F9-46D2-A9F4-36D89630158D}"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8"/>
      <headerFooter alignWithMargins="0"/>
    </customSheetView>
    <customSheetView guid="{9460FF40-1E23-4EAD-9F2E-3CC0E3823200}"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9"/>
      <headerFooter alignWithMargins="0"/>
    </customSheetView>
    <customSheetView guid="{EB23B504-8D38-44C1-A572-0BC0016A4154}"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0"/>
      <headerFooter alignWithMargins="0"/>
    </customSheetView>
    <customSheetView guid="{33F19BEF-14FD-48AD-9437-DC9391C2FB5D}"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1"/>
      <headerFooter alignWithMargins="0"/>
    </customSheetView>
    <customSheetView guid="{3572A64A-10E1-48A8-88DB-C6FDE35A45D9}"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2"/>
      <headerFooter alignWithMargins="0"/>
    </customSheetView>
    <customSheetView guid="{9A3FFF2B-6404-4DF1-A691-3B3D111BF416}"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3"/>
      <headerFooter alignWithMargins="0"/>
    </customSheetView>
    <customSheetView guid="{6972FD2D-1C11-49E2-936D-D053FB86EE49}"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4"/>
      <headerFooter alignWithMargins="0"/>
    </customSheetView>
    <customSheetView guid="{909B62D3-37B4-48E7-A28D-FCCB057513A6}"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5"/>
      <headerFooter alignWithMargins="0"/>
    </customSheetView>
    <customSheetView guid="{AF5B460E-BE98-4D6A-BC4D-FB7F586FE8C3}"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6"/>
      <headerFooter alignWithMargins="0"/>
    </customSheetView>
    <customSheetView guid="{AD2DEECA-73A1-433A-8496-725ED72ABD3B}" scale="85" colorId="22">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7"/>
      <headerFooter alignWithMargins="0"/>
    </customSheetView>
    <customSheetView guid="{613A73D1-ED13-41BC-B183-6F740B4BAFC9}" scale="60" colorId="22" showPageBreaks="1" printArea="1" view="pageBreakPreview">
      <selection activeCell="F2" sqref="F2"/>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8"/>
      <headerFooter alignWithMargins="0"/>
    </customSheetView>
  </customSheetViews>
  <mergeCells count="1">
    <mergeCell ref="A5:E6"/>
  </mergeCell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56"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K125"/>
  <sheetViews>
    <sheetView defaultGridColor="0" view="pageBreakPreview" topLeftCell="A34" colorId="22" zoomScale="60" zoomScaleNormal="85" workbookViewId="0">
      <selection activeCell="H17" sqref="H17"/>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1022" t="s">
        <v>2526</v>
      </c>
      <c r="B1" s="1025"/>
      <c r="C1" s="1025"/>
      <c r="D1" s="1460" t="s">
        <v>1549</v>
      </c>
      <c r="E1" s="1025" t="s">
        <v>4234</v>
      </c>
      <c r="F1" s="1026" t="s">
        <v>2059</v>
      </c>
      <c r="G1" s="1022" t="s">
        <v>2526</v>
      </c>
      <c r="H1" s="1025"/>
      <c r="I1" s="1024" t="s">
        <v>1549</v>
      </c>
      <c r="J1" s="1025"/>
      <c r="K1" s="1024" t="s">
        <v>2058</v>
      </c>
      <c r="L1" s="1025"/>
      <c r="M1" s="1024" t="s">
        <v>2059</v>
      </c>
      <c r="N1" s="1369"/>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Central Hudson Gas &amp; Electric</v>
      </c>
      <c r="D2" s="1375" t="s">
        <v>1335</v>
      </c>
      <c r="E2" s="9" t="s">
        <v>2061</v>
      </c>
      <c r="F2" s="1030"/>
      <c r="G2" s="72" t="str">
        <f>'Data Sheet'!$C$25</f>
        <v>Central Hudson Gas &amp; Electric</v>
      </c>
      <c r="I2" s="510" t="s">
        <v>1335</v>
      </c>
      <c r="K2" s="510" t="s">
        <v>2061</v>
      </c>
      <c r="M2" s="510" t="s">
        <v>2045</v>
      </c>
      <c r="N2" s="137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1027"/>
      <c r="D3" s="1375" t="s">
        <v>1336</v>
      </c>
      <c r="E3" s="871" t="str">
        <f>'Data Sheet'!$C$40</f>
        <v>4/14/14</v>
      </c>
      <c r="F3" s="1598" t="str">
        <f>'Data Sheet'!$C$38</f>
        <v>12/31/13</v>
      </c>
      <c r="G3" s="1031"/>
      <c r="H3" s="551"/>
      <c r="I3" s="570" t="s">
        <v>1336</v>
      </c>
      <c r="J3" s="551"/>
      <c r="K3" s="864" t="str">
        <f>'Data Sheet'!$C$40</f>
        <v>4/14/14</v>
      </c>
      <c r="L3" s="871"/>
      <c r="M3" s="1605" t="str">
        <f>'Data Sheet'!$C$38</f>
        <v>12/31/13</v>
      </c>
      <c r="N3" s="137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464" t="s">
        <v>2045</v>
      </c>
      <c r="B4" s="1388"/>
      <c r="C4" s="1388"/>
      <c r="D4" s="1388"/>
      <c r="E4" s="1388"/>
      <c r="F4" s="1502"/>
      <c r="G4" s="1027"/>
      <c r="N4" s="1372"/>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485" t="s">
        <v>4235</v>
      </c>
      <c r="B5" s="12"/>
      <c r="C5" s="12"/>
      <c r="D5" s="12"/>
      <c r="E5" s="12"/>
      <c r="F5" s="1040"/>
      <c r="G5" s="1485" t="s">
        <v>4236</v>
      </c>
      <c r="H5" s="12"/>
      <c r="I5" s="12"/>
      <c r="J5" s="12"/>
      <c r="K5" s="12"/>
      <c r="L5" s="12"/>
      <c r="M5" s="12"/>
      <c r="N5" s="1040"/>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1031"/>
      <c r="B6" s="551"/>
      <c r="C6" s="551"/>
      <c r="D6" s="551"/>
      <c r="E6" s="551"/>
      <c r="F6" s="1374"/>
      <c r="G6" s="1031"/>
      <c r="H6" s="551"/>
      <c r="I6" s="551"/>
      <c r="J6" s="551"/>
      <c r="K6" s="551"/>
      <c r="L6" s="551"/>
      <c r="M6" s="551"/>
      <c r="N6" s="137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1027"/>
      <c r="F7" s="1372"/>
      <c r="G7" s="1027"/>
      <c r="N7" s="137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551" t="s">
        <v>2743</v>
      </c>
      <c r="B8" s="1362" t="s">
        <v>4237</v>
      </c>
      <c r="C8" s="1362"/>
      <c r="D8" s="1362"/>
      <c r="E8" s="1362"/>
      <c r="F8" s="1552"/>
      <c r="G8" s="1551" t="s">
        <v>4238</v>
      </c>
      <c r="H8" s="1362"/>
      <c r="I8" s="1362"/>
      <c r="J8" s="1362"/>
      <c r="K8" s="1362"/>
      <c r="L8" s="1362"/>
      <c r="M8" s="1362"/>
      <c r="N8" s="1552"/>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551"/>
      <c r="B9" s="1362" t="s">
        <v>4239</v>
      </c>
      <c r="C9" s="1362"/>
      <c r="D9" s="1362"/>
      <c r="E9" s="1362"/>
      <c r="F9" s="1552"/>
      <c r="G9" s="1551"/>
      <c r="H9" s="1362"/>
      <c r="I9" s="1362"/>
      <c r="J9" s="1362"/>
      <c r="K9" s="1362"/>
      <c r="L9" s="1362"/>
      <c r="M9" s="1362"/>
      <c r="N9" s="1552"/>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551" t="s">
        <v>2661</v>
      </c>
      <c r="B10" s="1362" t="s">
        <v>2596</v>
      </c>
      <c r="C10" s="1362"/>
      <c r="D10" s="1362"/>
      <c r="E10" s="1362"/>
      <c r="F10" s="1552"/>
      <c r="G10" s="1551"/>
      <c r="H10" s="1362"/>
      <c r="I10" s="1362"/>
      <c r="J10" s="1362"/>
      <c r="K10" s="1362"/>
      <c r="L10" s="1362"/>
      <c r="M10" s="1362"/>
      <c r="N10" s="1552"/>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1031"/>
      <c r="B11" s="551"/>
      <c r="C11" s="551"/>
      <c r="D11" s="551"/>
      <c r="E11" s="551"/>
      <c r="F11" s="1374"/>
      <c r="G11" s="1031"/>
      <c r="H11" s="551"/>
      <c r="I11" s="551"/>
      <c r="J11" s="551"/>
      <c r="K11" s="551"/>
      <c r="L11" s="551"/>
      <c r="M11" s="551"/>
      <c r="N11" s="1374"/>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377"/>
      <c r="C12" s="1028"/>
      <c r="D12" s="1028"/>
      <c r="E12" s="1035" t="s">
        <v>2531</v>
      </c>
      <c r="F12" s="1036"/>
      <c r="G12" s="1034" t="s">
        <v>2531</v>
      </c>
      <c r="H12" s="1476"/>
      <c r="I12" s="1035" t="s">
        <v>2532</v>
      </c>
      <c r="J12" s="1035"/>
      <c r="K12" s="1035"/>
      <c r="L12" s="1035"/>
      <c r="M12" s="552"/>
      <c r="N12" s="1030"/>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377"/>
      <c r="C13" s="1028"/>
      <c r="D13" s="1028"/>
      <c r="E13" s="1028"/>
      <c r="F13" s="1372"/>
      <c r="G13" s="1377"/>
      <c r="H13" s="1028"/>
      <c r="I13" s="1035" t="s">
        <v>638</v>
      </c>
      <c r="J13" s="1035"/>
      <c r="K13" s="1475" t="s">
        <v>635</v>
      </c>
      <c r="L13" s="1035"/>
      <c r="M13" s="1385" t="s">
        <v>2095</v>
      </c>
      <c r="N13" s="1030"/>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377"/>
      <c r="C14" s="1028"/>
      <c r="D14" s="1382" t="s">
        <v>2095</v>
      </c>
      <c r="E14" s="1382" t="s">
        <v>378</v>
      </c>
      <c r="F14" s="1386" t="s">
        <v>378</v>
      </c>
      <c r="G14" s="1381" t="s">
        <v>378</v>
      </c>
      <c r="H14" s="1382" t="s">
        <v>378</v>
      </c>
      <c r="J14" s="510"/>
      <c r="K14" s="1375"/>
      <c r="M14" s="1385" t="s">
        <v>2870</v>
      </c>
      <c r="N14" s="1030"/>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381" t="s">
        <v>1984</v>
      </c>
      <c r="C15" s="1382" t="s">
        <v>671</v>
      </c>
      <c r="D15" s="1382" t="s">
        <v>1028</v>
      </c>
      <c r="E15" s="1382" t="s">
        <v>2535</v>
      </c>
      <c r="F15" s="1386" t="s">
        <v>2536</v>
      </c>
      <c r="G15" s="1381" t="s">
        <v>2535</v>
      </c>
      <c r="H15" s="1382" t="s">
        <v>2536</v>
      </c>
      <c r="I15" s="1383" t="s">
        <v>214</v>
      </c>
      <c r="J15" s="1472" t="s">
        <v>2099</v>
      </c>
      <c r="K15" s="1385" t="s">
        <v>214</v>
      </c>
      <c r="L15" s="1383" t="s">
        <v>2099</v>
      </c>
      <c r="M15" s="1375"/>
      <c r="N15" s="1384" t="s">
        <v>1984</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381" t="s">
        <v>1987</v>
      </c>
      <c r="C16" s="1028"/>
      <c r="D16" s="1382" t="s">
        <v>654</v>
      </c>
      <c r="E16" s="1382" t="s">
        <v>2597</v>
      </c>
      <c r="F16" s="1386" t="s">
        <v>2598</v>
      </c>
      <c r="G16" s="1381" t="s">
        <v>2599</v>
      </c>
      <c r="H16" s="1382" t="s">
        <v>2600</v>
      </c>
      <c r="I16" s="12" t="s">
        <v>2542</v>
      </c>
      <c r="J16" s="510"/>
      <c r="K16" s="1553" t="s">
        <v>2543</v>
      </c>
      <c r="M16" s="1375"/>
      <c r="N16" s="1384" t="s">
        <v>1987</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474"/>
      <c r="B17" s="551"/>
      <c r="C17" s="1487" t="s">
        <v>3447</v>
      </c>
      <c r="D17" s="1487" t="s">
        <v>3448</v>
      </c>
      <c r="E17" s="1487" t="s">
        <v>3449</v>
      </c>
      <c r="F17" s="1513" t="s">
        <v>3450</v>
      </c>
      <c r="G17" s="1506" t="s">
        <v>2692</v>
      </c>
      <c r="H17" s="1487" t="s">
        <v>2693</v>
      </c>
      <c r="I17" s="1477" t="s">
        <v>2694</v>
      </c>
      <c r="J17" s="1479" t="s">
        <v>2695</v>
      </c>
      <c r="K17" s="1478" t="s">
        <v>2696</v>
      </c>
      <c r="L17" s="1477" t="s">
        <v>2697</v>
      </c>
      <c r="M17" s="1478" t="s">
        <v>2698</v>
      </c>
      <c r="N17" s="1480"/>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474">
        <v>1</v>
      </c>
      <c r="B18" s="551"/>
      <c r="C18" s="1032" t="s">
        <v>2601</v>
      </c>
      <c r="D18" s="526"/>
      <c r="E18" s="527"/>
      <c r="F18" s="528"/>
      <c r="G18" s="529" t="s">
        <v>2045</v>
      </c>
      <c r="H18" s="527" t="s">
        <v>2045</v>
      </c>
      <c r="I18" s="530"/>
      <c r="J18" s="530"/>
      <c r="K18" s="530"/>
      <c r="L18" s="530"/>
      <c r="M18" s="1554"/>
      <c r="N18" s="1480">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474">
        <v>2</v>
      </c>
      <c r="B19" s="551"/>
      <c r="C19" s="1032" t="s">
        <v>2545</v>
      </c>
      <c r="D19" s="392">
        <v>149917600</v>
      </c>
      <c r="E19" s="392">
        <v>19722900</v>
      </c>
      <c r="F19" s="393">
        <v>3357600</v>
      </c>
      <c r="G19" s="550"/>
      <c r="H19" s="392"/>
      <c r="I19" s="77"/>
      <c r="J19" s="390">
        <v>1822400</v>
      </c>
      <c r="K19" s="86"/>
      <c r="L19" s="553">
        <v>1802600</v>
      </c>
      <c r="M19" s="554">
        <f>D19+E19-F19+G19-H19-J19+L19</f>
        <v>166263100</v>
      </c>
      <c r="N19" s="1480">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474">
        <v>3</v>
      </c>
      <c r="B20" s="551"/>
      <c r="C20" s="1032" t="s">
        <v>2479</v>
      </c>
      <c r="D20" s="555">
        <v>52893800</v>
      </c>
      <c r="E20" s="555">
        <v>7933275</v>
      </c>
      <c r="F20" s="389">
        <v>700575</v>
      </c>
      <c r="G20" s="107"/>
      <c r="H20" s="555"/>
      <c r="I20" s="77"/>
      <c r="J20" s="373"/>
      <c r="K20" s="86"/>
      <c r="L20" s="556"/>
      <c r="M20" s="388">
        <f>D20+E20-F20+G20-H20-J20+L20</f>
        <v>60126500</v>
      </c>
      <c r="N20" s="1480">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474">
        <v>4</v>
      </c>
      <c r="B21" s="551"/>
      <c r="C21" s="1032" t="s">
        <v>1058</v>
      </c>
      <c r="D21" s="555">
        <v>8271510</v>
      </c>
      <c r="E21" s="555"/>
      <c r="F21" s="389"/>
      <c r="G21" s="107"/>
      <c r="H21" s="555"/>
      <c r="I21" s="77"/>
      <c r="J21" s="373">
        <v>2758517</v>
      </c>
      <c r="K21" s="86"/>
      <c r="L21" s="556">
        <v>1740265</v>
      </c>
      <c r="M21" s="388">
        <f>D21+E21-F21+G21-H21-J21+L21</f>
        <v>7253258</v>
      </c>
      <c r="N21" s="1480">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474">
        <v>5</v>
      </c>
      <c r="B22" s="551"/>
      <c r="C22" s="1032" t="s">
        <v>1059</v>
      </c>
      <c r="D22" s="555">
        <f>SUM(D19:D21)</f>
        <v>211082910</v>
      </c>
      <c r="E22" s="555">
        <f>SUM(E19:E21)</f>
        <v>27656175</v>
      </c>
      <c r="F22" s="389">
        <f>SUM(F19:F21)</f>
        <v>4058175</v>
      </c>
      <c r="G22" s="107">
        <f>SUM(G19:G21)</f>
        <v>0</v>
      </c>
      <c r="H22" s="388">
        <f>SUM(H19:H21)</f>
        <v>0</v>
      </c>
      <c r="I22" s="77"/>
      <c r="J22" s="373">
        <f>SUM(J19:J21)</f>
        <v>4580917</v>
      </c>
      <c r="K22" s="86"/>
      <c r="L22" s="556">
        <f>SUM(L19:L21)</f>
        <v>3542865</v>
      </c>
      <c r="M22" s="373">
        <f>SUM(M19:M21)</f>
        <v>233642858</v>
      </c>
      <c r="N22" s="1480">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474">
        <v>6</v>
      </c>
      <c r="B23" s="551"/>
      <c r="C23" s="1032" t="s">
        <v>3423</v>
      </c>
      <c r="D23" s="555"/>
      <c r="E23" s="555"/>
      <c r="F23" s="389"/>
      <c r="G23" s="107"/>
      <c r="H23" s="555"/>
      <c r="I23" s="77"/>
      <c r="J23" s="373"/>
      <c r="K23" s="86"/>
      <c r="L23" s="556"/>
      <c r="M23" s="388">
        <f>D23+E23-F23+G23-H23-J23+L23</f>
        <v>0</v>
      </c>
      <c r="N23" s="1480">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474">
        <v>7</v>
      </c>
      <c r="B24" s="551"/>
      <c r="C24" s="1032"/>
      <c r="D24" s="555"/>
      <c r="E24" s="555"/>
      <c r="F24" s="389"/>
      <c r="G24" s="107"/>
      <c r="H24" s="555"/>
      <c r="I24" s="77"/>
      <c r="J24" s="373"/>
      <c r="K24" s="86"/>
      <c r="L24" s="556"/>
      <c r="M24" s="388">
        <f>D24+E24-F24+G24-H24-J24+L24</f>
        <v>0</v>
      </c>
      <c r="N24" s="1480">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474">
        <v>8</v>
      </c>
      <c r="B25" s="551"/>
      <c r="C25" s="1032"/>
      <c r="D25" s="555"/>
      <c r="E25" s="555"/>
      <c r="F25" s="389"/>
      <c r="G25" s="107"/>
      <c r="H25" s="555"/>
      <c r="I25" s="77"/>
      <c r="J25" s="373"/>
      <c r="K25" s="86"/>
      <c r="L25" s="556"/>
      <c r="M25" s="388">
        <f>D25+E25-F25+G25-H25-J25+L25</f>
        <v>0</v>
      </c>
      <c r="N25" s="1480">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474">
        <v>9</v>
      </c>
      <c r="B26" s="551"/>
      <c r="C26" s="1032" t="s">
        <v>1060</v>
      </c>
      <c r="D26" s="392">
        <f>D22+SUM(D23:D25)</f>
        <v>211082910</v>
      </c>
      <c r="E26" s="392">
        <f>E22+SUM(E23:E25)</f>
        <v>27656175</v>
      </c>
      <c r="F26" s="393">
        <f>F22+SUM(F23:F25)</f>
        <v>4058175</v>
      </c>
      <c r="G26" s="550">
        <f>G22+SUM(G23:G25)</f>
        <v>0</v>
      </c>
      <c r="H26" s="392">
        <f>H22+SUM(H23:H25)</f>
        <v>0</v>
      </c>
      <c r="I26" s="77"/>
      <c r="J26" s="554">
        <f>J22+SUM(J23:J25)</f>
        <v>4580917</v>
      </c>
      <c r="K26" s="86"/>
      <c r="L26" s="554">
        <f>L22+SUM(L23:L25)</f>
        <v>3542865</v>
      </c>
      <c r="M26" s="392">
        <f>M22+SUM(M23:M25)</f>
        <v>233642858</v>
      </c>
      <c r="N26" s="1480">
        <v>9</v>
      </c>
      <c r="O26" s="483"/>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377"/>
      <c r="C27" s="1028"/>
      <c r="D27" s="557"/>
      <c r="E27" s="558"/>
      <c r="F27" s="559"/>
      <c r="G27" s="560"/>
      <c r="H27" s="558"/>
      <c r="I27" s="535"/>
      <c r="J27" s="558"/>
      <c r="K27" s="535"/>
      <c r="L27" s="558"/>
      <c r="M27" s="561"/>
      <c r="N27" s="1030"/>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474">
        <v>10</v>
      </c>
      <c r="B28" s="551"/>
      <c r="C28" s="1032" t="s">
        <v>4222</v>
      </c>
      <c r="D28" s="523"/>
      <c r="E28" s="494"/>
      <c r="F28" s="496"/>
      <c r="G28" s="497"/>
      <c r="H28" s="494"/>
      <c r="I28" s="537"/>
      <c r="J28" s="494"/>
      <c r="K28" s="537"/>
      <c r="L28" s="494"/>
      <c r="M28" s="524"/>
      <c r="N28" s="1480">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474">
        <v>11</v>
      </c>
      <c r="B29" s="551"/>
      <c r="C29" s="1032" t="s">
        <v>4223</v>
      </c>
      <c r="D29" s="392">
        <v>201727310</v>
      </c>
      <c r="E29" s="392">
        <v>25915675</v>
      </c>
      <c r="F29" s="393">
        <v>4535300</v>
      </c>
      <c r="G29" s="550"/>
      <c r="H29" s="554"/>
      <c r="I29" s="556"/>
      <c r="J29" s="390">
        <v>1610100</v>
      </c>
      <c r="K29" s="388"/>
      <c r="L29" s="553">
        <v>3332865</v>
      </c>
      <c r="M29" s="554">
        <f>D29+E29-F29+G29-H29-J29+L29</f>
        <v>224830450</v>
      </c>
      <c r="N29" s="1480">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474">
        <v>12</v>
      </c>
      <c r="B30" s="551"/>
      <c r="C30" s="1032" t="s">
        <v>4224</v>
      </c>
      <c r="D30" s="555">
        <v>9355600</v>
      </c>
      <c r="E30" s="555">
        <v>1740500</v>
      </c>
      <c r="F30" s="389">
        <v>-477125</v>
      </c>
      <c r="G30" s="107"/>
      <c r="H30" s="555"/>
      <c r="I30" s="551"/>
      <c r="J30" s="555">
        <v>2970817</v>
      </c>
      <c r="K30" s="552"/>
      <c r="L30" s="551">
        <v>210000</v>
      </c>
      <c r="M30" s="388">
        <f>D30+E30-F30+G30-H30-J30+L30</f>
        <v>8812408</v>
      </c>
      <c r="N30" s="1480">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474">
        <v>13</v>
      </c>
      <c r="B31" s="551"/>
      <c r="C31" s="1032" t="s">
        <v>4225</v>
      </c>
      <c r="D31" s="392"/>
      <c r="E31" s="392"/>
      <c r="F31" s="393"/>
      <c r="G31" s="550"/>
      <c r="H31" s="392"/>
      <c r="I31" s="551"/>
      <c r="J31" s="390"/>
      <c r="K31" s="552"/>
      <c r="L31" s="553"/>
      <c r="M31" s="554">
        <f>D31+E31-F31+G31-H31-J31+L31</f>
        <v>0</v>
      </c>
      <c r="N31" s="1480">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485" t="s">
        <v>4226</v>
      </c>
      <c r="B32" s="12"/>
      <c r="C32" s="12"/>
      <c r="D32" s="12"/>
      <c r="E32" s="12"/>
      <c r="F32" s="1040"/>
      <c r="G32" s="1485" t="s">
        <v>4227</v>
      </c>
      <c r="H32" s="12"/>
      <c r="I32" s="12"/>
      <c r="J32" s="12"/>
      <c r="K32" s="12"/>
      <c r="L32" s="12"/>
      <c r="M32" s="12"/>
      <c r="N32" s="1040"/>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1027"/>
      <c r="F33" s="1372"/>
      <c r="G33" s="1027"/>
      <c r="N33" s="1372"/>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1027"/>
      <c r="D34" s="376"/>
      <c r="E34" s="376"/>
      <c r="F34" s="381"/>
      <c r="G34" s="426"/>
      <c r="H34" s="376"/>
      <c r="N34" s="381"/>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1027"/>
      <c r="D35" s="376"/>
      <c r="E35" s="376"/>
      <c r="F35" s="381"/>
      <c r="G35" s="426"/>
      <c r="H35" s="376"/>
      <c r="N35" s="381"/>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1027"/>
      <c r="D36" s="376"/>
      <c r="E36" s="376"/>
      <c r="F36" s="381"/>
      <c r="G36" s="426"/>
      <c r="H36" s="376"/>
      <c r="N36" s="381"/>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1027"/>
      <c r="D37" s="376"/>
      <c r="E37" s="376"/>
      <c r="F37" s="381"/>
      <c r="G37" s="426"/>
      <c r="H37" s="376"/>
      <c r="N37" s="381"/>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1027"/>
      <c r="D38" s="376"/>
      <c r="E38" s="376"/>
      <c r="F38" s="381"/>
      <c r="G38" s="426"/>
      <c r="H38" s="376"/>
      <c r="N38" s="381"/>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1027"/>
      <c r="D39" s="376"/>
      <c r="E39" s="376"/>
      <c r="F39" s="381"/>
      <c r="G39" s="426"/>
      <c r="H39" s="376"/>
      <c r="N39" s="381"/>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1027"/>
      <c r="D40" s="376"/>
      <c r="E40" s="376"/>
      <c r="F40" s="381"/>
      <c r="G40" s="426"/>
      <c r="H40" s="376"/>
      <c r="N40" s="381"/>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1027"/>
      <c r="D41" s="376"/>
      <c r="E41" s="376"/>
      <c r="F41" s="381"/>
      <c r="G41" s="426"/>
      <c r="H41" s="376"/>
      <c r="N41" s="381"/>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1027"/>
      <c r="D42" s="376"/>
      <c r="E42" s="376"/>
      <c r="F42" s="381"/>
      <c r="G42" s="426"/>
      <c r="H42" s="376"/>
      <c r="N42" s="381"/>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1027"/>
      <c r="D43" s="376"/>
      <c r="E43" s="376"/>
      <c r="F43" s="381"/>
      <c r="G43" s="426"/>
      <c r="H43" s="376"/>
      <c r="N43" s="381"/>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1027"/>
      <c r="D44" s="376"/>
      <c r="E44" s="376"/>
      <c r="F44" s="381"/>
      <c r="G44" s="426"/>
      <c r="H44" s="376"/>
      <c r="N44" s="381"/>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1027"/>
      <c r="D45" s="376"/>
      <c r="E45" s="376"/>
      <c r="F45" s="381"/>
      <c r="G45" s="426"/>
      <c r="H45" s="376"/>
      <c r="N45" s="381"/>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1027"/>
      <c r="D46" s="376"/>
      <c r="E46" s="376"/>
      <c r="F46" s="381"/>
      <c r="G46" s="426"/>
      <c r="H46" s="376"/>
      <c r="N46" s="381"/>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1027"/>
      <c r="F47" s="1372"/>
      <c r="G47" s="1027"/>
      <c r="N47" s="1372"/>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1027"/>
      <c r="F48" s="1372"/>
      <c r="G48" s="1027"/>
      <c r="N48" s="1372"/>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1027"/>
      <c r="F49" s="1372"/>
      <c r="G49" s="1027"/>
      <c r="N49" s="1372"/>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1027"/>
      <c r="F50" s="1372"/>
      <c r="G50" s="1027"/>
      <c r="N50" s="1372"/>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1027"/>
      <c r="F51" s="1372"/>
      <c r="G51" s="1027"/>
      <c r="N51" s="1372"/>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1027"/>
      <c r="F52" s="1372"/>
      <c r="G52" s="1027"/>
      <c r="N52" s="1372"/>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1027"/>
      <c r="F53" s="1372"/>
      <c r="G53" s="1027"/>
      <c r="N53" s="1372"/>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1027"/>
      <c r="F54" s="1372"/>
      <c r="G54" s="1027"/>
      <c r="N54" s="1372"/>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1027"/>
      <c r="F55" s="1372"/>
      <c r="G55" s="1027"/>
      <c r="N55" s="1372"/>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1027"/>
      <c r="F56" s="1372"/>
      <c r="G56" s="1027"/>
      <c r="N56" s="1372"/>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75" thickBot="1">
      <c r="A57" s="1044"/>
      <c r="B57" s="1045"/>
      <c r="C57" s="1045"/>
      <c r="D57" s="487"/>
      <c r="E57" s="487"/>
      <c r="F57" s="396"/>
      <c r="G57" s="1044"/>
      <c r="H57" s="487"/>
      <c r="I57" s="1045"/>
      <c r="J57" s="487"/>
      <c r="K57" s="1045"/>
      <c r="L57" s="487"/>
      <c r="M57" s="1045"/>
      <c r="N57" s="396"/>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85"/>
      <c r="E58" s="485"/>
      <c r="F58" s="485"/>
      <c r="G58" s="443"/>
      <c r="H58" s="485"/>
      <c r="I58" s="12"/>
      <c r="J58" s="12"/>
      <c r="K58" s="12"/>
      <c r="L58" s="12"/>
      <c r="M58" s="485"/>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550" t="s">
        <v>1061</v>
      </c>
      <c r="B59" s="1550"/>
      <c r="C59" s="1550"/>
      <c r="E59" s="483"/>
      <c r="F59" s="483"/>
      <c r="G59" s="12" t="s">
        <v>1061</v>
      </c>
      <c r="H59" s="485"/>
      <c r="I59" s="12"/>
      <c r="K59" s="485"/>
      <c r="L59" s="443"/>
      <c r="M59" s="443"/>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485" t="s">
        <v>1062</v>
      </c>
      <c r="B60" s="12"/>
      <c r="C60" s="12"/>
      <c r="D60"/>
      <c r="E60" s="485"/>
      <c r="F60" s="485"/>
      <c r="G60" s="12" t="s">
        <v>1063</v>
      </c>
      <c r="H60" s="485"/>
      <c r="I60" s="485"/>
      <c r="J60" s="485"/>
      <c r="K60" s="485"/>
      <c r="L60" s="485"/>
      <c r="M60" s="485"/>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row>
    <row r="62" spans="1:245" ht="15.75">
      <c r="A62" s="1371" t="s">
        <v>511</v>
      </c>
      <c r="B62" s="12"/>
      <c r="C62" s="12"/>
      <c r="D62" s="12"/>
      <c r="E62" s="12"/>
      <c r="F62" s="12"/>
    </row>
    <row r="64" spans="1:245" ht="15.75" thickBot="1">
      <c r="A64" s="9" t="str">
        <f>'Data Sheet'!$C$25</f>
        <v>Central Hudson Gas &amp; Electric</v>
      </c>
      <c r="E64" s="1367" t="s">
        <v>2045</v>
      </c>
      <c r="F64" s="1716" t="str">
        <f>'Data Sheet'!$C$38</f>
        <v>12/31/13</v>
      </c>
      <c r="G64" s="9" t="str">
        <f>'Data Sheet'!$C$25</f>
        <v>Central Hudson Gas &amp; Electric</v>
      </c>
      <c r="K64" s="1367" t="s">
        <v>2045</v>
      </c>
      <c r="M64" s="1716" t="str">
        <f>'Data Sheet'!$C$38</f>
        <v>12/31/13</v>
      </c>
    </row>
    <row r="65" spans="1:14">
      <c r="A65" s="1022" t="s">
        <v>2045</v>
      </c>
      <c r="B65" s="1025"/>
      <c r="C65" s="1025"/>
      <c r="D65" s="1025"/>
      <c r="E65" s="1025"/>
      <c r="F65" s="1369"/>
      <c r="G65" s="1022"/>
      <c r="H65" s="1025"/>
      <c r="I65" s="1025"/>
      <c r="J65" s="1025"/>
      <c r="K65" s="1025"/>
      <c r="L65" s="1025"/>
      <c r="M65" s="1025"/>
      <c r="N65" s="1369"/>
    </row>
    <row r="66" spans="1:14">
      <c r="A66" s="1485" t="s">
        <v>4235</v>
      </c>
      <c r="B66" s="12"/>
      <c r="C66" s="12"/>
      <c r="D66" s="12"/>
      <c r="E66" s="12"/>
      <c r="F66" s="1040"/>
      <c r="G66" s="1485" t="s">
        <v>4236</v>
      </c>
      <c r="H66" s="12"/>
      <c r="I66" s="12"/>
      <c r="J66" s="12"/>
      <c r="K66" s="12"/>
      <c r="L66" s="12"/>
      <c r="M66" s="12"/>
      <c r="N66" s="1040"/>
    </row>
    <row r="67" spans="1:14">
      <c r="A67" s="1031"/>
      <c r="B67" s="551"/>
      <c r="C67" s="551"/>
      <c r="D67" s="551"/>
      <c r="E67" s="551"/>
      <c r="F67" s="1374"/>
      <c r="G67" s="1031"/>
      <c r="H67" s="551"/>
      <c r="I67" s="551"/>
      <c r="J67" s="551"/>
      <c r="K67" s="551"/>
      <c r="L67" s="551"/>
      <c r="M67" s="551"/>
      <c r="N67" s="1374"/>
    </row>
    <row r="68" spans="1:14">
      <c r="A68" s="426"/>
      <c r="B68" s="376"/>
      <c r="C68" s="376"/>
      <c r="D68" s="376"/>
      <c r="E68" s="485"/>
      <c r="F68" s="562"/>
      <c r="G68" s="563"/>
      <c r="H68" s="485"/>
      <c r="I68" s="485"/>
      <c r="J68" s="485"/>
      <c r="K68" s="485"/>
      <c r="L68" s="485"/>
      <c r="M68" s="376"/>
      <c r="N68" s="381"/>
    </row>
    <row r="69" spans="1:14">
      <c r="A69" s="426"/>
      <c r="B69" s="376"/>
      <c r="C69" s="376"/>
      <c r="D69" s="376"/>
      <c r="E69" s="376"/>
      <c r="F69" s="381"/>
      <c r="G69" s="426"/>
      <c r="H69" s="376"/>
      <c r="I69" s="485"/>
      <c r="J69" s="485"/>
      <c r="K69" s="485"/>
      <c r="L69" s="485"/>
      <c r="M69" s="376"/>
      <c r="N69" s="381"/>
    </row>
    <row r="70" spans="1:14">
      <c r="A70" s="426"/>
      <c r="B70" s="376"/>
      <c r="C70" s="376"/>
      <c r="D70" s="376"/>
      <c r="E70" s="376"/>
      <c r="F70" s="381"/>
      <c r="G70" s="426"/>
      <c r="H70" s="376"/>
      <c r="I70" s="376"/>
      <c r="J70" s="376"/>
      <c r="K70" s="376"/>
      <c r="L70" s="376"/>
      <c r="M70" s="376"/>
      <c r="N70" s="381"/>
    </row>
    <row r="71" spans="1:14">
      <c r="A71" s="426"/>
      <c r="B71" s="376"/>
      <c r="C71" s="376"/>
      <c r="D71" s="376"/>
      <c r="E71" s="376"/>
      <c r="F71" s="381"/>
      <c r="G71" s="426"/>
      <c r="H71" s="376"/>
      <c r="I71" s="409"/>
      <c r="J71" s="376"/>
      <c r="K71" s="376"/>
      <c r="L71" s="376"/>
      <c r="M71" s="376"/>
      <c r="N71" s="381"/>
    </row>
    <row r="72" spans="1:14">
      <c r="A72" s="426"/>
      <c r="B72" s="376"/>
      <c r="C72" s="376"/>
      <c r="D72" s="376"/>
      <c r="E72" s="376"/>
      <c r="F72" s="381"/>
      <c r="G72" s="426"/>
      <c r="H72" s="376"/>
      <c r="I72" s="485"/>
      <c r="J72" s="376"/>
      <c r="K72" s="485"/>
      <c r="L72" s="376"/>
      <c r="M72" s="376"/>
      <c r="N72" s="381"/>
    </row>
    <row r="73" spans="1:14">
      <c r="A73" s="426"/>
      <c r="B73" s="376"/>
      <c r="C73" s="376"/>
      <c r="D73" s="376"/>
      <c r="E73" s="376"/>
      <c r="F73" s="381"/>
      <c r="G73" s="426"/>
      <c r="H73" s="376"/>
      <c r="I73" s="376"/>
      <c r="J73" s="376"/>
      <c r="K73" s="376"/>
      <c r="L73" s="376"/>
      <c r="M73" s="376"/>
      <c r="N73" s="381"/>
    </row>
    <row r="74" spans="1:14">
      <c r="A74" s="426"/>
      <c r="B74" s="376"/>
      <c r="C74" s="376"/>
      <c r="D74" s="376"/>
      <c r="E74" s="376"/>
      <c r="F74" s="381"/>
      <c r="G74" s="426"/>
      <c r="H74" s="376"/>
      <c r="I74" s="376"/>
      <c r="J74" s="376"/>
      <c r="K74" s="376"/>
      <c r="L74" s="376"/>
      <c r="M74" s="376"/>
      <c r="N74" s="381"/>
    </row>
    <row r="75" spans="1:14">
      <c r="A75" s="426"/>
      <c r="B75" s="376"/>
      <c r="C75" s="376"/>
      <c r="D75" s="376"/>
      <c r="E75" s="376"/>
      <c r="F75" s="381"/>
      <c r="G75" s="426"/>
      <c r="H75" s="376"/>
      <c r="I75" s="376"/>
      <c r="J75" s="376"/>
      <c r="K75" s="376"/>
      <c r="L75" s="376"/>
      <c r="M75" s="376"/>
      <c r="N75" s="381"/>
    </row>
    <row r="76" spans="1:14">
      <c r="A76" s="426"/>
      <c r="B76" s="376"/>
      <c r="C76" s="376"/>
      <c r="D76" s="376"/>
      <c r="E76" s="376"/>
      <c r="F76" s="381"/>
      <c r="G76" s="426"/>
      <c r="H76" s="376"/>
      <c r="I76" s="376"/>
      <c r="J76" s="376"/>
      <c r="K76" s="376"/>
      <c r="L76" s="376"/>
      <c r="M76" s="376"/>
      <c r="N76" s="381"/>
    </row>
    <row r="77" spans="1:14">
      <c r="A77" s="426"/>
      <c r="B77" s="376"/>
      <c r="C77" s="376"/>
      <c r="D77" s="376"/>
      <c r="E77" s="376"/>
      <c r="F77" s="381"/>
      <c r="G77" s="426"/>
      <c r="H77" s="376"/>
      <c r="I77" s="376"/>
      <c r="J77" s="376"/>
      <c r="K77" s="376"/>
      <c r="L77" s="376"/>
      <c r="M77" s="376"/>
      <c r="N77" s="381"/>
    </row>
    <row r="78" spans="1:14">
      <c r="A78" s="426"/>
      <c r="B78" s="376"/>
      <c r="C78" s="376"/>
      <c r="D78" s="376"/>
      <c r="E78" s="376"/>
      <c r="F78" s="381"/>
      <c r="G78" s="426"/>
      <c r="H78" s="376"/>
      <c r="I78" s="376"/>
      <c r="J78" s="376"/>
      <c r="K78" s="376"/>
      <c r="L78" s="376"/>
      <c r="M78" s="376"/>
      <c r="N78" s="381"/>
    </row>
    <row r="79" spans="1:14">
      <c r="A79" s="426"/>
      <c r="B79" s="376"/>
      <c r="C79" s="376"/>
      <c r="D79" s="376"/>
      <c r="E79" s="376"/>
      <c r="F79" s="381"/>
      <c r="G79" s="426"/>
      <c r="H79" s="376"/>
      <c r="I79" s="376"/>
      <c r="J79" s="376"/>
      <c r="K79" s="376"/>
      <c r="L79" s="376"/>
      <c r="M79" s="376"/>
      <c r="N79" s="381"/>
    </row>
    <row r="80" spans="1:14">
      <c r="A80" s="426"/>
      <c r="B80" s="376"/>
      <c r="C80" s="376"/>
      <c r="D80" s="376"/>
      <c r="E80" s="376"/>
      <c r="F80" s="381"/>
      <c r="G80" s="426"/>
      <c r="H80" s="376"/>
      <c r="I80" s="376"/>
      <c r="J80" s="376"/>
      <c r="K80" s="376"/>
      <c r="L80" s="376"/>
      <c r="M80" s="376"/>
      <c r="N80" s="381"/>
    </row>
    <row r="81" spans="1:14">
      <c r="A81" s="426"/>
      <c r="B81" s="376"/>
      <c r="C81" s="376"/>
      <c r="D81" s="376"/>
      <c r="E81" s="376"/>
      <c r="F81" s="381"/>
      <c r="G81" s="426"/>
      <c r="H81" s="376"/>
      <c r="I81" s="376"/>
      <c r="J81" s="376"/>
      <c r="K81" s="376"/>
      <c r="L81" s="376"/>
      <c r="M81" s="376"/>
      <c r="N81" s="381"/>
    </row>
    <row r="82" spans="1:14">
      <c r="A82" s="426"/>
      <c r="B82" s="376"/>
      <c r="C82" s="376"/>
      <c r="D82" s="376"/>
      <c r="E82" s="376"/>
      <c r="F82" s="381"/>
      <c r="G82" s="426"/>
      <c r="H82" s="376"/>
      <c r="I82" s="376"/>
      <c r="J82" s="376"/>
      <c r="K82" s="376"/>
      <c r="L82" s="376"/>
      <c r="M82" s="376"/>
      <c r="N82" s="381"/>
    </row>
    <row r="83" spans="1:14">
      <c r="A83" s="426"/>
      <c r="B83" s="376"/>
      <c r="C83" s="376"/>
      <c r="D83" s="376"/>
      <c r="E83" s="376"/>
      <c r="F83" s="381"/>
      <c r="G83" s="426"/>
      <c r="H83" s="376"/>
      <c r="I83" s="376"/>
      <c r="J83" s="376"/>
      <c r="K83" s="376"/>
      <c r="L83" s="376"/>
      <c r="M83" s="376"/>
      <c r="N83" s="381"/>
    </row>
    <row r="84" spans="1:14">
      <c r="A84" s="426"/>
      <c r="B84" s="376"/>
      <c r="C84" s="376"/>
      <c r="D84" s="376"/>
      <c r="E84" s="376"/>
      <c r="F84" s="381"/>
      <c r="G84" s="426"/>
      <c r="H84" s="376"/>
      <c r="I84" s="376"/>
      <c r="J84" s="376"/>
      <c r="K84" s="376"/>
      <c r="L84" s="376"/>
      <c r="M84" s="376"/>
      <c r="N84" s="381"/>
    </row>
    <row r="85" spans="1:14">
      <c r="A85" s="426"/>
      <c r="B85" s="376"/>
      <c r="C85" s="376"/>
      <c r="D85" s="376"/>
      <c r="E85" s="376"/>
      <c r="F85" s="381"/>
      <c r="G85" s="426"/>
      <c r="H85" s="376"/>
      <c r="I85" s="376"/>
      <c r="J85" s="376"/>
      <c r="K85" s="376"/>
      <c r="L85" s="376"/>
      <c r="M85" s="376"/>
      <c r="N85" s="381"/>
    </row>
    <row r="86" spans="1:14">
      <c r="A86" s="426"/>
      <c r="B86" s="376"/>
      <c r="C86" s="376"/>
      <c r="D86" s="376"/>
      <c r="E86" s="376"/>
      <c r="F86" s="381"/>
      <c r="G86" s="426"/>
      <c r="H86" s="376"/>
      <c r="I86" s="376"/>
      <c r="J86" s="376"/>
      <c r="K86" s="376"/>
      <c r="L86" s="376"/>
      <c r="M86" s="376"/>
      <c r="N86" s="381"/>
    </row>
    <row r="87" spans="1:14">
      <c r="A87" s="426"/>
      <c r="B87" s="376"/>
      <c r="C87" s="376"/>
      <c r="D87" s="376"/>
      <c r="E87" s="376"/>
      <c r="F87" s="381"/>
      <c r="G87" s="426"/>
      <c r="H87" s="376"/>
      <c r="I87" s="376"/>
      <c r="J87" s="376"/>
      <c r="K87" s="376"/>
      <c r="L87" s="376"/>
      <c r="M87" s="376"/>
      <c r="N87" s="381"/>
    </row>
    <row r="88" spans="1:14">
      <c r="A88" s="426"/>
      <c r="B88" s="376"/>
      <c r="C88" s="376"/>
      <c r="D88" s="376"/>
      <c r="E88" s="376"/>
      <c r="F88" s="381"/>
      <c r="G88" s="426"/>
      <c r="H88" s="376"/>
      <c r="I88" s="376"/>
      <c r="J88" s="376"/>
      <c r="K88" s="376"/>
      <c r="L88" s="376"/>
      <c r="M88" s="376"/>
      <c r="N88" s="381"/>
    </row>
    <row r="89" spans="1:14">
      <c r="A89" s="426"/>
      <c r="B89" s="376"/>
      <c r="C89" s="376"/>
      <c r="D89" s="376"/>
      <c r="E89" s="376"/>
      <c r="F89" s="381"/>
      <c r="G89" s="426"/>
      <c r="H89" s="376"/>
      <c r="I89" s="376"/>
      <c r="J89" s="376"/>
      <c r="K89" s="376"/>
      <c r="L89" s="376"/>
      <c r="M89" s="376"/>
      <c r="N89" s="381"/>
    </row>
    <row r="90" spans="1:14">
      <c r="A90" s="426"/>
      <c r="B90" s="376"/>
      <c r="C90" s="376"/>
      <c r="D90" s="376"/>
      <c r="E90" s="376"/>
      <c r="F90" s="381"/>
      <c r="G90" s="426"/>
      <c r="H90" s="376"/>
      <c r="I90" s="376"/>
      <c r="J90" s="376"/>
      <c r="K90" s="376"/>
      <c r="L90" s="376"/>
      <c r="M90" s="376"/>
      <c r="N90" s="381"/>
    </row>
    <row r="91" spans="1:14">
      <c r="A91" s="426"/>
      <c r="B91" s="376"/>
      <c r="C91" s="376"/>
      <c r="D91" s="376"/>
      <c r="E91" s="376"/>
      <c r="F91" s="381"/>
      <c r="G91" s="426"/>
      <c r="H91" s="376"/>
      <c r="I91" s="376"/>
      <c r="J91" s="376"/>
      <c r="K91" s="376"/>
      <c r="L91" s="376"/>
      <c r="M91" s="376"/>
      <c r="N91" s="381"/>
    </row>
    <row r="92" spans="1:14">
      <c r="A92" s="426"/>
      <c r="B92" s="376"/>
      <c r="C92" s="376"/>
      <c r="D92" s="376"/>
      <c r="E92" s="376"/>
      <c r="F92" s="381"/>
      <c r="G92" s="426"/>
      <c r="H92" s="376"/>
      <c r="I92" s="376"/>
      <c r="J92" s="376"/>
      <c r="K92" s="376"/>
      <c r="L92" s="376"/>
      <c r="M92" s="376"/>
      <c r="N92" s="381"/>
    </row>
    <row r="93" spans="1:14">
      <c r="A93" s="426"/>
      <c r="B93" s="376"/>
      <c r="C93" s="376"/>
      <c r="D93" s="376"/>
      <c r="E93" s="376"/>
      <c r="F93" s="381"/>
      <c r="G93" s="426"/>
      <c r="H93" s="376"/>
      <c r="I93" s="376"/>
      <c r="J93" s="376"/>
      <c r="K93" s="376"/>
      <c r="L93" s="376"/>
      <c r="M93" s="376"/>
      <c r="N93" s="381"/>
    </row>
    <row r="94" spans="1:14">
      <c r="A94" s="426"/>
      <c r="B94" s="376"/>
      <c r="C94" s="376"/>
      <c r="D94" s="376"/>
      <c r="E94" s="376"/>
      <c r="F94" s="381"/>
      <c r="G94" s="426"/>
      <c r="H94" s="376"/>
      <c r="I94" s="376"/>
      <c r="J94" s="376"/>
      <c r="K94" s="376"/>
      <c r="L94" s="376"/>
      <c r="M94" s="376"/>
      <c r="N94" s="381"/>
    </row>
    <row r="95" spans="1:14">
      <c r="A95" s="426"/>
      <c r="B95" s="376"/>
      <c r="C95" s="376"/>
      <c r="D95" s="376"/>
      <c r="E95" s="376"/>
      <c r="F95" s="381"/>
      <c r="G95" s="426"/>
      <c r="H95" s="376"/>
      <c r="I95" s="376"/>
      <c r="J95" s="376"/>
      <c r="K95" s="376"/>
      <c r="L95" s="376"/>
      <c r="M95" s="376"/>
      <c r="N95" s="381"/>
    </row>
    <row r="96" spans="1:14">
      <c r="A96" s="426"/>
      <c r="B96" s="376"/>
      <c r="C96" s="376"/>
      <c r="D96" s="376"/>
      <c r="E96" s="376"/>
      <c r="F96" s="381"/>
      <c r="G96" s="426"/>
      <c r="H96" s="376"/>
      <c r="I96" s="376"/>
      <c r="J96" s="376"/>
      <c r="K96" s="376"/>
      <c r="L96" s="376"/>
      <c r="M96" s="376"/>
      <c r="N96" s="381"/>
    </row>
    <row r="97" spans="1:14">
      <c r="A97" s="426"/>
      <c r="B97" s="376"/>
      <c r="C97" s="376"/>
      <c r="D97" s="376"/>
      <c r="E97" s="376"/>
      <c r="F97" s="381"/>
      <c r="G97" s="426"/>
      <c r="H97" s="376"/>
      <c r="I97" s="376"/>
      <c r="J97" s="376"/>
      <c r="K97" s="376"/>
      <c r="L97" s="376"/>
      <c r="M97" s="376"/>
      <c r="N97" s="381"/>
    </row>
    <row r="98" spans="1:14">
      <c r="A98" s="426"/>
      <c r="B98" s="376"/>
      <c r="C98" s="376"/>
      <c r="D98" s="376"/>
      <c r="E98" s="376"/>
      <c r="F98" s="381"/>
      <c r="G98" s="426"/>
      <c r="H98" s="376"/>
      <c r="I98" s="376"/>
      <c r="J98" s="376"/>
      <c r="K98" s="376"/>
      <c r="L98" s="376"/>
      <c r="M98" s="376"/>
      <c r="N98" s="381"/>
    </row>
    <row r="99" spans="1:14">
      <c r="A99" s="426"/>
      <c r="B99" s="376"/>
      <c r="C99" s="376"/>
      <c r="D99" s="376"/>
      <c r="E99" s="376"/>
      <c r="F99" s="381"/>
      <c r="G99" s="426"/>
      <c r="H99" s="376"/>
      <c r="I99" s="376"/>
      <c r="J99" s="376"/>
      <c r="K99" s="376"/>
      <c r="L99" s="376"/>
      <c r="M99" s="376"/>
      <c r="N99" s="381"/>
    </row>
    <row r="100" spans="1:14">
      <c r="A100" s="426"/>
      <c r="B100" s="376"/>
      <c r="C100" s="376"/>
      <c r="D100" s="376"/>
      <c r="E100" s="376"/>
      <c r="F100" s="381"/>
      <c r="G100" s="426"/>
      <c r="H100" s="376"/>
      <c r="I100" s="376"/>
      <c r="J100" s="376"/>
      <c r="K100" s="376"/>
      <c r="L100" s="376"/>
      <c r="M100" s="376"/>
      <c r="N100" s="381"/>
    </row>
    <row r="101" spans="1:14">
      <c r="A101" s="426"/>
      <c r="B101" s="376"/>
      <c r="C101" s="376"/>
      <c r="D101" s="376"/>
      <c r="E101" s="376"/>
      <c r="F101" s="381"/>
      <c r="G101" s="426"/>
      <c r="H101" s="376"/>
      <c r="I101" s="376"/>
      <c r="J101" s="376"/>
      <c r="K101" s="376"/>
      <c r="L101" s="376"/>
      <c r="M101" s="376"/>
      <c r="N101" s="381"/>
    </row>
    <row r="102" spans="1:14">
      <c r="A102" s="426"/>
      <c r="B102" s="376"/>
      <c r="C102" s="376"/>
      <c r="D102" s="376"/>
      <c r="E102" s="376"/>
      <c r="F102" s="381"/>
      <c r="G102" s="426"/>
      <c r="H102" s="376"/>
      <c r="I102" s="376"/>
      <c r="J102" s="376"/>
      <c r="K102" s="376"/>
      <c r="L102" s="376"/>
      <c r="M102" s="376"/>
      <c r="N102" s="381"/>
    </row>
    <row r="103" spans="1:14">
      <c r="A103" s="426"/>
      <c r="B103" s="376"/>
      <c r="C103" s="376"/>
      <c r="D103" s="376"/>
      <c r="E103" s="376"/>
      <c r="F103" s="381"/>
      <c r="G103" s="426"/>
      <c r="H103" s="376"/>
      <c r="I103" s="376"/>
      <c r="J103" s="376"/>
      <c r="K103" s="376"/>
      <c r="L103" s="376"/>
      <c r="M103" s="376"/>
      <c r="N103" s="381"/>
    </row>
    <row r="104" spans="1:14">
      <c r="A104" s="426"/>
      <c r="B104" s="376"/>
      <c r="C104" s="376"/>
      <c r="D104" s="376"/>
      <c r="E104" s="376"/>
      <c r="F104" s="381"/>
      <c r="G104" s="426"/>
      <c r="H104" s="376"/>
      <c r="I104" s="376"/>
      <c r="J104" s="376"/>
      <c r="K104" s="376"/>
      <c r="L104" s="376"/>
      <c r="M104" s="376"/>
      <c r="N104" s="381"/>
    </row>
    <row r="105" spans="1:14">
      <c r="A105" s="426"/>
      <c r="B105" s="376"/>
      <c r="C105" s="376"/>
      <c r="D105" s="376"/>
      <c r="E105" s="376"/>
      <c r="F105" s="381"/>
      <c r="G105" s="426"/>
      <c r="H105" s="376"/>
      <c r="I105" s="376"/>
      <c r="J105" s="376"/>
      <c r="K105" s="376"/>
      <c r="L105" s="376"/>
      <c r="M105" s="376"/>
      <c r="N105" s="381"/>
    </row>
    <row r="106" spans="1:14">
      <c r="A106" s="426"/>
      <c r="B106" s="376"/>
      <c r="C106" s="376"/>
      <c r="D106" s="376"/>
      <c r="E106" s="376"/>
      <c r="F106" s="381"/>
      <c r="G106" s="426"/>
      <c r="H106" s="376"/>
      <c r="I106" s="376"/>
      <c r="J106" s="376"/>
      <c r="K106" s="376"/>
      <c r="L106" s="376"/>
      <c r="M106" s="376"/>
      <c r="N106" s="381"/>
    </row>
    <row r="107" spans="1:14">
      <c r="A107" s="426"/>
      <c r="B107" s="376"/>
      <c r="C107" s="376"/>
      <c r="D107" s="376"/>
      <c r="E107" s="376"/>
      <c r="F107" s="381"/>
      <c r="G107" s="426"/>
      <c r="H107" s="376"/>
      <c r="I107" s="376"/>
      <c r="J107" s="376"/>
      <c r="K107" s="376"/>
      <c r="L107" s="376"/>
      <c r="M107" s="376"/>
      <c r="N107" s="381"/>
    </row>
    <row r="108" spans="1:14">
      <c r="A108" s="426"/>
      <c r="B108" s="376"/>
      <c r="C108" s="376"/>
      <c r="D108" s="376"/>
      <c r="E108" s="376"/>
      <c r="F108" s="381"/>
      <c r="G108" s="426"/>
      <c r="H108" s="376"/>
      <c r="I108" s="376"/>
      <c r="J108" s="376"/>
      <c r="K108" s="376"/>
      <c r="L108" s="376"/>
      <c r="M108" s="376"/>
      <c r="N108" s="381"/>
    </row>
    <row r="109" spans="1:14">
      <c r="A109" s="426"/>
      <c r="B109" s="376"/>
      <c r="C109" s="376"/>
      <c r="D109" s="376"/>
      <c r="E109" s="376"/>
      <c r="F109" s="381"/>
      <c r="G109" s="426"/>
      <c r="H109" s="376"/>
      <c r="I109" s="376"/>
      <c r="J109" s="376"/>
      <c r="K109" s="376"/>
      <c r="L109" s="376"/>
      <c r="M109" s="376"/>
      <c r="N109" s="381"/>
    </row>
    <row r="110" spans="1:14">
      <c r="A110" s="426"/>
      <c r="B110" s="376"/>
      <c r="C110" s="376"/>
      <c r="D110" s="376"/>
      <c r="E110" s="376"/>
      <c r="F110" s="381"/>
      <c r="G110" s="426"/>
      <c r="H110" s="376"/>
      <c r="I110" s="376"/>
      <c r="J110" s="376"/>
      <c r="K110" s="376"/>
      <c r="L110" s="376"/>
      <c r="M110" s="376"/>
      <c r="N110" s="381"/>
    </row>
    <row r="111" spans="1:14">
      <c r="A111" s="426"/>
      <c r="B111" s="376"/>
      <c r="C111" s="376"/>
      <c r="D111" s="376"/>
      <c r="E111" s="376"/>
      <c r="F111" s="381"/>
      <c r="G111" s="426"/>
      <c r="H111" s="376"/>
      <c r="I111" s="376"/>
      <c r="J111" s="376"/>
      <c r="K111" s="376"/>
      <c r="L111" s="376"/>
      <c r="M111" s="376"/>
      <c r="N111" s="381"/>
    </row>
    <row r="112" spans="1:14">
      <c r="A112" s="426"/>
      <c r="B112" s="376"/>
      <c r="C112" s="376"/>
      <c r="D112" s="376"/>
      <c r="E112" s="376"/>
      <c r="F112" s="381"/>
      <c r="G112" s="426"/>
      <c r="H112" s="376"/>
      <c r="I112" s="376"/>
      <c r="J112" s="376"/>
      <c r="K112" s="376"/>
      <c r="L112" s="376"/>
      <c r="M112" s="376"/>
      <c r="N112" s="381"/>
    </row>
    <row r="113" spans="1:14">
      <c r="A113" s="426"/>
      <c r="B113" s="376"/>
      <c r="C113" s="376"/>
      <c r="D113" s="376"/>
      <c r="E113" s="376"/>
      <c r="F113" s="381"/>
      <c r="G113" s="426"/>
      <c r="H113" s="376"/>
      <c r="I113" s="376"/>
      <c r="J113" s="376"/>
      <c r="K113" s="376"/>
      <c r="L113" s="376"/>
      <c r="M113" s="376"/>
      <c r="N113" s="381"/>
    </row>
    <row r="114" spans="1:14">
      <c r="A114" s="426"/>
      <c r="B114" s="376"/>
      <c r="C114" s="376"/>
      <c r="D114" s="376"/>
      <c r="E114" s="376"/>
      <c r="F114" s="381"/>
      <c r="G114" s="426"/>
      <c r="H114" s="376"/>
      <c r="I114" s="376"/>
      <c r="J114" s="376"/>
      <c r="K114" s="376"/>
      <c r="L114" s="376"/>
      <c r="M114" s="376"/>
      <c r="N114" s="381"/>
    </row>
    <row r="115" spans="1:14">
      <c r="A115" s="426"/>
      <c r="B115" s="376"/>
      <c r="C115" s="376"/>
      <c r="D115" s="376"/>
      <c r="E115" s="376"/>
      <c r="F115" s="381"/>
      <c r="G115" s="426"/>
      <c r="H115" s="376"/>
      <c r="I115" s="376"/>
      <c r="J115" s="376"/>
      <c r="K115" s="376"/>
      <c r="L115" s="376"/>
      <c r="M115" s="376"/>
      <c r="N115" s="381"/>
    </row>
    <row r="116" spans="1:14">
      <c r="A116" s="426"/>
      <c r="B116" s="376"/>
      <c r="C116" s="376"/>
      <c r="D116" s="376"/>
      <c r="E116" s="376"/>
      <c r="F116" s="381"/>
      <c r="G116" s="426"/>
      <c r="H116" s="376"/>
      <c r="I116" s="376"/>
      <c r="J116" s="376"/>
      <c r="K116" s="376"/>
      <c r="L116" s="376"/>
      <c r="M116" s="376"/>
      <c r="N116" s="381"/>
    </row>
    <row r="117" spans="1:14">
      <c r="A117" s="426"/>
      <c r="B117" s="376"/>
      <c r="C117" s="376"/>
      <c r="D117" s="376"/>
      <c r="E117" s="376"/>
      <c r="F117" s="381"/>
      <c r="G117" s="426"/>
      <c r="H117" s="376"/>
      <c r="I117" s="376"/>
      <c r="J117" s="376"/>
      <c r="K117" s="376"/>
      <c r="L117" s="376"/>
      <c r="M117" s="376"/>
      <c r="N117" s="381"/>
    </row>
    <row r="118" spans="1:14">
      <c r="A118" s="426"/>
      <c r="B118" s="376"/>
      <c r="C118" s="376"/>
      <c r="D118" s="376"/>
      <c r="E118" s="376"/>
      <c r="F118" s="381"/>
      <c r="G118" s="426"/>
      <c r="H118" s="376"/>
      <c r="I118" s="376"/>
      <c r="J118" s="376"/>
      <c r="K118" s="376"/>
      <c r="L118" s="376"/>
      <c r="M118" s="376"/>
      <c r="N118" s="381"/>
    </row>
    <row r="119" spans="1:14">
      <c r="A119" s="426"/>
      <c r="B119" s="376"/>
      <c r="C119" s="376"/>
      <c r="D119" s="376"/>
      <c r="E119" s="376"/>
      <c r="F119" s="381"/>
      <c r="G119" s="426"/>
      <c r="H119" s="376"/>
      <c r="I119" s="376"/>
      <c r="J119" s="376"/>
      <c r="K119" s="376"/>
      <c r="L119" s="376"/>
      <c r="M119" s="376"/>
      <c r="N119" s="381"/>
    </row>
    <row r="120" spans="1:14">
      <c r="A120" s="426"/>
      <c r="B120" s="376"/>
      <c r="C120" s="376"/>
      <c r="D120" s="376"/>
      <c r="E120" s="376"/>
      <c r="F120" s="381"/>
      <c r="G120" s="426"/>
      <c r="H120" s="376"/>
      <c r="I120" s="376"/>
      <c r="J120" s="376"/>
      <c r="K120" s="376"/>
      <c r="L120" s="376"/>
      <c r="M120" s="376"/>
      <c r="N120" s="381"/>
    </row>
    <row r="121" spans="1:14">
      <c r="A121" s="426"/>
      <c r="B121" s="376"/>
      <c r="C121" s="376"/>
      <c r="D121" s="376"/>
      <c r="E121" s="376"/>
      <c r="F121" s="381"/>
      <c r="G121" s="426"/>
      <c r="H121" s="376"/>
      <c r="I121" s="376"/>
      <c r="J121" s="376"/>
      <c r="K121" s="376"/>
      <c r="L121" s="376"/>
      <c r="M121" s="376"/>
      <c r="N121" s="381"/>
    </row>
    <row r="122" spans="1:14" ht="15.75" thickBot="1">
      <c r="A122" s="564"/>
      <c r="B122" s="565"/>
      <c r="C122" s="565"/>
      <c r="D122" s="565"/>
      <c r="E122" s="565"/>
      <c r="F122" s="416"/>
      <c r="G122" s="564"/>
      <c r="H122" s="565"/>
      <c r="I122" s="565"/>
      <c r="J122" s="565"/>
      <c r="K122" s="565"/>
      <c r="L122" s="565"/>
      <c r="M122" s="565"/>
      <c r="N122" s="416"/>
    </row>
    <row r="123" spans="1:14">
      <c r="A123" s="12"/>
      <c r="B123" s="12"/>
      <c r="C123" s="12"/>
      <c r="D123" s="485"/>
      <c r="E123" s="485"/>
      <c r="F123" s="485"/>
      <c r="G123" s="443"/>
      <c r="H123" s="485"/>
      <c r="I123" s="12"/>
      <c r="J123" s="12"/>
      <c r="K123" s="12"/>
      <c r="L123" s="12"/>
      <c r="M123" s="485"/>
    </row>
    <row r="124" spans="1:14">
      <c r="A124" s="12" t="s">
        <v>1061</v>
      </c>
      <c r="B124" s="12"/>
      <c r="C124" s="12"/>
      <c r="E124" s="483"/>
      <c r="F124" s="483"/>
      <c r="G124" s="12" t="s">
        <v>1061</v>
      </c>
      <c r="H124" s="485"/>
      <c r="I124" s="12"/>
      <c r="K124" s="485"/>
      <c r="L124" s="443"/>
      <c r="M124" s="443"/>
    </row>
    <row r="125" spans="1:14">
      <c r="A125" s="485" t="s">
        <v>1064</v>
      </c>
      <c r="B125" s="12"/>
      <c r="C125" s="12"/>
      <c r="D125" s="485"/>
      <c r="E125" s="485"/>
      <c r="F125" s="485"/>
      <c r="G125" s="12" t="s">
        <v>1065</v>
      </c>
      <c r="H125" s="485"/>
      <c r="I125" s="485"/>
      <c r="J125" s="485"/>
      <c r="K125" s="485"/>
      <c r="L125" s="485"/>
      <c r="M125" s="485"/>
      <c r="N125" s="12"/>
    </row>
  </sheetData>
  <customSheetViews>
    <customSheetView guid="{15E51391-F6F3-48E9-B40F-0D0FA5B2E445}"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printArea="1" view="pageBreakPreview" topLeftCell="A34">
      <selection activeCell="C3" sqref="C3"/>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rowBreaks count="1" manualBreakCount="1">
    <brk id="60" max="16383" man="1"/>
  </rowBreaks>
  <colBreaks count="1" manualBreakCount="1">
    <brk id="6" max="1048575" man="1"/>
  </colBreaks>
  <drawing r:id="rId20"/>
  <legacyDrawing r:id="rId21"/>
  <mc:AlternateContent xmlns:mc="http://schemas.openxmlformats.org/markup-compatibility/2006">
    <mc:Choice Requires="x14">
      <controls>
        <mc:AlternateContent xmlns:mc="http://schemas.openxmlformats.org/markup-compatibility/2006">
          <mc:Choice Requires="x14">
            <control shapeId="46132" r:id="rId22" name="Button 52">
              <controlPr locked="0" defaultSize="0" autoFill="0" autoLine="0" autoPict="0">
                <anchor moveWithCells="1" sizeWithCells="1">
                  <from>
                    <xdr:col>3</xdr:col>
                    <xdr:colOff>0</xdr:colOff>
                    <xdr:row>60</xdr:row>
                    <xdr:rowOff>0</xdr:rowOff>
                  </from>
                  <to>
                    <xdr:col>3</xdr:col>
                    <xdr:colOff>1428750</xdr:colOff>
                    <xdr:row>60</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L198"/>
  <sheetViews>
    <sheetView defaultGridColor="0" view="pageBreakPreview" topLeftCell="B1" colorId="22" zoomScale="60" zoomScaleNormal="85" workbookViewId="0">
      <selection activeCell="H17" sqref="H17"/>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1022" t="s">
        <v>2056</v>
      </c>
      <c r="B1" s="1025"/>
      <c r="C1" s="1025"/>
      <c r="D1" s="1024" t="s">
        <v>1549</v>
      </c>
      <c r="E1" s="1024" t="s">
        <v>2058</v>
      </c>
      <c r="F1" s="1026" t="s">
        <v>2059</v>
      </c>
      <c r="G1" s="1022" t="s">
        <v>2056</v>
      </c>
      <c r="H1" s="1023"/>
      <c r="I1" s="1025" t="s">
        <v>1549</v>
      </c>
      <c r="J1" s="1023"/>
      <c r="K1" s="1025" t="s">
        <v>2058</v>
      </c>
      <c r="L1" s="1023"/>
      <c r="M1" s="1025" t="s">
        <v>2059</v>
      </c>
      <c r="N1" s="1369"/>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Central Hudson Gas &amp; Electric</v>
      </c>
      <c r="D2" s="510" t="s">
        <v>1335</v>
      </c>
      <c r="E2" s="510" t="s">
        <v>2061</v>
      </c>
      <c r="F2" s="1030"/>
      <c r="G2" s="72" t="str">
        <f>'Data Sheet'!$C$25</f>
        <v>Central Hudson Gas &amp; Electric</v>
      </c>
      <c r="H2" s="1028"/>
      <c r="I2" s="9" t="s">
        <v>1335</v>
      </c>
      <c r="J2" s="1028"/>
      <c r="K2" s="9" t="s">
        <v>2061</v>
      </c>
      <c r="L2" s="1028"/>
      <c r="N2" s="137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1027" t="s">
        <v>2045</v>
      </c>
      <c r="D3" s="510" t="s">
        <v>1336</v>
      </c>
      <c r="E3" s="870" t="str">
        <f>'Data Sheet'!$C$40</f>
        <v>4/14/14</v>
      </c>
      <c r="F3" s="1598" t="str">
        <f>'Data Sheet'!$C$38</f>
        <v>12/31/13</v>
      </c>
      <c r="G3" s="1027"/>
      <c r="H3" s="1028"/>
      <c r="I3" s="9" t="s">
        <v>1336</v>
      </c>
      <c r="J3" s="1028"/>
      <c r="K3" s="1609" t="str">
        <f>'Data Sheet'!$C$40</f>
        <v>4/14/14</v>
      </c>
      <c r="L3" s="871"/>
      <c r="M3" s="1605" t="str">
        <f>'Data Sheet'!$C$38</f>
        <v>12/31/13</v>
      </c>
      <c r="N3" s="137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461" t="s">
        <v>1066</v>
      </c>
      <c r="B4" s="1462"/>
      <c r="C4" s="1462"/>
      <c r="D4" s="1462"/>
      <c r="E4" s="1462"/>
      <c r="F4" s="1463"/>
      <c r="G4" s="1461" t="s">
        <v>1067</v>
      </c>
      <c r="H4" s="1462"/>
      <c r="I4" s="1462"/>
      <c r="J4" s="1462"/>
      <c r="K4" s="1462"/>
      <c r="L4" s="1462"/>
      <c r="M4" s="1462"/>
      <c r="N4" s="137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1027"/>
      <c r="F5" s="1372"/>
      <c r="G5" s="1027"/>
      <c r="N5" s="137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1027" t="s">
        <v>1068</v>
      </c>
      <c r="F6" s="1372"/>
      <c r="G6" s="1027" t="s">
        <v>1069</v>
      </c>
      <c r="N6" s="1372"/>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1027"/>
      <c r="B7" s="9" t="s">
        <v>1070</v>
      </c>
      <c r="F7" s="1372"/>
      <c r="G7" s="1027" t="s">
        <v>1071</v>
      </c>
      <c r="N7" s="137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1027" t="s">
        <v>2530</v>
      </c>
      <c r="F8" s="1372"/>
      <c r="G8" s="1027" t="s">
        <v>1072</v>
      </c>
      <c r="N8" s="1372"/>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1031"/>
      <c r="B9" s="551"/>
      <c r="C9" s="551"/>
      <c r="D9" s="551"/>
      <c r="E9" s="551"/>
      <c r="F9" s="1374"/>
      <c r="G9" s="1031"/>
      <c r="H9" s="551"/>
      <c r="I9" s="551"/>
      <c r="J9" s="551"/>
      <c r="K9" s="551"/>
      <c r="L9" s="551"/>
      <c r="M9" s="551"/>
      <c r="N9" s="137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373"/>
      <c r="B10" s="510"/>
      <c r="D10" s="510"/>
      <c r="E10" s="1475" t="s">
        <v>2531</v>
      </c>
      <c r="F10" s="1036"/>
      <c r="G10" s="1034" t="s">
        <v>2531</v>
      </c>
      <c r="H10" s="1035"/>
      <c r="I10" s="1475" t="s">
        <v>2532</v>
      </c>
      <c r="J10" s="1035"/>
      <c r="K10" s="1035"/>
      <c r="L10" s="1035"/>
      <c r="M10" s="1375"/>
      <c r="N10" s="138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373" t="s">
        <v>1984</v>
      </c>
      <c r="B11" s="510"/>
      <c r="D11" s="1472" t="s">
        <v>2095</v>
      </c>
      <c r="E11" s="1472" t="s">
        <v>378</v>
      </c>
      <c r="F11" s="1384" t="s">
        <v>378</v>
      </c>
      <c r="G11" s="1373" t="s">
        <v>378</v>
      </c>
      <c r="H11" s="1472" t="s">
        <v>378</v>
      </c>
      <c r="I11" s="1475" t="s">
        <v>638</v>
      </c>
      <c r="J11" s="1035"/>
      <c r="K11" s="1475" t="s">
        <v>635</v>
      </c>
      <c r="L11" s="1035"/>
      <c r="M11" s="1385" t="s">
        <v>2095</v>
      </c>
      <c r="N11" s="1384" t="s">
        <v>1984</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373" t="s">
        <v>1987</v>
      </c>
      <c r="B12" s="510"/>
      <c r="C12" s="1383" t="s">
        <v>671</v>
      </c>
      <c r="D12" s="1472" t="s">
        <v>1028</v>
      </c>
      <c r="E12" s="1472" t="s">
        <v>2535</v>
      </c>
      <c r="F12" s="1384" t="s">
        <v>2536</v>
      </c>
      <c r="G12" s="1373" t="s">
        <v>2535</v>
      </c>
      <c r="H12" s="1472" t="s">
        <v>2536</v>
      </c>
      <c r="I12" s="1472" t="s">
        <v>2537</v>
      </c>
      <c r="J12" s="1472" t="s">
        <v>2099</v>
      </c>
      <c r="K12" s="1472" t="s">
        <v>2537</v>
      </c>
      <c r="L12" s="1472" t="s">
        <v>2099</v>
      </c>
      <c r="M12" s="1385" t="s">
        <v>2870</v>
      </c>
      <c r="N12" s="1384" t="s">
        <v>1987</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373"/>
      <c r="B13" s="510"/>
      <c r="D13" s="1472" t="s">
        <v>654</v>
      </c>
      <c r="E13" s="1472" t="s">
        <v>2597</v>
      </c>
      <c r="F13" s="1384" t="s">
        <v>2598</v>
      </c>
      <c r="G13" s="1373" t="s">
        <v>2599</v>
      </c>
      <c r="H13" s="1472" t="s">
        <v>2541</v>
      </c>
      <c r="I13" s="1472" t="s">
        <v>2542</v>
      </c>
      <c r="J13" s="510"/>
      <c r="K13" s="1472" t="s">
        <v>2543</v>
      </c>
      <c r="L13" s="510"/>
      <c r="M13" s="1375"/>
      <c r="N13" s="1384"/>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391"/>
      <c r="B14" s="570"/>
      <c r="C14" s="1477" t="s">
        <v>3447</v>
      </c>
      <c r="D14" s="1479" t="s">
        <v>3448</v>
      </c>
      <c r="E14" s="1479" t="s">
        <v>3449</v>
      </c>
      <c r="F14" s="1392" t="s">
        <v>3450</v>
      </c>
      <c r="G14" s="1391" t="s">
        <v>2692</v>
      </c>
      <c r="H14" s="1479" t="s">
        <v>2693</v>
      </c>
      <c r="I14" s="1479" t="s">
        <v>2694</v>
      </c>
      <c r="J14" s="1479" t="s">
        <v>2695</v>
      </c>
      <c r="K14" s="1479" t="s">
        <v>2696</v>
      </c>
      <c r="L14" s="1479" t="s">
        <v>2697</v>
      </c>
      <c r="M14" s="1478" t="s">
        <v>2698</v>
      </c>
      <c r="N14" s="1392"/>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391">
        <v>1</v>
      </c>
      <c r="B15" s="570"/>
      <c r="C15" s="551" t="s">
        <v>1073</v>
      </c>
      <c r="D15" s="531"/>
      <c r="E15" s="532"/>
      <c r="F15" s="533"/>
      <c r="G15" s="534" t="s">
        <v>2045</v>
      </c>
      <c r="H15" s="532" t="s">
        <v>2045</v>
      </c>
      <c r="I15" s="535"/>
      <c r="J15" s="535"/>
      <c r="K15" s="535"/>
      <c r="L15" s="535"/>
      <c r="M15" s="1556"/>
      <c r="N15" s="1392">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391">
        <v>2</v>
      </c>
      <c r="B16" s="570"/>
      <c r="C16" s="551" t="s">
        <v>2545</v>
      </c>
      <c r="D16" s="1557"/>
      <c r="E16" s="537"/>
      <c r="F16" s="1558"/>
      <c r="G16" s="497" t="s">
        <v>2045</v>
      </c>
      <c r="H16" s="494" t="s">
        <v>2045</v>
      </c>
      <c r="I16" s="537"/>
      <c r="J16" s="537"/>
      <c r="K16" s="537"/>
      <c r="L16" s="537"/>
      <c r="M16" s="1559"/>
      <c r="N16" s="1392">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391">
        <v>3</v>
      </c>
      <c r="B17" s="570"/>
      <c r="C17" s="551" t="s">
        <v>5216</v>
      </c>
      <c r="D17" s="390">
        <f>D125</f>
        <v>103742647</v>
      </c>
      <c r="E17" s="390">
        <f t="shared" ref="E17:L17" si="0">E125</f>
        <v>2092400</v>
      </c>
      <c r="F17" s="390">
        <f t="shared" si="0"/>
        <v>1907500</v>
      </c>
      <c r="G17" s="390">
        <f t="shared" si="0"/>
        <v>2212790</v>
      </c>
      <c r="H17" s="390">
        <f t="shared" si="0"/>
        <v>-1500</v>
      </c>
      <c r="I17" s="390"/>
      <c r="J17" s="390">
        <f t="shared" si="0"/>
        <v>8047100</v>
      </c>
      <c r="K17" s="390"/>
      <c r="L17" s="390">
        <f t="shared" si="0"/>
        <v>779100</v>
      </c>
      <c r="M17" s="554">
        <f t="shared" ref="M17:M22" si="1">D17+E17-F17+G17-H17-J17+L17</f>
        <v>98873837</v>
      </c>
      <c r="N17" s="1392">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391">
        <v>4</v>
      </c>
      <c r="B18" s="570"/>
      <c r="C18" s="551"/>
      <c r="D18" s="373"/>
      <c r="E18" s="373"/>
      <c r="F18" s="339"/>
      <c r="G18" s="568"/>
      <c r="H18" s="373"/>
      <c r="I18" s="570"/>
      <c r="J18" s="373"/>
      <c r="K18" s="570"/>
      <c r="L18" s="373"/>
      <c r="M18" s="388">
        <f t="shared" si="1"/>
        <v>0</v>
      </c>
      <c r="N18" s="1392">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391">
        <v>5</v>
      </c>
      <c r="B19" s="570"/>
      <c r="C19" s="551"/>
      <c r="D19" s="373"/>
      <c r="E19" s="373"/>
      <c r="F19" s="339"/>
      <c r="G19" s="568"/>
      <c r="H19" s="373"/>
      <c r="I19" s="570"/>
      <c r="J19" s="373"/>
      <c r="K19" s="570"/>
      <c r="L19" s="373"/>
      <c r="M19" s="388">
        <f t="shared" si="1"/>
        <v>0</v>
      </c>
      <c r="N19" s="1392">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391">
        <v>6</v>
      </c>
      <c r="B20" s="570"/>
      <c r="C20" s="551"/>
      <c r="D20" s="373"/>
      <c r="E20" s="373"/>
      <c r="F20" s="339"/>
      <c r="G20" s="568"/>
      <c r="H20" s="373"/>
      <c r="I20" s="570"/>
      <c r="J20" s="373"/>
      <c r="K20" s="570"/>
      <c r="L20" s="373"/>
      <c r="M20" s="388">
        <f t="shared" si="1"/>
        <v>0</v>
      </c>
      <c r="N20" s="1392">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391">
        <v>7</v>
      </c>
      <c r="B21" s="570"/>
      <c r="C21" s="551"/>
      <c r="D21" s="373"/>
      <c r="E21" s="373"/>
      <c r="F21" s="339"/>
      <c r="G21" s="568"/>
      <c r="H21" s="373"/>
      <c r="I21" s="570"/>
      <c r="J21" s="373"/>
      <c r="K21" s="570"/>
      <c r="L21" s="373"/>
      <c r="M21" s="388">
        <f t="shared" si="1"/>
        <v>0</v>
      </c>
      <c r="N21" s="1392">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391">
        <v>8</v>
      </c>
      <c r="B22" s="570"/>
      <c r="C22" s="551" t="s">
        <v>1074</v>
      </c>
      <c r="D22" s="373"/>
      <c r="E22" s="373"/>
      <c r="F22" s="339"/>
      <c r="G22" s="568"/>
      <c r="H22" s="373"/>
      <c r="I22" s="570"/>
      <c r="J22" s="373"/>
      <c r="K22" s="570"/>
      <c r="L22" s="373"/>
      <c r="M22" s="388">
        <f t="shared" si="1"/>
        <v>0</v>
      </c>
      <c r="N22" s="1392">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391">
        <v>9</v>
      </c>
      <c r="B23" s="570"/>
      <c r="C23" s="551" t="s">
        <v>1075</v>
      </c>
      <c r="D23" s="318">
        <f>SUM(D16:D22)</f>
        <v>103742647</v>
      </c>
      <c r="E23" s="318">
        <f>SUM(E16:E22)</f>
        <v>2092400</v>
      </c>
      <c r="F23" s="317">
        <f>SUM(F16:F22)</f>
        <v>1907500</v>
      </c>
      <c r="G23" s="503">
        <f>SUM(G16:G22)</f>
        <v>2212790</v>
      </c>
      <c r="H23" s="318">
        <f>SUM(H16:H22)</f>
        <v>-1500</v>
      </c>
      <c r="I23" s="275"/>
      <c r="J23" s="318">
        <f>SUM(J17:J22)</f>
        <v>8047100</v>
      </c>
      <c r="K23" s="275"/>
      <c r="L23" s="318">
        <f>SUM(L16:L22)</f>
        <v>779100</v>
      </c>
      <c r="M23" s="318">
        <f>SUM(M16:M22)</f>
        <v>98873837</v>
      </c>
      <c r="N23" s="1392">
        <v>9</v>
      </c>
      <c r="O23" s="483"/>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391">
        <v>10</v>
      </c>
      <c r="B24" s="570"/>
      <c r="C24" s="551" t="s">
        <v>1076</v>
      </c>
      <c r="D24" s="526"/>
      <c r="E24" s="527"/>
      <c r="F24" s="528"/>
      <c r="G24" s="529"/>
      <c r="H24" s="527"/>
      <c r="I24" s="530"/>
      <c r="J24" s="527"/>
      <c r="K24" s="530"/>
      <c r="L24" s="527"/>
      <c r="M24" s="569"/>
      <c r="N24" s="1392">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391">
        <v>11</v>
      </c>
      <c r="B25" s="570"/>
      <c r="C25" s="551" t="s">
        <v>5216</v>
      </c>
      <c r="D25" s="390">
        <f>D187</f>
        <v>27542995</v>
      </c>
      <c r="E25" s="390">
        <f t="shared" ref="E25:L25" si="2">E187</f>
        <v>2310750</v>
      </c>
      <c r="F25" s="390">
        <f t="shared" si="2"/>
        <v>1312200</v>
      </c>
      <c r="G25" s="390">
        <f t="shared" si="2"/>
        <v>1518560</v>
      </c>
      <c r="H25" s="390">
        <f t="shared" si="2"/>
        <v>0</v>
      </c>
      <c r="I25" s="390"/>
      <c r="J25" s="390">
        <f t="shared" si="2"/>
        <v>2000</v>
      </c>
      <c r="K25" s="390"/>
      <c r="L25" s="390">
        <f t="shared" si="2"/>
        <v>137200</v>
      </c>
      <c r="M25" s="554">
        <f t="shared" ref="M25:M30" si="3">D25+E25-F25+G25-H25-J25+L25</f>
        <v>30195305</v>
      </c>
      <c r="N25" s="1392">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391">
        <v>12</v>
      </c>
      <c r="B26" s="570"/>
      <c r="C26" s="551"/>
      <c r="D26" s="373"/>
      <c r="E26" s="373"/>
      <c r="F26" s="339"/>
      <c r="G26" s="568"/>
      <c r="H26" s="373"/>
      <c r="I26" s="570"/>
      <c r="J26" s="373"/>
      <c r="K26" s="570"/>
      <c r="L26" s="373"/>
      <c r="M26" s="388">
        <f t="shared" si="3"/>
        <v>0</v>
      </c>
      <c r="N26" s="1392">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391">
        <v>13</v>
      </c>
      <c r="B27" s="570"/>
      <c r="C27" s="551"/>
      <c r="D27" s="373"/>
      <c r="E27" s="373"/>
      <c r="F27" s="339"/>
      <c r="G27" s="568"/>
      <c r="H27" s="373"/>
      <c r="I27" s="570"/>
      <c r="J27" s="373"/>
      <c r="K27" s="570"/>
      <c r="L27" s="373"/>
      <c r="M27" s="388">
        <f t="shared" si="3"/>
        <v>0</v>
      </c>
      <c r="N27" s="1392">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391">
        <v>14</v>
      </c>
      <c r="B28" s="570"/>
      <c r="C28" s="551"/>
      <c r="D28" s="373"/>
      <c r="E28" s="373"/>
      <c r="F28" s="339"/>
      <c r="G28" s="568"/>
      <c r="H28" s="373"/>
      <c r="I28" s="570"/>
      <c r="J28" s="373"/>
      <c r="K28" s="570"/>
      <c r="L28" s="373"/>
      <c r="M28" s="388">
        <f t="shared" si="3"/>
        <v>0</v>
      </c>
      <c r="N28" s="1392">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391">
        <v>15</v>
      </c>
      <c r="B29" s="570"/>
      <c r="C29" s="551"/>
      <c r="D29" s="373"/>
      <c r="E29" s="373"/>
      <c r="F29" s="339"/>
      <c r="G29" s="568"/>
      <c r="H29" s="373"/>
      <c r="I29" s="570"/>
      <c r="J29" s="373"/>
      <c r="K29" s="570"/>
      <c r="L29" s="373"/>
      <c r="M29" s="388">
        <f t="shared" si="3"/>
        <v>0</v>
      </c>
      <c r="N29" s="1392">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391">
        <v>16</v>
      </c>
      <c r="B30" s="570"/>
      <c r="C30" s="551" t="s">
        <v>1074</v>
      </c>
      <c r="D30" s="373"/>
      <c r="E30" s="373"/>
      <c r="F30" s="339"/>
      <c r="G30" s="568"/>
      <c r="H30" s="373"/>
      <c r="I30" s="570"/>
      <c r="J30" s="373"/>
      <c r="K30" s="570"/>
      <c r="L30" s="373"/>
      <c r="M30" s="388">
        <f t="shared" si="3"/>
        <v>0</v>
      </c>
      <c r="N30" s="1392">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391">
        <v>17</v>
      </c>
      <c r="B31" s="570"/>
      <c r="C31" s="551" t="s">
        <v>1077</v>
      </c>
      <c r="D31" s="318">
        <f>SUM(D24:D30)</f>
        <v>27542995</v>
      </c>
      <c r="E31" s="318">
        <f>SUM(E24:E30)</f>
        <v>2310750</v>
      </c>
      <c r="F31" s="317">
        <f>SUM(F24:F30)</f>
        <v>1312200</v>
      </c>
      <c r="G31" s="503">
        <f>SUM(G24:G30)</f>
        <v>1518560</v>
      </c>
      <c r="H31" s="318">
        <f>SUM(H24:H30)</f>
        <v>0</v>
      </c>
      <c r="I31" s="275"/>
      <c r="J31" s="318">
        <f>SUM(J24:J30)</f>
        <v>2000</v>
      </c>
      <c r="K31" s="275"/>
      <c r="L31" s="318">
        <f>SUM(L24:L30)</f>
        <v>137200</v>
      </c>
      <c r="M31" s="318">
        <f>SUM(M24:M30)</f>
        <v>30195305</v>
      </c>
      <c r="N31" s="1392">
        <v>17</v>
      </c>
      <c r="O31" s="483"/>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391">
        <v>18</v>
      </c>
      <c r="B32" s="570"/>
      <c r="C32" s="551" t="s">
        <v>3423</v>
      </c>
      <c r="D32" s="373">
        <f>D191</f>
        <v>21636690</v>
      </c>
      <c r="E32" s="373">
        <f t="shared" ref="E32:L32" si="4">E191</f>
        <v>0</v>
      </c>
      <c r="F32" s="373">
        <f t="shared" si="4"/>
        <v>0</v>
      </c>
      <c r="G32" s="373">
        <f t="shared" si="4"/>
        <v>0</v>
      </c>
      <c r="H32" s="373">
        <f t="shared" si="4"/>
        <v>0</v>
      </c>
      <c r="I32" s="373"/>
      <c r="J32" s="373">
        <f t="shared" si="4"/>
        <v>-8333452</v>
      </c>
      <c r="K32" s="373"/>
      <c r="L32" s="373">
        <f t="shared" si="4"/>
        <v>0</v>
      </c>
      <c r="M32" s="388">
        <f>D32+E32-F32+G32-H32-J32+L32</f>
        <v>29970142</v>
      </c>
      <c r="N32" s="1392">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391">
        <v>19</v>
      </c>
      <c r="B33" s="570"/>
      <c r="C33" s="551" t="s">
        <v>1078</v>
      </c>
      <c r="D33" s="390">
        <f>D23+D31+D32</f>
        <v>152922332</v>
      </c>
      <c r="E33" s="390">
        <f>E23+E31+E32</f>
        <v>4403150</v>
      </c>
      <c r="F33" s="466">
        <f>F23+F31+F32</f>
        <v>3219700</v>
      </c>
      <c r="G33" s="567">
        <f>G23+G31+G32</f>
        <v>3731350</v>
      </c>
      <c r="H33" s="390">
        <f>H23+H31+H32</f>
        <v>-1500</v>
      </c>
      <c r="I33" s="104"/>
      <c r="J33" s="390">
        <f>J23+J31+J32</f>
        <v>-284352</v>
      </c>
      <c r="K33" s="570"/>
      <c r="L33" s="390">
        <f>L23+L31+L32</f>
        <v>916300</v>
      </c>
      <c r="M33" s="390">
        <f>M23+M31+M32</f>
        <v>159039284</v>
      </c>
      <c r="N33" s="1392">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373">
        <v>20</v>
      </c>
      <c r="B34" s="510"/>
      <c r="C34" s="9" t="s">
        <v>4222</v>
      </c>
      <c r="D34" s="531"/>
      <c r="E34" s="532"/>
      <c r="F34" s="533"/>
      <c r="G34" s="534"/>
      <c r="H34" s="532"/>
      <c r="I34" s="532"/>
      <c r="J34" s="535"/>
      <c r="K34" s="535"/>
      <c r="L34" s="535"/>
      <c r="M34" s="536" t="s">
        <v>2045</v>
      </c>
      <c r="N34" s="1384">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391"/>
      <c r="B35" s="570"/>
      <c r="C35" s="551"/>
      <c r="D35" s="523"/>
      <c r="E35" s="494"/>
      <c r="F35" s="496"/>
      <c r="G35" s="497"/>
      <c r="H35" s="494"/>
      <c r="I35" s="494"/>
      <c r="J35" s="537"/>
      <c r="K35" s="537"/>
      <c r="L35" s="537"/>
      <c r="M35" s="524"/>
      <c r="N35" s="1392"/>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391">
        <v>21</v>
      </c>
      <c r="B36" s="570"/>
      <c r="C36" s="551" t="s">
        <v>4223</v>
      </c>
      <c r="D36" s="390">
        <v>135835390</v>
      </c>
      <c r="E36" s="390">
        <v>3657900</v>
      </c>
      <c r="F36" s="466">
        <v>2786700</v>
      </c>
      <c r="G36" s="567">
        <v>3413250</v>
      </c>
      <c r="H36" s="390">
        <v>-1400</v>
      </c>
      <c r="I36" s="390"/>
      <c r="J36" s="390">
        <v>-972835</v>
      </c>
      <c r="K36" s="373"/>
      <c r="L36" s="390">
        <v>762200</v>
      </c>
      <c r="M36" s="554">
        <f>D36+E36-F36+G36-H36-J36+L36</f>
        <v>141856275</v>
      </c>
      <c r="N36" s="1392">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391">
        <v>22</v>
      </c>
      <c r="B37" s="570"/>
      <c r="C37" s="551" t="s">
        <v>4224</v>
      </c>
      <c r="D37" s="373">
        <v>17086942</v>
      </c>
      <c r="E37" s="373">
        <v>745250</v>
      </c>
      <c r="F37" s="339">
        <v>433000</v>
      </c>
      <c r="G37" s="568">
        <v>318100</v>
      </c>
      <c r="H37" s="373">
        <v>-100</v>
      </c>
      <c r="I37" s="373"/>
      <c r="J37" s="373">
        <v>688483</v>
      </c>
      <c r="K37" s="373"/>
      <c r="L37" s="373">
        <v>154100</v>
      </c>
      <c r="M37" s="388">
        <f>D37+E37-F37+G37-H37-J37+L37</f>
        <v>17183009</v>
      </c>
      <c r="N37" s="1392">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391">
        <v>23</v>
      </c>
      <c r="B38" s="570"/>
      <c r="C38" s="551" t="s">
        <v>4225</v>
      </c>
      <c r="D38" s="390"/>
      <c r="E38" s="390"/>
      <c r="F38" s="466"/>
      <c r="G38" s="567"/>
      <c r="H38" s="390"/>
      <c r="I38" s="373"/>
      <c r="J38" s="390"/>
      <c r="K38" s="373"/>
      <c r="L38" s="390"/>
      <c r="M38" s="554">
        <f>D38+E38-F38+G38-H38-J38+L38</f>
        <v>0</v>
      </c>
      <c r="N38" s="1392">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485" t="s">
        <v>4226</v>
      </c>
      <c r="B39" s="12"/>
      <c r="C39" s="12"/>
      <c r="D39" s="12"/>
      <c r="E39" s="12"/>
      <c r="F39" s="1040"/>
      <c r="G39" s="1485" t="s">
        <v>4227</v>
      </c>
      <c r="H39" s="12"/>
      <c r="I39" s="12"/>
      <c r="J39" s="12"/>
      <c r="K39" s="12"/>
      <c r="L39" s="12"/>
      <c r="M39" s="12"/>
      <c r="N39" s="1040"/>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1027"/>
      <c r="C40" s="12"/>
      <c r="D40" s="12"/>
      <c r="E40" s="12"/>
      <c r="F40" s="1040"/>
      <c r="G40" s="1485"/>
      <c r="H40" s="12"/>
      <c r="I40" s="12"/>
      <c r="J40" s="12"/>
      <c r="K40" s="12"/>
      <c r="L40" s="12"/>
      <c r="M40" s="12"/>
      <c r="N40" s="1040"/>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1027"/>
      <c r="C41" s="12"/>
      <c r="D41" s="1951"/>
      <c r="E41" s="12"/>
      <c r="F41" s="1040"/>
      <c r="G41" s="1485"/>
      <c r="H41" s="12"/>
      <c r="I41" s="12"/>
      <c r="J41" s="12"/>
      <c r="K41" s="12"/>
      <c r="L41" s="12"/>
      <c r="M41" s="12"/>
      <c r="N41" s="1040"/>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1027"/>
      <c r="F42" s="1372"/>
      <c r="G42" s="1027"/>
      <c r="N42" s="1372"/>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1027"/>
      <c r="C43" s="9" t="s">
        <v>5283</v>
      </c>
      <c r="D43" s="1952">
        <f>D33-D36-D37</f>
        <v>0</v>
      </c>
      <c r="E43" s="1952">
        <f t="shared" ref="E43:M43" si="5">E33-E36-E37</f>
        <v>0</v>
      </c>
      <c r="F43" s="1952">
        <f t="shared" si="5"/>
        <v>0</v>
      </c>
      <c r="G43" s="1952">
        <f t="shared" si="5"/>
        <v>0</v>
      </c>
      <c r="H43" s="1952">
        <f t="shared" si="5"/>
        <v>0</v>
      </c>
      <c r="I43" s="1952"/>
      <c r="J43" s="1952">
        <f t="shared" si="5"/>
        <v>0</v>
      </c>
      <c r="K43" s="1952"/>
      <c r="L43" s="1952">
        <f t="shared" si="5"/>
        <v>0</v>
      </c>
      <c r="M43" s="1952">
        <f t="shared" si="5"/>
        <v>0</v>
      </c>
      <c r="N43" s="1372"/>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1027"/>
      <c r="F44" s="1372"/>
      <c r="G44" s="1027"/>
      <c r="N44" s="1372"/>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1027"/>
      <c r="F45" s="1372"/>
      <c r="G45" s="1027"/>
      <c r="N45" s="1372"/>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1027"/>
      <c r="F46" s="1372"/>
      <c r="G46" s="1027"/>
      <c r="N46" s="1372"/>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1027"/>
      <c r="F47" s="1372"/>
      <c r="G47" s="1027"/>
      <c r="N47" s="1372"/>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1027"/>
      <c r="F48" s="1372"/>
      <c r="G48" s="1027"/>
      <c r="N48" s="1372"/>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1027"/>
      <c r="F49" s="1372"/>
      <c r="G49" s="1027"/>
      <c r="N49" s="1372"/>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1027"/>
      <c r="F50" s="1372"/>
      <c r="G50" s="1027"/>
      <c r="N50" s="1372"/>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1027"/>
      <c r="F51" s="1372"/>
      <c r="G51" s="1027"/>
      <c r="N51" s="1372"/>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1027"/>
      <c r="F52" s="1372"/>
      <c r="G52" s="1027"/>
      <c r="N52" s="1372"/>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1027"/>
      <c r="F53" s="1372"/>
      <c r="G53" s="1027"/>
      <c r="N53" s="1372"/>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1027"/>
      <c r="F54" s="1372"/>
      <c r="G54" s="1027"/>
      <c r="N54" s="1372"/>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1027"/>
      <c r="F55" s="1372"/>
      <c r="G55" s="1027"/>
      <c r="N55" s="1372"/>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1027"/>
      <c r="F56" s="1372"/>
      <c r="G56" s="1027"/>
      <c r="N56" s="1372"/>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1027"/>
      <c r="F57" s="1372"/>
      <c r="G57" s="1027"/>
      <c r="N57" s="1372"/>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560"/>
      <c r="B58" s="1561"/>
      <c r="C58" s="1561"/>
      <c r="D58" s="1561"/>
      <c r="E58" s="1561"/>
      <c r="F58" s="1562"/>
      <c r="G58" s="1560"/>
      <c r="H58" s="1561"/>
      <c r="I58" s="1561"/>
      <c r="J58" s="1561"/>
      <c r="K58" s="1561"/>
      <c r="L58" s="1561"/>
      <c r="M58" s="1561"/>
      <c r="N58" s="1562"/>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row>
    <row r="59" spans="1:246" ht="15.75" thickBot="1">
      <c r="A59" s="1563"/>
      <c r="B59" s="1564"/>
      <c r="C59" s="1564"/>
      <c r="D59" s="1564"/>
      <c r="E59" s="1564"/>
      <c r="F59" s="1565"/>
      <c r="G59" s="1563"/>
      <c r="H59" s="1564"/>
      <c r="I59" s="1564"/>
      <c r="J59" s="1564"/>
      <c r="K59" s="1564"/>
      <c r="L59" s="1564"/>
      <c r="M59" s="1564"/>
      <c r="N59" s="1565"/>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row>
    <row r="60" spans="1:246">
      <c r="A60" s="1561"/>
      <c r="B60" s="1561"/>
      <c r="C60" s="1561"/>
      <c r="D60" s="1561"/>
      <c r="E60" s="1561"/>
      <c r="F60" s="1561"/>
      <c r="G60" s="1561"/>
      <c r="H60" s="1561"/>
      <c r="I60" s="1561"/>
      <c r="J60" s="1561"/>
      <c r="K60" s="1561"/>
      <c r="L60" s="1561"/>
      <c r="M60" s="1561"/>
      <c r="N60" s="156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row>
    <row r="61" spans="1:246">
      <c r="A61" s="1550" t="s">
        <v>4053</v>
      </c>
      <c r="B61" s="1550"/>
      <c r="C61" s="1550"/>
      <c r="E61" s="1566"/>
      <c r="F61" s="1566"/>
      <c r="G61" s="12" t="s">
        <v>4053</v>
      </c>
      <c r="H61" s="1566"/>
      <c r="I61" s="1566"/>
      <c r="K61" s="1566"/>
      <c r="L61" s="1566"/>
      <c r="M61" s="1566"/>
      <c r="N61" s="156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1"/>
    </row>
    <row r="62" spans="1:246">
      <c r="A62" s="12" t="s">
        <v>1079</v>
      </c>
      <c r="B62" s="12"/>
      <c r="C62" s="12"/>
      <c r="D62" s="12"/>
      <c r="E62" s="1566"/>
      <c r="F62" s="1566"/>
      <c r="G62" s="12" t="s">
        <v>1080</v>
      </c>
      <c r="H62" s="1566"/>
      <c r="I62" s="1566"/>
      <c r="J62" s="1566"/>
      <c r="K62" s="1566"/>
      <c r="L62" s="1566"/>
      <c r="M62" s="1566"/>
      <c r="N62" s="1566"/>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row>
    <row r="64" spans="1:246" ht="15.75">
      <c r="A64" s="1371" t="s">
        <v>663</v>
      </c>
      <c r="B64" s="1371"/>
      <c r="C64" s="12"/>
      <c r="D64" s="12"/>
      <c r="E64" s="12"/>
      <c r="F64" s="12"/>
    </row>
    <row r="66" spans="1:14" ht="15.75" thickBot="1">
      <c r="A66" s="9" t="str">
        <f>'Data Sheet'!$C$25</f>
        <v>Central Hudson Gas &amp; Electric</v>
      </c>
      <c r="E66" s="1367" t="str">
        <f>'Data Sheet'!$C$38</f>
        <v>12/31/13</v>
      </c>
      <c r="F66" s="1716" t="str">
        <f>'Data Sheet'!$C$38</f>
        <v>12/31/13</v>
      </c>
      <c r="G66" s="9" t="str">
        <f>'Data Sheet'!$C$25</f>
        <v>Central Hudson Gas &amp; Electric</v>
      </c>
      <c r="K66" s="1367"/>
      <c r="M66" s="1716" t="str">
        <f>'Data Sheet'!$C$38</f>
        <v>12/31/13</v>
      </c>
    </row>
    <row r="67" spans="1:14">
      <c r="A67" s="1522" t="s">
        <v>1066</v>
      </c>
      <c r="B67" s="1523"/>
      <c r="C67" s="1523"/>
      <c r="D67" s="1523"/>
      <c r="E67" s="1523"/>
      <c r="F67" s="1524"/>
      <c r="G67" s="1522" t="s">
        <v>1067</v>
      </c>
      <c r="H67" s="1523"/>
      <c r="I67" s="1523"/>
      <c r="J67" s="1523"/>
      <c r="K67" s="1523"/>
      <c r="L67" s="1523"/>
      <c r="M67" s="1523"/>
      <c r="N67" s="1369"/>
    </row>
    <row r="68" spans="1:14">
      <c r="A68" s="1027"/>
      <c r="F68" s="1372"/>
      <c r="G68" s="1027"/>
      <c r="N68" s="1372"/>
    </row>
    <row r="69" spans="1:14">
      <c r="A69" s="1387"/>
      <c r="B69" s="1389"/>
      <c r="C69" s="1388"/>
      <c r="D69" s="1389"/>
      <c r="E69" s="1503" t="s">
        <v>2531</v>
      </c>
      <c r="F69" s="1463"/>
      <c r="G69" s="1461" t="s">
        <v>2531</v>
      </c>
      <c r="H69" s="1462"/>
      <c r="I69" s="1503" t="s">
        <v>2532</v>
      </c>
      <c r="J69" s="1462"/>
      <c r="K69" s="1462"/>
      <c r="L69" s="1462"/>
      <c r="M69" s="1466"/>
      <c r="N69" s="1390"/>
    </row>
    <row r="70" spans="1:14">
      <c r="A70" s="1373" t="s">
        <v>1984</v>
      </c>
      <c r="B70" s="510"/>
      <c r="D70" s="1472" t="s">
        <v>2095</v>
      </c>
      <c r="E70" s="1472" t="s">
        <v>378</v>
      </c>
      <c r="F70" s="1384" t="s">
        <v>378</v>
      </c>
      <c r="G70" s="1373" t="s">
        <v>378</v>
      </c>
      <c r="H70" s="1472" t="s">
        <v>378</v>
      </c>
      <c r="I70" s="1475" t="s">
        <v>638</v>
      </c>
      <c r="J70" s="1035"/>
      <c r="K70" s="1475" t="s">
        <v>635</v>
      </c>
      <c r="L70" s="1035"/>
      <c r="M70" s="1385" t="s">
        <v>2095</v>
      </c>
      <c r="N70" s="1384" t="s">
        <v>1984</v>
      </c>
    </row>
    <row r="71" spans="1:14">
      <c r="A71" s="1373" t="s">
        <v>1987</v>
      </c>
      <c r="B71" s="510"/>
      <c r="C71" s="1383" t="s">
        <v>671</v>
      </c>
      <c r="D71" s="1472" t="s">
        <v>1028</v>
      </c>
      <c r="E71" s="1472" t="s">
        <v>2535</v>
      </c>
      <c r="F71" s="1384" t="s">
        <v>2536</v>
      </c>
      <c r="G71" s="1373" t="s">
        <v>2535</v>
      </c>
      <c r="H71" s="1472" t="s">
        <v>2536</v>
      </c>
      <c r="I71" s="1472" t="s">
        <v>2537</v>
      </c>
      <c r="J71" s="1472" t="s">
        <v>2099</v>
      </c>
      <c r="K71" s="1472" t="s">
        <v>2537</v>
      </c>
      <c r="L71" s="1472" t="s">
        <v>2099</v>
      </c>
      <c r="M71" s="1385" t="s">
        <v>2870</v>
      </c>
      <c r="N71" s="1384" t="s">
        <v>1987</v>
      </c>
    </row>
    <row r="72" spans="1:14">
      <c r="A72" s="1373"/>
      <c r="B72" s="510"/>
      <c r="D72" s="1472" t="s">
        <v>654</v>
      </c>
      <c r="E72" s="1472" t="s">
        <v>2597</v>
      </c>
      <c r="F72" s="1384" t="s">
        <v>2598</v>
      </c>
      <c r="G72" s="1373" t="s">
        <v>2599</v>
      </c>
      <c r="H72" s="1472" t="s">
        <v>2541</v>
      </c>
      <c r="I72" s="1472" t="s">
        <v>2542</v>
      </c>
      <c r="J72" s="510"/>
      <c r="K72" s="1472" t="s">
        <v>2543</v>
      </c>
      <c r="L72" s="510"/>
      <c r="M72" s="1375"/>
      <c r="N72" s="1384"/>
    </row>
    <row r="73" spans="1:14">
      <c r="A73" s="1391"/>
      <c r="B73" s="570"/>
      <c r="C73" s="1477" t="s">
        <v>3447</v>
      </c>
      <c r="D73" s="1479" t="s">
        <v>3448</v>
      </c>
      <c r="E73" s="1479" t="s">
        <v>3449</v>
      </c>
      <c r="F73" s="1392" t="s">
        <v>3450</v>
      </c>
      <c r="G73" s="1391" t="s">
        <v>2692</v>
      </c>
      <c r="H73" s="1479" t="s">
        <v>2693</v>
      </c>
      <c r="I73" s="1479" t="s">
        <v>2694</v>
      </c>
      <c r="J73" s="1479" t="s">
        <v>2695</v>
      </c>
      <c r="K73" s="1479" t="s">
        <v>2696</v>
      </c>
      <c r="L73" s="1479" t="s">
        <v>2697</v>
      </c>
      <c r="M73" s="1478" t="s">
        <v>2698</v>
      </c>
      <c r="N73" s="1392"/>
    </row>
    <row r="74" spans="1:14">
      <c r="A74" s="1391">
        <v>1</v>
      </c>
      <c r="B74" s="510"/>
      <c r="C74" s="551" t="s">
        <v>1073</v>
      </c>
      <c r="D74" s="531"/>
      <c r="E74" s="532"/>
      <c r="F74" s="533"/>
      <c r="G74" s="534" t="s">
        <v>2045</v>
      </c>
      <c r="H74" s="532" t="s">
        <v>2045</v>
      </c>
      <c r="I74" s="535"/>
      <c r="J74" s="535"/>
      <c r="K74" s="535"/>
      <c r="L74" s="535"/>
      <c r="M74" s="1556"/>
      <c r="N74" s="1392">
        <v>1</v>
      </c>
    </row>
    <row r="75" spans="1:14">
      <c r="A75" s="1391">
        <v>2</v>
      </c>
      <c r="B75" s="1389"/>
      <c r="C75" s="551" t="s">
        <v>2545</v>
      </c>
      <c r="D75" s="1557"/>
      <c r="E75" s="537"/>
      <c r="F75" s="1558"/>
      <c r="G75" s="497" t="s">
        <v>2045</v>
      </c>
      <c r="H75" s="494" t="s">
        <v>2045</v>
      </c>
      <c r="I75" s="537"/>
      <c r="J75" s="537"/>
      <c r="K75" s="537"/>
      <c r="L75" s="537"/>
      <c r="M75" s="1559"/>
      <c r="N75" s="1392">
        <v>2</v>
      </c>
    </row>
    <row r="76" spans="1:14">
      <c r="A76" s="1391">
        <v>3</v>
      </c>
      <c r="B76" s="1389"/>
      <c r="C76" s="1950" t="s">
        <v>5219</v>
      </c>
      <c r="D76" s="390">
        <v>1168400</v>
      </c>
      <c r="E76" s="390">
        <v>0</v>
      </c>
      <c r="F76" s="466">
        <v>0</v>
      </c>
      <c r="G76" s="567">
        <v>586400</v>
      </c>
      <c r="H76" s="390">
        <v>0</v>
      </c>
      <c r="I76" s="570"/>
      <c r="J76" s="390">
        <v>0</v>
      </c>
      <c r="K76" s="570"/>
      <c r="L76" s="390">
        <v>0</v>
      </c>
      <c r="M76" s="554">
        <f t="shared" ref="M76:M108" si="6">D76+E76-F76+G76-H76-J76+L76</f>
        <v>1754800</v>
      </c>
      <c r="N76" s="1392">
        <v>3</v>
      </c>
    </row>
    <row r="77" spans="1:14">
      <c r="A77" s="1391">
        <v>4</v>
      </c>
      <c r="B77" s="1389"/>
      <c r="C77" s="1950" t="s">
        <v>5220</v>
      </c>
      <c r="D77" s="373">
        <v>374600</v>
      </c>
      <c r="E77" s="373">
        <v>107400</v>
      </c>
      <c r="F77" s="339">
        <v>0</v>
      </c>
      <c r="G77" s="568">
        <v>14100</v>
      </c>
      <c r="H77" s="373">
        <v>0</v>
      </c>
      <c r="I77" s="570"/>
      <c r="J77" s="373">
        <v>496100</v>
      </c>
      <c r="K77" s="570"/>
      <c r="L77" s="373">
        <v>0</v>
      </c>
      <c r="M77" s="388">
        <f t="shared" si="6"/>
        <v>0</v>
      </c>
      <c r="N77" s="1392">
        <v>4</v>
      </c>
    </row>
    <row r="78" spans="1:14">
      <c r="A78" s="1391">
        <v>5</v>
      </c>
      <c r="B78" s="1389"/>
      <c r="C78" s="2062" t="s">
        <v>5221</v>
      </c>
      <c r="D78" s="373">
        <v>2503100</v>
      </c>
      <c r="E78" s="373">
        <v>-630600</v>
      </c>
      <c r="F78" s="339">
        <v>0</v>
      </c>
      <c r="G78" s="568">
        <v>0</v>
      </c>
      <c r="H78" s="373">
        <v>0</v>
      </c>
      <c r="I78" s="570"/>
      <c r="J78" s="373">
        <v>0</v>
      </c>
      <c r="K78" s="570"/>
      <c r="L78" s="373">
        <v>0</v>
      </c>
      <c r="M78" s="388">
        <f t="shared" si="6"/>
        <v>1872500</v>
      </c>
      <c r="N78" s="1392">
        <v>5</v>
      </c>
    </row>
    <row r="79" spans="1:14">
      <c r="A79" s="1391">
        <v>6</v>
      </c>
      <c r="B79" s="1389"/>
      <c r="C79" s="2062" t="s">
        <v>5222</v>
      </c>
      <c r="D79" s="373">
        <v>185505</v>
      </c>
      <c r="E79" s="373">
        <v>0</v>
      </c>
      <c r="F79" s="339">
        <v>0</v>
      </c>
      <c r="G79" s="568">
        <v>64690</v>
      </c>
      <c r="H79" s="373">
        <v>0</v>
      </c>
      <c r="I79" s="570"/>
      <c r="J79" s="373">
        <v>0</v>
      </c>
      <c r="K79" s="570"/>
      <c r="L79" s="373">
        <v>0</v>
      </c>
      <c r="M79" s="388">
        <f t="shared" si="6"/>
        <v>250195</v>
      </c>
      <c r="N79" s="1392">
        <v>6</v>
      </c>
    </row>
    <row r="80" spans="1:14">
      <c r="A80" s="1391">
        <v>7</v>
      </c>
      <c r="B80" s="1389"/>
      <c r="C80" s="2062" t="s">
        <v>5223</v>
      </c>
      <c r="D80" s="373">
        <v>41900</v>
      </c>
      <c r="E80" s="373">
        <v>15300</v>
      </c>
      <c r="F80" s="339">
        <v>0</v>
      </c>
      <c r="G80" s="568">
        <v>0</v>
      </c>
      <c r="H80" s="373">
        <v>0</v>
      </c>
      <c r="I80" s="570"/>
      <c r="J80" s="373">
        <v>0</v>
      </c>
      <c r="K80" s="570"/>
      <c r="L80" s="373">
        <v>0</v>
      </c>
      <c r="M80" s="388">
        <f t="shared" si="6"/>
        <v>57200</v>
      </c>
      <c r="N80" s="1392">
        <v>7</v>
      </c>
    </row>
    <row r="81" spans="1:14">
      <c r="A81" s="1391">
        <v>8</v>
      </c>
      <c r="B81" s="1389"/>
      <c r="C81" s="2062" t="s">
        <v>5224</v>
      </c>
      <c r="D81" s="373"/>
      <c r="E81" s="373">
        <v>0</v>
      </c>
      <c r="F81" s="339">
        <v>0</v>
      </c>
      <c r="G81" s="568">
        <v>0</v>
      </c>
      <c r="H81" s="373">
        <v>0</v>
      </c>
      <c r="I81" s="570"/>
      <c r="J81" s="373">
        <v>0</v>
      </c>
      <c r="K81" s="570"/>
      <c r="L81" s="373">
        <v>0</v>
      </c>
      <c r="M81" s="388">
        <f t="shared" si="6"/>
        <v>0</v>
      </c>
      <c r="N81" s="1392">
        <v>8</v>
      </c>
    </row>
    <row r="82" spans="1:14">
      <c r="A82" s="1391">
        <v>9</v>
      </c>
      <c r="B82" s="1389"/>
      <c r="C82" s="2062" t="s">
        <v>5225</v>
      </c>
      <c r="D82" s="321"/>
      <c r="E82" s="321">
        <v>0</v>
      </c>
      <c r="F82" s="320">
        <v>0</v>
      </c>
      <c r="G82" s="430">
        <v>0</v>
      </c>
      <c r="H82" s="321">
        <v>0</v>
      </c>
      <c r="I82" s="318"/>
      <c r="J82" s="321">
        <v>0</v>
      </c>
      <c r="K82" s="318"/>
      <c r="L82" s="321">
        <v>0</v>
      </c>
      <c r="M82" s="388">
        <f t="shared" si="6"/>
        <v>0</v>
      </c>
      <c r="N82" s="1392">
        <v>9</v>
      </c>
    </row>
    <row r="83" spans="1:14">
      <c r="A83" s="1391">
        <v>10</v>
      </c>
      <c r="B83" s="1389"/>
      <c r="C83" s="2062" t="s">
        <v>5226</v>
      </c>
      <c r="D83" s="373">
        <v>3500</v>
      </c>
      <c r="E83" s="373">
        <v>0</v>
      </c>
      <c r="F83" s="339">
        <v>0</v>
      </c>
      <c r="G83" s="568">
        <v>3100</v>
      </c>
      <c r="H83" s="373">
        <v>0</v>
      </c>
      <c r="I83" s="570"/>
      <c r="J83" s="373">
        <v>0</v>
      </c>
      <c r="K83" s="570"/>
      <c r="L83" s="373">
        <v>0</v>
      </c>
      <c r="M83" s="388">
        <f t="shared" si="6"/>
        <v>6600</v>
      </c>
      <c r="N83" s="1392">
        <v>10</v>
      </c>
    </row>
    <row r="84" spans="1:14">
      <c r="A84" s="1391">
        <v>11</v>
      </c>
      <c r="B84" s="1389"/>
      <c r="C84" s="2062" t="s">
        <v>5227</v>
      </c>
      <c r="D84" s="373">
        <v>75700</v>
      </c>
      <c r="E84" s="373">
        <v>0</v>
      </c>
      <c r="F84" s="339">
        <v>0</v>
      </c>
      <c r="G84" s="568">
        <v>94000</v>
      </c>
      <c r="H84" s="373">
        <v>0</v>
      </c>
      <c r="I84" s="570"/>
      <c r="J84" s="373">
        <v>0</v>
      </c>
      <c r="K84" s="570"/>
      <c r="L84" s="373">
        <v>0</v>
      </c>
      <c r="M84" s="388">
        <f t="shared" si="6"/>
        <v>169700</v>
      </c>
      <c r="N84" s="1392">
        <v>11</v>
      </c>
    </row>
    <row r="85" spans="1:14">
      <c r="A85" s="1391">
        <v>12</v>
      </c>
      <c r="B85" s="1389"/>
      <c r="C85" s="2062" t="s">
        <v>5228</v>
      </c>
      <c r="D85" s="373">
        <v>4655200</v>
      </c>
      <c r="E85" s="373">
        <v>2166100</v>
      </c>
      <c r="F85" s="339">
        <v>1673000</v>
      </c>
      <c r="G85" s="568">
        <v>0</v>
      </c>
      <c r="H85" s="373">
        <v>0</v>
      </c>
      <c r="I85" s="570"/>
      <c r="J85" s="373">
        <v>0</v>
      </c>
      <c r="K85" s="570"/>
      <c r="L85" s="373">
        <v>0</v>
      </c>
      <c r="M85" s="388">
        <f t="shared" si="6"/>
        <v>5148300</v>
      </c>
      <c r="N85" s="1392">
        <v>12</v>
      </c>
    </row>
    <row r="86" spans="1:14">
      <c r="A86" s="1391">
        <v>13</v>
      </c>
      <c r="B86" s="1389"/>
      <c r="C86" s="2062" t="s">
        <v>5229</v>
      </c>
      <c r="D86" s="373">
        <v>9673700</v>
      </c>
      <c r="E86" s="373">
        <v>0</v>
      </c>
      <c r="F86" s="339">
        <v>408900</v>
      </c>
      <c r="G86" s="568">
        <v>0</v>
      </c>
      <c r="H86" s="373">
        <v>0</v>
      </c>
      <c r="I86" s="570"/>
      <c r="J86" s="373">
        <v>0</v>
      </c>
      <c r="K86" s="570"/>
      <c r="L86" s="373">
        <v>0</v>
      </c>
      <c r="M86" s="388">
        <f t="shared" si="6"/>
        <v>9264800</v>
      </c>
      <c r="N86" s="1392">
        <v>13</v>
      </c>
    </row>
    <row r="87" spans="1:14">
      <c r="A87" s="1391">
        <v>14</v>
      </c>
      <c r="B87" s="1389"/>
      <c r="C87" s="2062" t="s">
        <v>5230</v>
      </c>
      <c r="D87" s="373">
        <v>473700</v>
      </c>
      <c r="E87" s="373">
        <v>159900</v>
      </c>
      <c r="F87" s="339">
        <v>0</v>
      </c>
      <c r="G87" s="568">
        <v>0</v>
      </c>
      <c r="H87" s="373">
        <v>0</v>
      </c>
      <c r="I87" s="570"/>
      <c r="J87" s="373">
        <v>0</v>
      </c>
      <c r="K87" s="570"/>
      <c r="L87" s="373">
        <v>0</v>
      </c>
      <c r="M87" s="388">
        <f t="shared" si="6"/>
        <v>633600</v>
      </c>
      <c r="N87" s="1392">
        <v>14</v>
      </c>
    </row>
    <row r="88" spans="1:14">
      <c r="A88" s="1391">
        <v>15</v>
      </c>
      <c r="B88" s="1389"/>
      <c r="C88" s="2062" t="s">
        <v>5231</v>
      </c>
      <c r="D88" s="321">
        <v>1727800</v>
      </c>
      <c r="E88" s="321">
        <v>-460700</v>
      </c>
      <c r="F88" s="320">
        <v>0</v>
      </c>
      <c r="G88" s="430">
        <v>0</v>
      </c>
      <c r="H88" s="321">
        <v>0</v>
      </c>
      <c r="I88" s="318"/>
      <c r="J88" s="321">
        <v>0</v>
      </c>
      <c r="K88" s="318"/>
      <c r="L88" s="321">
        <v>0</v>
      </c>
      <c r="M88" s="388">
        <f t="shared" si="6"/>
        <v>1267100</v>
      </c>
      <c r="N88" s="1392">
        <v>15</v>
      </c>
    </row>
    <row r="89" spans="1:14">
      <c r="A89" s="1391">
        <v>16</v>
      </c>
      <c r="B89" s="1389"/>
      <c r="C89" s="2062" t="s">
        <v>5232</v>
      </c>
      <c r="D89" s="373">
        <v>86100</v>
      </c>
      <c r="E89" s="373">
        <v>0</v>
      </c>
      <c r="F89" s="339">
        <v>0</v>
      </c>
      <c r="G89" s="568">
        <v>-12000</v>
      </c>
      <c r="H89" s="373">
        <v>0</v>
      </c>
      <c r="I89" s="570"/>
      <c r="J89" s="373">
        <v>0</v>
      </c>
      <c r="K89" s="570"/>
      <c r="L89" s="373">
        <v>0</v>
      </c>
      <c r="M89" s="388">
        <f t="shared" si="6"/>
        <v>74100</v>
      </c>
      <c r="N89" s="1392">
        <v>16</v>
      </c>
    </row>
    <row r="90" spans="1:14">
      <c r="A90" s="1391">
        <v>17</v>
      </c>
      <c r="B90" s="1389"/>
      <c r="C90" s="2062" t="s">
        <v>5233</v>
      </c>
      <c r="D90" s="373">
        <v>1836100</v>
      </c>
      <c r="E90" s="373">
        <v>-886000</v>
      </c>
      <c r="F90" s="339">
        <v>0</v>
      </c>
      <c r="G90" s="568">
        <v>0</v>
      </c>
      <c r="H90" s="373">
        <v>0</v>
      </c>
      <c r="I90" s="570"/>
      <c r="J90" s="373">
        <v>0</v>
      </c>
      <c r="K90" s="570"/>
      <c r="L90" s="373">
        <v>0</v>
      </c>
      <c r="M90" s="388">
        <f t="shared" si="6"/>
        <v>950100</v>
      </c>
      <c r="N90" s="1392">
        <v>17</v>
      </c>
    </row>
    <row r="91" spans="1:14">
      <c r="A91" s="1391">
        <v>18</v>
      </c>
      <c r="B91" s="1389"/>
      <c r="C91" s="2062" t="s">
        <v>5234</v>
      </c>
      <c r="D91" s="321">
        <v>39200</v>
      </c>
      <c r="E91" s="321">
        <v>0</v>
      </c>
      <c r="F91" s="320">
        <v>0</v>
      </c>
      <c r="G91" s="430">
        <v>-18800</v>
      </c>
      <c r="H91" s="321">
        <v>0</v>
      </c>
      <c r="I91" s="318"/>
      <c r="J91" s="321">
        <v>0</v>
      </c>
      <c r="K91" s="318"/>
      <c r="L91" s="321">
        <v>0</v>
      </c>
      <c r="M91" s="388">
        <f t="shared" si="6"/>
        <v>20400</v>
      </c>
      <c r="N91" s="1392">
        <v>18</v>
      </c>
    </row>
    <row r="92" spans="1:14">
      <c r="A92" s="1391">
        <v>19</v>
      </c>
      <c r="B92" s="1389"/>
      <c r="C92" s="2062" t="s">
        <v>5235</v>
      </c>
      <c r="D92" s="373">
        <v>2953400</v>
      </c>
      <c r="E92" s="373">
        <v>0</v>
      </c>
      <c r="F92" s="339">
        <v>0</v>
      </c>
      <c r="G92" s="568">
        <v>1449900</v>
      </c>
      <c r="H92" s="373">
        <v>0</v>
      </c>
      <c r="I92" s="570"/>
      <c r="J92" s="373">
        <v>0</v>
      </c>
      <c r="K92" s="570"/>
      <c r="L92" s="373">
        <v>0</v>
      </c>
      <c r="M92" s="388">
        <f t="shared" si="6"/>
        <v>4403300</v>
      </c>
      <c r="N92" s="1392">
        <v>19</v>
      </c>
    </row>
    <row r="93" spans="1:14">
      <c r="A93" s="1373">
        <v>20</v>
      </c>
      <c r="B93" s="1389"/>
      <c r="C93" s="2062" t="s">
        <v>5236</v>
      </c>
      <c r="D93" s="373"/>
      <c r="E93" s="373">
        <v>0</v>
      </c>
      <c r="F93" s="339">
        <v>0</v>
      </c>
      <c r="G93" s="568">
        <v>0</v>
      </c>
      <c r="H93" s="373">
        <v>0</v>
      </c>
      <c r="I93" s="570"/>
      <c r="J93" s="373">
        <v>0</v>
      </c>
      <c r="K93" s="570"/>
      <c r="L93" s="373">
        <v>0</v>
      </c>
      <c r="M93" s="388">
        <f t="shared" si="6"/>
        <v>0</v>
      </c>
      <c r="N93" s="1392">
        <v>20</v>
      </c>
    </row>
    <row r="94" spans="1:14">
      <c r="A94" s="1391">
        <v>21</v>
      </c>
      <c r="B94" s="1389"/>
      <c r="C94" s="2062" t="s">
        <v>5237</v>
      </c>
      <c r="D94" s="373">
        <v>-200</v>
      </c>
      <c r="E94" s="373">
        <v>0</v>
      </c>
      <c r="F94" s="339">
        <v>0</v>
      </c>
      <c r="G94" s="568">
        <v>0</v>
      </c>
      <c r="H94" s="373">
        <v>0</v>
      </c>
      <c r="I94" s="570"/>
      <c r="J94" s="373">
        <v>0</v>
      </c>
      <c r="K94" s="570"/>
      <c r="L94" s="373">
        <v>0</v>
      </c>
      <c r="M94" s="388">
        <f t="shared" si="6"/>
        <v>-200</v>
      </c>
      <c r="N94" s="1392">
        <v>21</v>
      </c>
    </row>
    <row r="95" spans="1:14">
      <c r="A95" s="1391">
        <v>22</v>
      </c>
      <c r="B95" s="1389"/>
      <c r="C95" s="2062" t="s">
        <v>5238</v>
      </c>
      <c r="D95" s="373">
        <v>3866300</v>
      </c>
      <c r="E95" s="373">
        <v>0</v>
      </c>
      <c r="F95" s="339">
        <v>-293200</v>
      </c>
      <c r="G95" s="568">
        <v>0</v>
      </c>
      <c r="H95" s="373">
        <v>0</v>
      </c>
      <c r="I95" s="570"/>
      <c r="J95" s="373">
        <v>0</v>
      </c>
      <c r="K95" s="570"/>
      <c r="L95" s="373">
        <v>0</v>
      </c>
      <c r="M95" s="388">
        <f t="shared" si="6"/>
        <v>4159500</v>
      </c>
      <c r="N95" s="1392">
        <v>22</v>
      </c>
    </row>
    <row r="96" spans="1:14">
      <c r="A96" s="1391">
        <v>23</v>
      </c>
      <c r="B96" s="1389"/>
      <c r="C96" s="2062" t="s">
        <v>5239</v>
      </c>
      <c r="D96" s="373">
        <v>19815100</v>
      </c>
      <c r="E96" s="373">
        <v>-2285400</v>
      </c>
      <c r="F96" s="339">
        <v>0</v>
      </c>
      <c r="G96" s="568">
        <v>0</v>
      </c>
      <c r="H96" s="373">
        <v>0</v>
      </c>
      <c r="I96" s="570"/>
      <c r="J96" s="373">
        <v>0</v>
      </c>
      <c r="K96" s="570"/>
      <c r="L96" s="373">
        <v>0</v>
      </c>
      <c r="M96" s="388">
        <f t="shared" si="6"/>
        <v>17529700</v>
      </c>
      <c r="N96" s="1392">
        <v>23</v>
      </c>
    </row>
    <row r="97" spans="1:14">
      <c r="A97" s="1391">
        <v>24</v>
      </c>
      <c r="B97" s="1389"/>
      <c r="C97" s="2062" t="s">
        <v>5240</v>
      </c>
      <c r="D97" s="318">
        <v>8400</v>
      </c>
      <c r="E97" s="318">
        <v>0</v>
      </c>
      <c r="F97" s="317">
        <v>0</v>
      </c>
      <c r="G97" s="503">
        <v>0</v>
      </c>
      <c r="H97" s="318">
        <v>0</v>
      </c>
      <c r="I97" s="275"/>
      <c r="J97" s="318">
        <v>0</v>
      </c>
      <c r="K97" s="275"/>
      <c r="L97" s="318">
        <v>0</v>
      </c>
      <c r="M97" s="388">
        <f t="shared" si="6"/>
        <v>8400</v>
      </c>
      <c r="N97" s="1392">
        <v>24</v>
      </c>
    </row>
    <row r="98" spans="1:14">
      <c r="A98" s="1391">
        <v>25</v>
      </c>
      <c r="B98" s="1389"/>
      <c r="C98" s="2062" t="s">
        <v>5241</v>
      </c>
      <c r="D98" s="318"/>
      <c r="E98" s="318">
        <v>0</v>
      </c>
      <c r="F98" s="317">
        <v>0</v>
      </c>
      <c r="G98" s="503">
        <v>0</v>
      </c>
      <c r="H98" s="318">
        <v>-1500</v>
      </c>
      <c r="I98" s="275"/>
      <c r="J98" s="318">
        <v>0</v>
      </c>
      <c r="K98" s="275"/>
      <c r="L98" s="318">
        <v>0</v>
      </c>
      <c r="M98" s="388">
        <f t="shared" si="6"/>
        <v>1500</v>
      </c>
      <c r="N98" s="1392">
        <v>25</v>
      </c>
    </row>
    <row r="99" spans="1:14">
      <c r="A99" s="1391">
        <v>26</v>
      </c>
      <c r="B99" s="1389"/>
      <c r="C99" s="2062" t="s">
        <v>5242</v>
      </c>
      <c r="D99" s="318">
        <v>-51200</v>
      </c>
      <c r="E99" s="318">
        <v>489300</v>
      </c>
      <c r="F99" s="317">
        <v>0</v>
      </c>
      <c r="G99" s="503">
        <v>0</v>
      </c>
      <c r="H99" s="318">
        <v>0</v>
      </c>
      <c r="I99" s="275"/>
      <c r="J99" s="318">
        <v>0</v>
      </c>
      <c r="K99" s="275"/>
      <c r="L99" s="318">
        <v>0</v>
      </c>
      <c r="M99" s="388">
        <f t="shared" si="6"/>
        <v>438100</v>
      </c>
      <c r="N99" s="1392">
        <v>26</v>
      </c>
    </row>
    <row r="100" spans="1:14">
      <c r="A100" s="1948">
        <v>27</v>
      </c>
      <c r="B100" s="1389"/>
      <c r="C100" s="2062" t="s">
        <v>5243</v>
      </c>
      <c r="D100" s="390">
        <v>615300</v>
      </c>
      <c r="E100" s="390">
        <v>0</v>
      </c>
      <c r="F100" s="466">
        <v>84200</v>
      </c>
      <c r="G100" s="567">
        <v>0</v>
      </c>
      <c r="H100" s="390">
        <v>0</v>
      </c>
      <c r="I100" s="104"/>
      <c r="J100" s="390">
        <v>0</v>
      </c>
      <c r="K100" s="104"/>
      <c r="L100" s="390">
        <v>0</v>
      </c>
      <c r="M100" s="388">
        <f t="shared" si="6"/>
        <v>531100</v>
      </c>
      <c r="N100" s="1392">
        <v>27</v>
      </c>
    </row>
    <row r="101" spans="1:14">
      <c r="A101" s="1948">
        <v>28</v>
      </c>
      <c r="B101" s="1389"/>
      <c r="C101" s="1950" t="s">
        <v>5236</v>
      </c>
      <c r="D101" s="390"/>
      <c r="E101" s="390">
        <v>0</v>
      </c>
      <c r="F101" s="466">
        <v>0</v>
      </c>
      <c r="G101" s="567">
        <v>0</v>
      </c>
      <c r="H101" s="390">
        <v>0</v>
      </c>
      <c r="I101" s="104"/>
      <c r="J101" s="390">
        <v>0</v>
      </c>
      <c r="K101" s="104"/>
      <c r="L101" s="390">
        <v>0</v>
      </c>
      <c r="M101" s="388">
        <f t="shared" si="6"/>
        <v>0</v>
      </c>
      <c r="N101" s="1392">
        <v>28</v>
      </c>
    </row>
    <row r="102" spans="1:14">
      <c r="A102" s="1948">
        <v>29</v>
      </c>
      <c r="B102" s="1389"/>
      <c r="C102" s="1950" t="s">
        <v>5244</v>
      </c>
      <c r="D102" s="390">
        <v>2536500</v>
      </c>
      <c r="E102" s="390">
        <v>0</v>
      </c>
      <c r="F102" s="466">
        <v>-192400</v>
      </c>
      <c r="G102" s="567">
        <v>0</v>
      </c>
      <c r="H102" s="390">
        <v>0</v>
      </c>
      <c r="I102" s="104"/>
      <c r="J102" s="390">
        <v>0</v>
      </c>
      <c r="K102" s="104"/>
      <c r="L102" s="390">
        <v>0</v>
      </c>
      <c r="M102" s="388">
        <f t="shared" si="6"/>
        <v>2728900</v>
      </c>
      <c r="N102" s="1392">
        <v>29</v>
      </c>
    </row>
    <row r="103" spans="1:14">
      <c r="A103" s="1948">
        <v>30</v>
      </c>
      <c r="B103" s="1389"/>
      <c r="C103" s="1950" t="s">
        <v>5245</v>
      </c>
      <c r="D103" s="390">
        <v>73000</v>
      </c>
      <c r="E103" s="390">
        <v>-67300</v>
      </c>
      <c r="F103" s="466">
        <v>0</v>
      </c>
      <c r="G103" s="567">
        <v>0</v>
      </c>
      <c r="H103" s="390">
        <v>0</v>
      </c>
      <c r="I103" s="104"/>
      <c r="J103" s="390">
        <v>0</v>
      </c>
      <c r="K103" s="104"/>
      <c r="L103" s="390">
        <v>0</v>
      </c>
      <c r="M103" s="388">
        <f t="shared" si="6"/>
        <v>5700</v>
      </c>
      <c r="N103" s="1392">
        <v>30</v>
      </c>
    </row>
    <row r="104" spans="1:14">
      <c r="A104" s="1948">
        <v>31</v>
      </c>
      <c r="B104" s="1389"/>
      <c r="C104" s="1950" t="s">
        <v>5246</v>
      </c>
      <c r="D104" s="390">
        <v>14600</v>
      </c>
      <c r="E104" s="390">
        <v>0</v>
      </c>
      <c r="F104" s="466">
        <v>0</v>
      </c>
      <c r="G104" s="567">
        <v>-27100</v>
      </c>
      <c r="H104" s="390">
        <v>0</v>
      </c>
      <c r="I104" s="104"/>
      <c r="J104" s="390">
        <v>0</v>
      </c>
      <c r="K104" s="104"/>
      <c r="L104" s="390">
        <v>0</v>
      </c>
      <c r="M104" s="388">
        <f t="shared" si="6"/>
        <v>-12500</v>
      </c>
      <c r="N104" s="1392">
        <v>31</v>
      </c>
    </row>
    <row r="105" spans="1:14">
      <c r="A105" s="1948">
        <v>32</v>
      </c>
      <c r="B105" s="1389"/>
      <c r="C105" s="1950" t="s">
        <v>5247</v>
      </c>
      <c r="D105" s="390">
        <v>26300</v>
      </c>
      <c r="E105" s="390">
        <v>0</v>
      </c>
      <c r="F105" s="466">
        <v>0</v>
      </c>
      <c r="G105" s="567">
        <v>0</v>
      </c>
      <c r="H105" s="390">
        <v>0</v>
      </c>
      <c r="I105" s="104"/>
      <c r="J105" s="390">
        <v>0</v>
      </c>
      <c r="K105" s="104"/>
      <c r="L105" s="390">
        <v>733600</v>
      </c>
      <c r="M105" s="388">
        <f t="shared" si="6"/>
        <v>759900</v>
      </c>
      <c r="N105" s="1392">
        <v>32</v>
      </c>
    </row>
    <row r="106" spans="1:14">
      <c r="A106" s="1948">
        <v>33</v>
      </c>
      <c r="B106" s="1389"/>
      <c r="C106" s="1950" t="s">
        <v>5248</v>
      </c>
      <c r="D106" s="390">
        <v>64200</v>
      </c>
      <c r="E106" s="390">
        <v>-593600</v>
      </c>
      <c r="F106" s="466">
        <v>0</v>
      </c>
      <c r="G106" s="567">
        <v>0</v>
      </c>
      <c r="H106" s="390">
        <v>0</v>
      </c>
      <c r="I106" s="104"/>
      <c r="J106" s="390">
        <v>0</v>
      </c>
      <c r="K106" s="104"/>
      <c r="L106" s="390">
        <v>0</v>
      </c>
      <c r="M106" s="388">
        <f t="shared" si="6"/>
        <v>-529400</v>
      </c>
      <c r="N106" s="1392">
        <v>33</v>
      </c>
    </row>
    <row r="107" spans="1:14">
      <c r="A107" s="1948">
        <v>34</v>
      </c>
      <c r="B107" s="1389"/>
      <c r="C107" s="1950" t="s">
        <v>5249</v>
      </c>
      <c r="D107" s="390">
        <v>-243500</v>
      </c>
      <c r="E107" s="390">
        <v>0</v>
      </c>
      <c r="F107" s="466">
        <v>68000</v>
      </c>
      <c r="G107" s="567">
        <v>0</v>
      </c>
      <c r="H107" s="390">
        <v>0</v>
      </c>
      <c r="I107" s="104"/>
      <c r="J107" s="390">
        <v>0</v>
      </c>
      <c r="K107" s="104"/>
      <c r="L107" s="390">
        <v>0</v>
      </c>
      <c r="M107" s="388">
        <f t="shared" si="6"/>
        <v>-311500</v>
      </c>
      <c r="N107" s="1392">
        <v>34</v>
      </c>
    </row>
    <row r="108" spans="1:14">
      <c r="A108" s="1948">
        <v>35</v>
      </c>
      <c r="B108" s="1389"/>
      <c r="C108" s="1950" t="s">
        <v>5250</v>
      </c>
      <c r="D108" s="390">
        <v>8845600</v>
      </c>
      <c r="E108" s="390">
        <v>-1294600</v>
      </c>
      <c r="F108" s="466">
        <v>0</v>
      </c>
      <c r="G108" s="567">
        <v>0</v>
      </c>
      <c r="H108" s="390">
        <v>0</v>
      </c>
      <c r="I108" s="104"/>
      <c r="J108" s="390">
        <v>7551000</v>
      </c>
      <c r="K108" s="104"/>
      <c r="L108" s="390">
        <v>0</v>
      </c>
      <c r="M108" s="388">
        <f t="shared" si="6"/>
        <v>0</v>
      </c>
      <c r="N108" s="1392">
        <v>35</v>
      </c>
    </row>
    <row r="109" spans="1:14">
      <c r="A109" s="1948">
        <v>36</v>
      </c>
      <c r="B109" s="1389"/>
      <c r="C109" s="1950" t="s">
        <v>5251</v>
      </c>
      <c r="D109" s="373">
        <v>29800</v>
      </c>
      <c r="E109" s="373">
        <v>0</v>
      </c>
      <c r="F109" s="339">
        <v>0</v>
      </c>
      <c r="G109" s="568">
        <v>0</v>
      </c>
      <c r="H109" s="373">
        <v>0</v>
      </c>
      <c r="I109" s="570"/>
      <c r="J109" s="373">
        <v>0</v>
      </c>
      <c r="K109" s="570"/>
      <c r="L109" s="373">
        <v>0</v>
      </c>
      <c r="M109" s="388">
        <f t="shared" ref="M109:M124" si="7">D109+E109-F109+G109-H109-J109+L109</f>
        <v>29800</v>
      </c>
      <c r="N109" s="1392">
        <v>36</v>
      </c>
    </row>
    <row r="110" spans="1:14">
      <c r="A110" s="1948">
        <v>37</v>
      </c>
      <c r="B110" s="1389"/>
      <c r="C110" s="1950" t="s">
        <v>5252</v>
      </c>
      <c r="D110" s="373">
        <v>27800</v>
      </c>
      <c r="E110" s="373">
        <v>0</v>
      </c>
      <c r="F110" s="339">
        <v>0</v>
      </c>
      <c r="G110" s="568">
        <v>3200</v>
      </c>
      <c r="H110" s="373">
        <v>0</v>
      </c>
      <c r="I110" s="570"/>
      <c r="J110" s="373">
        <v>0</v>
      </c>
      <c r="K110" s="570"/>
      <c r="L110" s="373">
        <v>0</v>
      </c>
      <c r="M110" s="388">
        <f t="shared" si="7"/>
        <v>31000</v>
      </c>
      <c r="N110" s="1392">
        <v>37</v>
      </c>
    </row>
    <row r="111" spans="1:14">
      <c r="A111" s="1948">
        <v>38</v>
      </c>
      <c r="B111" s="1389"/>
      <c r="C111" s="1950" t="s">
        <v>5253</v>
      </c>
      <c r="D111" s="373">
        <v>1077200</v>
      </c>
      <c r="E111" s="373">
        <v>0</v>
      </c>
      <c r="F111" s="339">
        <v>0</v>
      </c>
      <c r="G111" s="568">
        <v>0</v>
      </c>
      <c r="H111" s="373">
        <v>0</v>
      </c>
      <c r="I111" s="570"/>
      <c r="J111" s="373">
        <v>0</v>
      </c>
      <c r="K111" s="570"/>
      <c r="L111" s="373">
        <v>0</v>
      </c>
      <c r="M111" s="388">
        <f t="shared" si="7"/>
        <v>1077200</v>
      </c>
      <c r="N111" s="1392">
        <v>38</v>
      </c>
    </row>
    <row r="112" spans="1:14">
      <c r="A112" s="1948">
        <v>39</v>
      </c>
      <c r="B112" s="1389"/>
      <c r="C112" s="1950" t="s">
        <v>5254</v>
      </c>
      <c r="D112" s="373">
        <v>36120642</v>
      </c>
      <c r="E112" s="373">
        <v>4978500</v>
      </c>
      <c r="F112" s="339">
        <v>0</v>
      </c>
      <c r="G112" s="568">
        <v>0</v>
      </c>
      <c r="H112" s="373">
        <v>0</v>
      </c>
      <c r="I112" s="570"/>
      <c r="J112" s="373">
        <v>0</v>
      </c>
      <c r="K112" s="570"/>
      <c r="L112" s="373">
        <v>45500</v>
      </c>
      <c r="M112" s="388">
        <f t="shared" si="7"/>
        <v>41144642</v>
      </c>
      <c r="N112" s="1392">
        <v>39</v>
      </c>
    </row>
    <row r="113" spans="1:14">
      <c r="A113" s="1948">
        <v>40</v>
      </c>
      <c r="B113" s="1389"/>
      <c r="C113" s="1950" t="s">
        <v>5255</v>
      </c>
      <c r="D113" s="373">
        <v>38500</v>
      </c>
      <c r="E113" s="373">
        <v>38900</v>
      </c>
      <c r="F113" s="339">
        <v>0</v>
      </c>
      <c r="G113" s="568">
        <v>0</v>
      </c>
      <c r="H113" s="373">
        <v>0</v>
      </c>
      <c r="I113" s="570"/>
      <c r="J113" s="373">
        <v>0</v>
      </c>
      <c r="K113" s="570"/>
      <c r="L113" s="373">
        <v>0</v>
      </c>
      <c r="M113" s="388">
        <f t="shared" si="7"/>
        <v>77400</v>
      </c>
      <c r="N113" s="1392">
        <v>40</v>
      </c>
    </row>
    <row r="114" spans="1:14">
      <c r="A114" s="1948">
        <v>41</v>
      </c>
      <c r="B114" s="1389"/>
      <c r="C114" s="1950" t="s">
        <v>5256</v>
      </c>
      <c r="D114" s="321">
        <v>75300</v>
      </c>
      <c r="E114" s="321">
        <v>0</v>
      </c>
      <c r="F114" s="320">
        <v>0</v>
      </c>
      <c r="G114" s="430">
        <v>55300</v>
      </c>
      <c r="H114" s="321">
        <v>0</v>
      </c>
      <c r="I114" s="318"/>
      <c r="J114" s="321">
        <v>0</v>
      </c>
      <c r="K114" s="318"/>
      <c r="L114" s="321">
        <v>0</v>
      </c>
      <c r="M114" s="388">
        <f t="shared" si="7"/>
        <v>130600</v>
      </c>
      <c r="N114" s="1392">
        <v>41</v>
      </c>
    </row>
    <row r="115" spans="1:14">
      <c r="A115" s="1948">
        <v>42</v>
      </c>
      <c r="B115" s="1389"/>
      <c r="C115" s="1950"/>
      <c r="D115" s="373"/>
      <c r="E115" s="373"/>
      <c r="F115" s="339"/>
      <c r="G115" s="568"/>
      <c r="H115" s="373"/>
      <c r="I115" s="570"/>
      <c r="J115" s="373"/>
      <c r="K115" s="570"/>
      <c r="L115" s="373"/>
      <c r="M115" s="388">
        <f t="shared" si="7"/>
        <v>0</v>
      </c>
      <c r="N115" s="1392">
        <v>42</v>
      </c>
    </row>
    <row r="116" spans="1:14">
      <c r="A116" s="1948">
        <v>43</v>
      </c>
      <c r="B116" s="1389"/>
      <c r="C116" s="1950"/>
      <c r="D116" s="373">
        <v>0</v>
      </c>
      <c r="E116" s="373">
        <v>0</v>
      </c>
      <c r="F116" s="339">
        <v>0</v>
      </c>
      <c r="G116" s="568">
        <v>0</v>
      </c>
      <c r="H116" s="373">
        <v>0</v>
      </c>
      <c r="I116" s="570"/>
      <c r="J116" s="373">
        <v>0</v>
      </c>
      <c r="K116" s="570"/>
      <c r="L116" s="373">
        <v>0</v>
      </c>
      <c r="M116" s="388">
        <f t="shared" si="7"/>
        <v>0</v>
      </c>
      <c r="N116" s="1392">
        <v>43</v>
      </c>
    </row>
    <row r="117" spans="1:14">
      <c r="A117" s="1948">
        <v>44</v>
      </c>
      <c r="B117" s="1389"/>
      <c r="C117" s="1950" t="s">
        <v>5257</v>
      </c>
      <c r="D117" s="373">
        <v>4310100</v>
      </c>
      <c r="E117" s="373">
        <v>460800</v>
      </c>
      <c r="F117" s="339">
        <v>0</v>
      </c>
      <c r="G117" s="568">
        <v>0</v>
      </c>
      <c r="H117" s="373">
        <v>0</v>
      </c>
      <c r="I117" s="570"/>
      <c r="J117" s="373">
        <v>0</v>
      </c>
      <c r="K117" s="570"/>
      <c r="L117" s="373">
        <v>0</v>
      </c>
      <c r="M117" s="388">
        <f t="shared" si="7"/>
        <v>4770900</v>
      </c>
      <c r="N117" s="1392">
        <v>44</v>
      </c>
    </row>
    <row r="118" spans="1:14">
      <c r="A118" s="1948">
        <v>45</v>
      </c>
      <c r="B118" s="1389"/>
      <c r="C118" s="1950" t="s">
        <v>5258</v>
      </c>
      <c r="D118" s="373">
        <v>456500</v>
      </c>
      <c r="E118" s="373">
        <v>-105600</v>
      </c>
      <c r="F118" s="339">
        <v>50000</v>
      </c>
      <c r="G118" s="568">
        <v>0</v>
      </c>
      <c r="H118" s="373">
        <v>0</v>
      </c>
      <c r="I118" s="570"/>
      <c r="J118" s="373">
        <v>0</v>
      </c>
      <c r="K118" s="570"/>
      <c r="L118" s="373">
        <v>0</v>
      </c>
      <c r="M118" s="388">
        <f t="shared" si="7"/>
        <v>300900</v>
      </c>
      <c r="N118" s="1392">
        <v>45</v>
      </c>
    </row>
    <row r="119" spans="1:14">
      <c r="A119" s="1948">
        <v>46</v>
      </c>
      <c r="B119" s="1389"/>
      <c r="C119" s="1950" t="s">
        <v>5259</v>
      </c>
      <c r="D119" s="373">
        <v>238500</v>
      </c>
      <c r="E119" s="373">
        <v>0</v>
      </c>
      <c r="F119" s="339">
        <v>109000</v>
      </c>
      <c r="G119" s="568">
        <v>0</v>
      </c>
      <c r="H119" s="373">
        <v>0</v>
      </c>
      <c r="I119" s="570"/>
      <c r="J119" s="373">
        <v>0</v>
      </c>
      <c r="K119" s="570"/>
      <c r="L119" s="373">
        <v>0</v>
      </c>
      <c r="M119" s="388">
        <f t="shared" si="7"/>
        <v>129500</v>
      </c>
      <c r="N119" s="1392">
        <v>46</v>
      </c>
    </row>
    <row r="120" spans="1:14">
      <c r="A120" s="1948">
        <v>47</v>
      </c>
      <c r="B120" s="1389"/>
      <c r="C120" s="1950"/>
      <c r="D120" s="373"/>
      <c r="E120" s="373"/>
      <c r="F120" s="339"/>
      <c r="G120" s="568"/>
      <c r="H120" s="373"/>
      <c r="I120" s="570"/>
      <c r="J120" s="373"/>
      <c r="K120" s="570"/>
      <c r="L120" s="373"/>
      <c r="M120" s="388">
        <f t="shared" si="7"/>
        <v>0</v>
      </c>
      <c r="N120" s="1392">
        <v>47</v>
      </c>
    </row>
    <row r="121" spans="1:14">
      <c r="A121" s="1948">
        <v>48</v>
      </c>
      <c r="B121" s="1389"/>
      <c r="C121" s="551"/>
      <c r="D121" s="321"/>
      <c r="E121" s="321"/>
      <c r="F121" s="320"/>
      <c r="G121" s="430"/>
      <c r="H121" s="321"/>
      <c r="I121" s="318"/>
      <c r="J121" s="321"/>
      <c r="K121" s="318"/>
      <c r="L121" s="321"/>
      <c r="M121" s="388">
        <f t="shared" si="7"/>
        <v>0</v>
      </c>
      <c r="N121" s="1392">
        <v>48</v>
      </c>
    </row>
    <row r="122" spans="1:14">
      <c r="A122" s="1948">
        <v>49</v>
      </c>
      <c r="B122" s="1389"/>
      <c r="C122" s="551"/>
      <c r="D122" s="373"/>
      <c r="E122" s="373"/>
      <c r="F122" s="339"/>
      <c r="G122" s="568"/>
      <c r="H122" s="373"/>
      <c r="I122" s="570"/>
      <c r="J122" s="373"/>
      <c r="K122" s="570"/>
      <c r="L122" s="373"/>
      <c r="M122" s="388">
        <f t="shared" si="7"/>
        <v>0</v>
      </c>
      <c r="N122" s="1392">
        <v>49</v>
      </c>
    </row>
    <row r="123" spans="1:14">
      <c r="A123" s="1948">
        <v>50</v>
      </c>
      <c r="B123" s="1389"/>
      <c r="C123" s="551"/>
      <c r="D123" s="373"/>
      <c r="E123" s="373"/>
      <c r="F123" s="339"/>
      <c r="G123" s="568"/>
      <c r="H123" s="373"/>
      <c r="I123" s="570"/>
      <c r="J123" s="373"/>
      <c r="K123" s="570"/>
      <c r="L123" s="373"/>
      <c r="M123" s="388">
        <f t="shared" si="7"/>
        <v>0</v>
      </c>
      <c r="N123" s="1392">
        <v>50</v>
      </c>
    </row>
    <row r="124" spans="1:14">
      <c r="A124" s="1948">
        <v>51</v>
      </c>
      <c r="B124" s="1389"/>
      <c r="C124" s="551"/>
      <c r="D124" s="373"/>
      <c r="E124" s="373"/>
      <c r="F124" s="339"/>
      <c r="G124" s="568"/>
      <c r="H124" s="373"/>
      <c r="I124" s="570"/>
      <c r="J124" s="373"/>
      <c r="K124" s="570"/>
      <c r="L124" s="373"/>
      <c r="M124" s="388">
        <f t="shared" si="7"/>
        <v>0</v>
      </c>
      <c r="N124" s="1392">
        <v>51</v>
      </c>
    </row>
    <row r="125" spans="1:14">
      <c r="A125" s="1948">
        <v>52</v>
      </c>
      <c r="B125" s="1389"/>
      <c r="C125" s="551" t="s">
        <v>5218</v>
      </c>
      <c r="D125" s="318">
        <f>SUM(D76:D119)</f>
        <v>103742647</v>
      </c>
      <c r="E125" s="318">
        <f t="shared" ref="E125:M125" si="8">SUM(E76:E119)</f>
        <v>2092400</v>
      </c>
      <c r="F125" s="318">
        <f t="shared" si="8"/>
        <v>1907500</v>
      </c>
      <c r="G125" s="318">
        <f t="shared" si="8"/>
        <v>2212790</v>
      </c>
      <c r="H125" s="318">
        <f t="shared" si="8"/>
        <v>-1500</v>
      </c>
      <c r="I125" s="318">
        <f t="shared" si="8"/>
        <v>0</v>
      </c>
      <c r="J125" s="318">
        <f t="shared" si="8"/>
        <v>8047100</v>
      </c>
      <c r="K125" s="318">
        <f t="shared" si="8"/>
        <v>0</v>
      </c>
      <c r="L125" s="318">
        <f t="shared" si="8"/>
        <v>779100</v>
      </c>
      <c r="M125" s="318">
        <f t="shared" si="8"/>
        <v>98873837</v>
      </c>
      <c r="N125" s="1392">
        <v>52</v>
      </c>
    </row>
    <row r="126" spans="1:14">
      <c r="A126" s="1948">
        <v>53</v>
      </c>
      <c r="B126" s="1389"/>
      <c r="C126" s="551"/>
      <c r="D126" s="526"/>
      <c r="E126" s="527"/>
      <c r="F126" s="528"/>
      <c r="G126" s="529"/>
      <c r="H126" s="527"/>
      <c r="I126" s="530"/>
      <c r="J126" s="527"/>
      <c r="K126" s="530"/>
      <c r="L126" s="527"/>
      <c r="M126" s="569"/>
      <c r="N126" s="1392"/>
    </row>
    <row r="127" spans="1:14">
      <c r="A127" s="1948">
        <v>54</v>
      </c>
      <c r="B127" s="1389"/>
      <c r="C127" s="551"/>
      <c r="D127" s="390"/>
      <c r="E127" s="390"/>
      <c r="F127" s="466"/>
      <c r="G127" s="567"/>
      <c r="H127" s="390"/>
      <c r="I127" s="570"/>
      <c r="J127" s="390"/>
      <c r="K127" s="570"/>
      <c r="L127" s="390"/>
      <c r="M127" s="554">
        <f t="shared" ref="M127:M133" si="9">D127+E127-F127+G127-H127-J127+L127</f>
        <v>0</v>
      </c>
      <c r="N127" s="1392">
        <v>45</v>
      </c>
    </row>
    <row r="128" spans="1:14">
      <c r="A128" s="1948">
        <v>55</v>
      </c>
      <c r="B128" s="1389"/>
      <c r="C128" s="551"/>
      <c r="D128" s="373"/>
      <c r="E128" s="373"/>
      <c r="F128" s="339"/>
      <c r="G128" s="568"/>
      <c r="H128" s="373"/>
      <c r="I128" s="570"/>
      <c r="J128" s="373"/>
      <c r="K128" s="570"/>
      <c r="L128" s="373"/>
      <c r="M128" s="388">
        <f t="shared" si="9"/>
        <v>0</v>
      </c>
      <c r="N128" s="1392">
        <v>46</v>
      </c>
    </row>
    <row r="129" spans="1:14">
      <c r="A129" s="1948">
        <v>56</v>
      </c>
      <c r="B129" s="1389"/>
      <c r="C129" s="551"/>
      <c r="D129" s="321"/>
      <c r="E129" s="321"/>
      <c r="F129" s="320"/>
      <c r="G129" s="430"/>
      <c r="H129" s="321"/>
      <c r="I129" s="318"/>
      <c r="J129" s="321"/>
      <c r="K129" s="318"/>
      <c r="L129" s="321"/>
      <c r="M129" s="388">
        <f t="shared" si="9"/>
        <v>0</v>
      </c>
      <c r="N129" s="1392">
        <v>47</v>
      </c>
    </row>
    <row r="130" spans="1:14">
      <c r="A130" s="1948">
        <v>57</v>
      </c>
      <c r="B130" s="1389"/>
      <c r="C130" s="551"/>
      <c r="D130" s="373"/>
      <c r="E130" s="373"/>
      <c r="F130" s="339"/>
      <c r="G130" s="568"/>
      <c r="H130" s="373"/>
      <c r="I130" s="570"/>
      <c r="J130" s="373"/>
      <c r="K130" s="570"/>
      <c r="L130" s="373"/>
      <c r="M130" s="388">
        <f t="shared" si="9"/>
        <v>0</v>
      </c>
      <c r="N130" s="1392">
        <v>48</v>
      </c>
    </row>
    <row r="131" spans="1:14">
      <c r="A131" s="1948">
        <v>58</v>
      </c>
      <c r="B131" s="1389"/>
      <c r="C131" s="551"/>
      <c r="D131" s="373"/>
      <c r="E131" s="373"/>
      <c r="F131" s="339"/>
      <c r="G131" s="568"/>
      <c r="H131" s="373"/>
      <c r="I131" s="570"/>
      <c r="J131" s="373"/>
      <c r="K131" s="570"/>
      <c r="L131" s="373"/>
      <c r="M131" s="388">
        <f t="shared" si="9"/>
        <v>0</v>
      </c>
      <c r="N131" s="1392">
        <v>49</v>
      </c>
    </row>
    <row r="132" spans="1:14">
      <c r="A132" s="1948">
        <v>59</v>
      </c>
      <c r="B132" s="1389"/>
      <c r="C132" s="551"/>
      <c r="D132" s="373"/>
      <c r="E132" s="373"/>
      <c r="F132" s="339"/>
      <c r="G132" s="568"/>
      <c r="H132" s="373"/>
      <c r="I132" s="570"/>
      <c r="J132" s="373"/>
      <c r="K132" s="570"/>
      <c r="L132" s="373"/>
      <c r="M132" s="388">
        <f t="shared" si="9"/>
        <v>0</v>
      </c>
      <c r="N132" s="1392">
        <v>50</v>
      </c>
    </row>
    <row r="133" spans="1:14">
      <c r="A133" s="1948">
        <v>60</v>
      </c>
      <c r="B133" s="1389"/>
      <c r="C133" s="551"/>
      <c r="D133" s="321"/>
      <c r="E133" s="321"/>
      <c r="F133" s="320"/>
      <c r="G133" s="430"/>
      <c r="H133" s="321"/>
      <c r="I133" s="318"/>
      <c r="J133" s="321"/>
      <c r="K133" s="318"/>
      <c r="L133" s="321"/>
      <c r="M133" s="388">
        <f t="shared" si="9"/>
        <v>0</v>
      </c>
      <c r="N133" s="1392">
        <v>51</v>
      </c>
    </row>
    <row r="134" spans="1:14" ht="15.75" thickBot="1">
      <c r="A134" s="1567">
        <v>52</v>
      </c>
      <c r="B134" s="572"/>
      <c r="C134" s="1045"/>
      <c r="D134" s="328"/>
      <c r="E134" s="328"/>
      <c r="F134" s="326"/>
      <c r="G134" s="514"/>
      <c r="H134" s="328"/>
      <c r="I134" s="306"/>
      <c r="J134" s="328"/>
      <c r="K134" s="306"/>
      <c r="L134" s="328"/>
      <c r="M134" s="308"/>
      <c r="N134" s="1568">
        <v>52</v>
      </c>
    </row>
    <row r="136" spans="1:14">
      <c r="A136" s="12" t="s">
        <v>1864</v>
      </c>
      <c r="B136" s="12"/>
      <c r="C136" s="12"/>
      <c r="D136" s="12"/>
      <c r="E136" s="12"/>
      <c r="F136" s="12"/>
      <c r="G136" s="12" t="s">
        <v>1865</v>
      </c>
      <c r="H136" s="12"/>
      <c r="I136" s="12"/>
      <c r="J136" s="12"/>
      <c r="K136" s="12"/>
      <c r="L136" s="12"/>
      <c r="M136" s="12"/>
      <c r="N136" s="12"/>
    </row>
    <row r="137" spans="1:14" ht="15.75" thickBot="1">
      <c r="A137" s="9" t="str">
        <f>'Data Sheet'!$C$25</f>
        <v>Central Hudson Gas &amp; Electric</v>
      </c>
      <c r="E137" s="1367" t="str">
        <f>'Data Sheet'!$C$38</f>
        <v>12/31/13</v>
      </c>
      <c r="F137" s="9">
        <f>'Data Sheet'!$C$35</f>
        <v>0</v>
      </c>
      <c r="G137" s="9" t="str">
        <f>'Data Sheet'!$C$25</f>
        <v>Central Hudson Gas &amp; Electric</v>
      </c>
      <c r="K137" s="1367"/>
      <c r="M137" s="1716" t="str">
        <f>'Data Sheet'!$C$38</f>
        <v>12/31/13</v>
      </c>
    </row>
    <row r="138" spans="1:14">
      <c r="A138" s="1522" t="s">
        <v>1066</v>
      </c>
      <c r="B138" s="1523"/>
      <c r="C138" s="1523"/>
      <c r="D138" s="1523"/>
      <c r="E138" s="1523"/>
      <c r="F138" s="1524"/>
      <c r="G138" s="1522" t="s">
        <v>1067</v>
      </c>
      <c r="H138" s="1523"/>
      <c r="I138" s="1523"/>
      <c r="J138" s="1523"/>
      <c r="K138" s="1523"/>
      <c r="L138" s="1523"/>
      <c r="M138" s="1523"/>
      <c r="N138" s="1369"/>
    </row>
    <row r="139" spans="1:14">
      <c r="A139" s="1027"/>
      <c r="F139" s="1372"/>
      <c r="G139" s="1027"/>
      <c r="N139" s="1372"/>
    </row>
    <row r="140" spans="1:14">
      <c r="A140" s="1387"/>
      <c r="B140" s="1389"/>
      <c r="C140" s="1388"/>
      <c r="D140" s="1389"/>
      <c r="E140" s="1503" t="s">
        <v>2531</v>
      </c>
      <c r="F140" s="1463"/>
      <c r="G140" s="1461" t="s">
        <v>2531</v>
      </c>
      <c r="H140" s="1462"/>
      <c r="I140" s="1503" t="s">
        <v>2532</v>
      </c>
      <c r="J140" s="1462"/>
      <c r="K140" s="1462"/>
      <c r="L140" s="1462"/>
      <c r="M140" s="1466"/>
      <c r="N140" s="1390"/>
    </row>
    <row r="141" spans="1:14">
      <c r="A141" s="1373" t="s">
        <v>1984</v>
      </c>
      <c r="B141" s="510"/>
      <c r="D141" s="1472" t="s">
        <v>2095</v>
      </c>
      <c r="E141" s="1472" t="s">
        <v>378</v>
      </c>
      <c r="F141" s="1384" t="s">
        <v>378</v>
      </c>
      <c r="G141" s="1373" t="s">
        <v>378</v>
      </c>
      <c r="H141" s="1472" t="s">
        <v>378</v>
      </c>
      <c r="I141" s="1475" t="s">
        <v>638</v>
      </c>
      <c r="J141" s="1035"/>
      <c r="K141" s="1475" t="s">
        <v>635</v>
      </c>
      <c r="L141" s="1035"/>
      <c r="M141" s="1385" t="s">
        <v>2095</v>
      </c>
      <c r="N141" s="1384" t="s">
        <v>1984</v>
      </c>
    </row>
    <row r="142" spans="1:14">
      <c r="A142" s="1373" t="s">
        <v>1987</v>
      </c>
      <c r="B142" s="510"/>
      <c r="C142" s="1383" t="s">
        <v>671</v>
      </c>
      <c r="D142" s="1472" t="s">
        <v>1028</v>
      </c>
      <c r="E142" s="1472" t="s">
        <v>2535</v>
      </c>
      <c r="F142" s="1384" t="s">
        <v>2536</v>
      </c>
      <c r="G142" s="1373" t="s">
        <v>2535</v>
      </c>
      <c r="H142" s="1472" t="s">
        <v>2536</v>
      </c>
      <c r="I142" s="1472" t="s">
        <v>2537</v>
      </c>
      <c r="J142" s="1472" t="s">
        <v>2099</v>
      </c>
      <c r="K142" s="1472" t="s">
        <v>2537</v>
      </c>
      <c r="L142" s="1472" t="s">
        <v>2099</v>
      </c>
      <c r="M142" s="1385" t="s">
        <v>2870</v>
      </c>
      <c r="N142" s="1384" t="s">
        <v>1987</v>
      </c>
    </row>
    <row r="143" spans="1:14">
      <c r="A143" s="1373"/>
      <c r="B143" s="510"/>
      <c r="D143" s="1472" t="s">
        <v>654</v>
      </c>
      <c r="E143" s="1472" t="s">
        <v>2597</v>
      </c>
      <c r="F143" s="1384" t="s">
        <v>2598</v>
      </c>
      <c r="G143" s="1373" t="s">
        <v>2599</v>
      </c>
      <c r="H143" s="1472" t="s">
        <v>2541</v>
      </c>
      <c r="I143" s="1472" t="s">
        <v>2542</v>
      </c>
      <c r="J143" s="510"/>
      <c r="K143" s="1472" t="s">
        <v>2543</v>
      </c>
      <c r="L143" s="510"/>
      <c r="M143" s="1375"/>
      <c r="N143" s="1384"/>
    </row>
    <row r="144" spans="1:14">
      <c r="A144" s="1391"/>
      <c r="B144" s="570"/>
      <c r="C144" s="1477" t="s">
        <v>3447</v>
      </c>
      <c r="D144" s="1479" t="s">
        <v>3448</v>
      </c>
      <c r="E144" s="1479" t="s">
        <v>3449</v>
      </c>
      <c r="F144" s="1392" t="s">
        <v>3450</v>
      </c>
      <c r="G144" s="1391" t="s">
        <v>2692</v>
      </c>
      <c r="H144" s="1479" t="s">
        <v>2693</v>
      </c>
      <c r="I144" s="1479" t="s">
        <v>2694</v>
      </c>
      <c r="J144" s="1479" t="s">
        <v>2695</v>
      </c>
      <c r="K144" s="1479" t="s">
        <v>2696</v>
      </c>
      <c r="L144" s="1479" t="s">
        <v>2697</v>
      </c>
      <c r="M144" s="1478" t="s">
        <v>2698</v>
      </c>
      <c r="N144" s="1392"/>
    </row>
    <row r="145" spans="1:14">
      <c r="A145" s="1391">
        <v>1</v>
      </c>
      <c r="B145" s="510"/>
      <c r="C145" s="551"/>
      <c r="D145" s="531"/>
      <c r="E145" s="532"/>
      <c r="F145" s="533"/>
      <c r="G145" s="534" t="s">
        <v>2045</v>
      </c>
      <c r="H145" s="532" t="s">
        <v>2045</v>
      </c>
      <c r="I145" s="535"/>
      <c r="J145" s="535"/>
      <c r="K145" s="535"/>
      <c r="L145" s="535"/>
      <c r="M145" s="1556"/>
      <c r="N145" s="1392">
        <v>1</v>
      </c>
    </row>
    <row r="146" spans="1:14">
      <c r="A146" s="1391">
        <v>2</v>
      </c>
      <c r="B146" s="1389"/>
      <c r="C146" s="551"/>
      <c r="D146" s="1557"/>
      <c r="E146" s="537"/>
      <c r="F146" s="1558"/>
      <c r="G146" s="497" t="s">
        <v>2045</v>
      </c>
      <c r="H146" s="494" t="s">
        <v>2045</v>
      </c>
      <c r="I146" s="537"/>
      <c r="J146" s="537"/>
      <c r="K146" s="537"/>
      <c r="L146" s="537"/>
      <c r="M146" s="1559"/>
      <c r="N146" s="1392">
        <v>2</v>
      </c>
    </row>
    <row r="147" spans="1:14">
      <c r="A147" s="1391">
        <v>3</v>
      </c>
      <c r="B147" s="1389"/>
      <c r="C147" s="551"/>
      <c r="D147" s="390"/>
      <c r="E147" s="390"/>
      <c r="F147" s="466"/>
      <c r="G147" s="567"/>
      <c r="H147" s="390"/>
      <c r="I147" s="570"/>
      <c r="J147" s="390"/>
      <c r="K147" s="570"/>
      <c r="L147" s="390"/>
      <c r="M147" s="554">
        <f t="shared" ref="M147:M191" si="10">D147+E147-F147+G147-H147-J147+L147</f>
        <v>0</v>
      </c>
      <c r="N147" s="1392">
        <v>3</v>
      </c>
    </row>
    <row r="148" spans="1:14">
      <c r="A148" s="1391">
        <v>4</v>
      </c>
      <c r="B148" s="1389"/>
      <c r="C148" s="2062" t="s">
        <v>5219</v>
      </c>
      <c r="D148" s="373">
        <v>315400</v>
      </c>
      <c r="E148" s="373">
        <v>0</v>
      </c>
      <c r="F148" s="339">
        <v>0</v>
      </c>
      <c r="G148" s="568">
        <v>156700</v>
      </c>
      <c r="H148" s="373">
        <v>0</v>
      </c>
      <c r="I148" s="570"/>
      <c r="J148" s="373">
        <v>0</v>
      </c>
      <c r="K148" s="570"/>
      <c r="L148" s="373">
        <v>0</v>
      </c>
      <c r="M148" s="388">
        <f t="shared" si="10"/>
        <v>472100</v>
      </c>
      <c r="N148" s="1392">
        <v>4</v>
      </c>
    </row>
    <row r="149" spans="1:14">
      <c r="A149" s="1391">
        <v>5</v>
      </c>
      <c r="B149" s="1389"/>
      <c r="C149" s="2062" t="s">
        <v>5260</v>
      </c>
      <c r="D149" s="373">
        <v>617100</v>
      </c>
      <c r="E149" s="373">
        <v>-36100</v>
      </c>
      <c r="F149" s="339">
        <v>4800</v>
      </c>
      <c r="G149" s="568">
        <v>0</v>
      </c>
      <c r="H149" s="373">
        <v>0</v>
      </c>
      <c r="I149" s="570"/>
      <c r="J149" s="373">
        <v>0</v>
      </c>
      <c r="K149" s="570"/>
      <c r="L149" s="373">
        <v>0</v>
      </c>
      <c r="M149" s="388">
        <f t="shared" si="10"/>
        <v>576200</v>
      </c>
      <c r="N149" s="1392">
        <v>5</v>
      </c>
    </row>
    <row r="150" spans="1:14">
      <c r="A150" s="1391">
        <v>6</v>
      </c>
      <c r="B150" s="1389"/>
      <c r="C150" s="2062" t="s">
        <v>5222</v>
      </c>
      <c r="D150" s="373">
        <v>32695</v>
      </c>
      <c r="E150" s="373">
        <v>0</v>
      </c>
      <c r="F150" s="339">
        <v>0</v>
      </c>
      <c r="G150" s="568">
        <v>11410</v>
      </c>
      <c r="H150" s="373">
        <v>0</v>
      </c>
      <c r="I150" s="570"/>
      <c r="J150" s="373">
        <v>0</v>
      </c>
      <c r="K150" s="570"/>
      <c r="L150" s="373">
        <v>0</v>
      </c>
      <c r="M150" s="388">
        <f t="shared" si="10"/>
        <v>44105</v>
      </c>
      <c r="N150" s="1392">
        <v>6</v>
      </c>
    </row>
    <row r="151" spans="1:14">
      <c r="A151" s="1391">
        <v>7</v>
      </c>
      <c r="B151" s="1389"/>
      <c r="C151" s="2062" t="s">
        <v>5224</v>
      </c>
      <c r="D151" s="373"/>
      <c r="E151" s="373">
        <v>0</v>
      </c>
      <c r="F151" s="339">
        <v>0</v>
      </c>
      <c r="G151" s="568">
        <v>0</v>
      </c>
      <c r="H151" s="373">
        <v>0</v>
      </c>
      <c r="I151" s="570"/>
      <c r="J151" s="373">
        <v>0</v>
      </c>
      <c r="K151" s="570"/>
      <c r="L151" s="373">
        <v>0</v>
      </c>
      <c r="M151" s="388">
        <f t="shared" si="10"/>
        <v>0</v>
      </c>
      <c r="N151" s="1392">
        <v>7</v>
      </c>
    </row>
    <row r="152" spans="1:14">
      <c r="A152" s="1391">
        <v>8</v>
      </c>
      <c r="B152" s="1389"/>
      <c r="C152" s="2062" t="s">
        <v>5261</v>
      </c>
      <c r="D152" s="373">
        <v>0</v>
      </c>
      <c r="E152" s="373">
        <v>0</v>
      </c>
      <c r="F152" s="339">
        <v>0</v>
      </c>
      <c r="G152" s="568">
        <v>0</v>
      </c>
      <c r="H152" s="373">
        <v>0</v>
      </c>
      <c r="I152" s="570"/>
      <c r="J152" s="373">
        <v>0</v>
      </c>
      <c r="K152" s="570"/>
      <c r="L152" s="373">
        <v>0</v>
      </c>
      <c r="M152" s="388">
        <f t="shared" si="10"/>
        <v>0</v>
      </c>
      <c r="N152" s="1392">
        <v>8</v>
      </c>
    </row>
    <row r="153" spans="1:14">
      <c r="A153" s="1391">
        <v>9</v>
      </c>
      <c r="B153" s="1389"/>
      <c r="C153" s="2062" t="s">
        <v>5262</v>
      </c>
      <c r="D153" s="321">
        <v>3618800</v>
      </c>
      <c r="E153" s="321">
        <v>0</v>
      </c>
      <c r="F153" s="320">
        <v>1804100</v>
      </c>
      <c r="G153" s="430">
        <v>0</v>
      </c>
      <c r="H153" s="321">
        <v>0</v>
      </c>
      <c r="I153" s="318"/>
      <c r="J153" s="321">
        <v>0</v>
      </c>
      <c r="K153" s="318"/>
      <c r="L153" s="321">
        <v>0</v>
      </c>
      <c r="M153" s="388">
        <f t="shared" si="10"/>
        <v>1814700</v>
      </c>
      <c r="N153" s="1392">
        <v>9</v>
      </c>
    </row>
    <row r="154" spans="1:14">
      <c r="A154" s="1391">
        <v>10</v>
      </c>
      <c r="B154" s="1389"/>
      <c r="C154" s="2062" t="s">
        <v>5263</v>
      </c>
      <c r="D154" s="373">
        <v>341500</v>
      </c>
      <c r="E154" s="373">
        <v>0</v>
      </c>
      <c r="F154" s="339">
        <v>0</v>
      </c>
      <c r="G154" s="568">
        <v>67600</v>
      </c>
      <c r="H154" s="373">
        <v>0</v>
      </c>
      <c r="I154" s="570"/>
      <c r="J154" s="373">
        <v>0</v>
      </c>
      <c r="K154" s="570"/>
      <c r="L154" s="373">
        <v>0</v>
      </c>
      <c r="M154" s="388">
        <f t="shared" si="10"/>
        <v>409100</v>
      </c>
      <c r="N154" s="1392">
        <v>10</v>
      </c>
    </row>
    <row r="155" spans="1:14">
      <c r="A155" s="1391">
        <v>11</v>
      </c>
      <c r="B155" s="1389"/>
      <c r="C155" s="2062" t="s">
        <v>5227</v>
      </c>
      <c r="D155" s="373">
        <v>20600</v>
      </c>
      <c r="E155" s="373">
        <v>0</v>
      </c>
      <c r="F155" s="339">
        <v>0</v>
      </c>
      <c r="G155" s="568">
        <v>25200</v>
      </c>
      <c r="H155" s="373">
        <v>0</v>
      </c>
      <c r="I155" s="570"/>
      <c r="J155" s="373">
        <v>0</v>
      </c>
      <c r="K155" s="570"/>
      <c r="L155" s="373">
        <v>0</v>
      </c>
      <c r="M155" s="388">
        <f t="shared" si="10"/>
        <v>45800</v>
      </c>
      <c r="N155" s="1392">
        <v>11</v>
      </c>
    </row>
    <row r="156" spans="1:14">
      <c r="A156" s="1391">
        <v>12</v>
      </c>
      <c r="B156" s="1389"/>
      <c r="C156" s="2062" t="s">
        <v>5264</v>
      </c>
      <c r="D156" s="373">
        <v>864400</v>
      </c>
      <c r="E156" s="373">
        <v>125400</v>
      </c>
      <c r="F156" s="339">
        <v>372300</v>
      </c>
      <c r="G156" s="568">
        <v>0</v>
      </c>
      <c r="H156" s="373">
        <v>0</v>
      </c>
      <c r="I156" s="570"/>
      <c r="J156" s="373">
        <v>0</v>
      </c>
      <c r="K156" s="570"/>
      <c r="L156" s="373">
        <v>0</v>
      </c>
      <c r="M156" s="388">
        <f t="shared" si="10"/>
        <v>617500</v>
      </c>
      <c r="N156" s="1392">
        <v>12</v>
      </c>
    </row>
    <row r="157" spans="1:14">
      <c r="A157" s="1391">
        <v>13</v>
      </c>
      <c r="B157" s="1389"/>
      <c r="C157" s="2062" t="s">
        <v>5265</v>
      </c>
      <c r="D157" s="373">
        <v>83700</v>
      </c>
      <c r="E157" s="373">
        <v>28200</v>
      </c>
      <c r="F157" s="339">
        <v>0</v>
      </c>
      <c r="G157" s="568">
        <v>0</v>
      </c>
      <c r="H157" s="373">
        <v>0</v>
      </c>
      <c r="I157" s="570"/>
      <c r="J157" s="373">
        <v>0</v>
      </c>
      <c r="K157" s="570"/>
      <c r="L157" s="373">
        <v>0</v>
      </c>
      <c r="M157" s="388">
        <f t="shared" si="10"/>
        <v>111900</v>
      </c>
      <c r="N157" s="1392">
        <v>13</v>
      </c>
    </row>
    <row r="158" spans="1:14">
      <c r="A158" s="1391">
        <v>14</v>
      </c>
      <c r="B158" s="1389"/>
      <c r="C158" s="2062" t="s">
        <v>5266</v>
      </c>
      <c r="D158" s="373">
        <v>636900</v>
      </c>
      <c r="E158" s="373">
        <v>-418800</v>
      </c>
      <c r="F158" s="339">
        <v>0</v>
      </c>
      <c r="G158" s="568">
        <v>0</v>
      </c>
      <c r="H158" s="373">
        <v>0</v>
      </c>
      <c r="I158" s="570"/>
      <c r="J158" s="373">
        <v>0</v>
      </c>
      <c r="K158" s="570"/>
      <c r="L158" s="373">
        <v>0</v>
      </c>
      <c r="M158" s="388">
        <f t="shared" si="10"/>
        <v>218100</v>
      </c>
      <c r="N158" s="1392">
        <v>14</v>
      </c>
    </row>
    <row r="159" spans="1:14">
      <c r="A159" s="1391">
        <v>15</v>
      </c>
      <c r="B159" s="1389"/>
      <c r="C159" s="2062" t="s">
        <v>5267</v>
      </c>
      <c r="D159" s="321">
        <v>28200</v>
      </c>
      <c r="E159" s="321">
        <v>0</v>
      </c>
      <c r="F159" s="320">
        <v>0</v>
      </c>
      <c r="G159" s="430">
        <v>-18200</v>
      </c>
      <c r="H159" s="321">
        <v>0</v>
      </c>
      <c r="I159" s="318"/>
      <c r="J159" s="321">
        <v>0</v>
      </c>
      <c r="K159" s="318"/>
      <c r="L159" s="321">
        <v>0</v>
      </c>
      <c r="M159" s="388">
        <f t="shared" si="10"/>
        <v>10000</v>
      </c>
      <c r="N159" s="1392">
        <v>15</v>
      </c>
    </row>
    <row r="160" spans="1:14">
      <c r="A160" s="1391">
        <v>16</v>
      </c>
      <c r="B160" s="1389"/>
      <c r="C160" s="2062" t="s">
        <v>5268</v>
      </c>
      <c r="D160" s="373">
        <v>-522700</v>
      </c>
      <c r="E160" s="373">
        <v>-115100</v>
      </c>
      <c r="F160" s="339">
        <v>0</v>
      </c>
      <c r="G160" s="568">
        <v>-872600</v>
      </c>
      <c r="H160" s="373">
        <v>0</v>
      </c>
      <c r="I160" s="570"/>
      <c r="J160" s="373">
        <v>0</v>
      </c>
      <c r="K160" s="570"/>
      <c r="L160" s="373">
        <v>0</v>
      </c>
      <c r="M160" s="388">
        <f t="shared" si="10"/>
        <v>-1510400</v>
      </c>
      <c r="N160" s="1392">
        <v>16</v>
      </c>
    </row>
    <row r="161" spans="1:14">
      <c r="A161" s="1391">
        <v>17</v>
      </c>
      <c r="B161" s="1389"/>
      <c r="C161" s="2062" t="s">
        <v>5269</v>
      </c>
      <c r="D161" s="373">
        <v>-11900</v>
      </c>
      <c r="E161" s="373">
        <v>0</v>
      </c>
      <c r="F161" s="339">
        <v>0</v>
      </c>
      <c r="G161" s="568">
        <v>-18400</v>
      </c>
      <c r="H161" s="373">
        <v>0</v>
      </c>
      <c r="I161" s="570"/>
      <c r="J161" s="373">
        <v>0</v>
      </c>
      <c r="K161" s="570"/>
      <c r="L161" s="373">
        <v>0</v>
      </c>
      <c r="M161" s="388">
        <f t="shared" si="10"/>
        <v>-30300</v>
      </c>
      <c r="N161" s="1392">
        <v>17</v>
      </c>
    </row>
    <row r="162" spans="1:14">
      <c r="A162" s="1391">
        <v>18</v>
      </c>
      <c r="B162" s="1389"/>
      <c r="C162" s="2062" t="s">
        <v>5238</v>
      </c>
      <c r="D162" s="321">
        <v>848700</v>
      </c>
      <c r="E162" s="321">
        <v>0</v>
      </c>
      <c r="F162" s="320">
        <v>-64000</v>
      </c>
      <c r="G162" s="430">
        <v>0</v>
      </c>
      <c r="H162" s="321">
        <v>0</v>
      </c>
      <c r="I162" s="318"/>
      <c r="J162" s="321">
        <v>0</v>
      </c>
      <c r="K162" s="318"/>
      <c r="L162" s="321">
        <v>0</v>
      </c>
      <c r="M162" s="388">
        <f t="shared" si="10"/>
        <v>912700</v>
      </c>
      <c r="N162" s="1392">
        <v>18</v>
      </c>
    </row>
    <row r="163" spans="1:14">
      <c r="A163" s="1391">
        <v>19</v>
      </c>
      <c r="B163" s="1389"/>
      <c r="C163" s="2062" t="s">
        <v>5270</v>
      </c>
      <c r="D163" s="373">
        <v>683900</v>
      </c>
      <c r="E163" s="373">
        <v>0</v>
      </c>
      <c r="F163" s="339">
        <v>0</v>
      </c>
      <c r="G163" s="568">
        <v>167500</v>
      </c>
      <c r="H163" s="373">
        <v>0</v>
      </c>
      <c r="I163" s="570"/>
      <c r="J163" s="373">
        <v>0</v>
      </c>
      <c r="K163" s="570"/>
      <c r="L163" s="373">
        <v>0</v>
      </c>
      <c r="M163" s="388">
        <f t="shared" si="10"/>
        <v>851400</v>
      </c>
      <c r="N163" s="1392">
        <v>19</v>
      </c>
    </row>
    <row r="164" spans="1:14">
      <c r="A164" s="1373">
        <v>20</v>
      </c>
      <c r="B164" s="1389"/>
      <c r="C164" s="2062" t="s">
        <v>5271</v>
      </c>
      <c r="D164" s="373">
        <v>2628200</v>
      </c>
      <c r="E164" s="373">
        <v>-442800</v>
      </c>
      <c r="F164" s="339">
        <v>58200</v>
      </c>
      <c r="G164" s="568">
        <v>0</v>
      </c>
      <c r="H164" s="373">
        <v>0</v>
      </c>
      <c r="I164" s="570"/>
      <c r="J164" s="373">
        <v>0</v>
      </c>
      <c r="K164" s="570"/>
      <c r="L164" s="373">
        <v>0</v>
      </c>
      <c r="M164" s="388">
        <f t="shared" si="10"/>
        <v>2127200</v>
      </c>
      <c r="N164" s="1392">
        <v>20</v>
      </c>
    </row>
    <row r="165" spans="1:14">
      <c r="A165" s="1391">
        <v>21</v>
      </c>
      <c r="B165" s="1389"/>
      <c r="C165" s="2062" t="s">
        <v>5272</v>
      </c>
      <c r="D165" s="373">
        <v>400</v>
      </c>
      <c r="E165" s="373">
        <v>0</v>
      </c>
      <c r="F165" s="339">
        <v>0</v>
      </c>
      <c r="G165" s="568">
        <v>0</v>
      </c>
      <c r="H165" s="373">
        <v>0</v>
      </c>
      <c r="I165" s="570"/>
      <c r="J165" s="373">
        <v>0</v>
      </c>
      <c r="K165" s="570"/>
      <c r="L165" s="373">
        <v>0</v>
      </c>
      <c r="M165" s="388">
        <f t="shared" si="10"/>
        <v>400</v>
      </c>
      <c r="N165" s="1392">
        <v>21</v>
      </c>
    </row>
    <row r="166" spans="1:14">
      <c r="A166" s="1391">
        <v>22</v>
      </c>
      <c r="B166" s="1389"/>
      <c r="C166" s="2062" t="s">
        <v>5244</v>
      </c>
      <c r="D166" s="373">
        <v>556800</v>
      </c>
      <c r="E166" s="373">
        <v>0</v>
      </c>
      <c r="F166" s="339">
        <v>-42000</v>
      </c>
      <c r="G166" s="568">
        <v>0</v>
      </c>
      <c r="H166" s="373">
        <v>0</v>
      </c>
      <c r="I166" s="570"/>
      <c r="J166" s="373">
        <v>0</v>
      </c>
      <c r="K166" s="570"/>
      <c r="L166" s="373">
        <v>0</v>
      </c>
      <c r="M166" s="388">
        <f t="shared" si="10"/>
        <v>598800</v>
      </c>
      <c r="N166" s="1392">
        <v>22</v>
      </c>
    </row>
    <row r="167" spans="1:14">
      <c r="A167" s="1391">
        <v>23</v>
      </c>
      <c r="B167" s="1389"/>
      <c r="C167" s="2062" t="s">
        <v>5245</v>
      </c>
      <c r="D167" s="373">
        <v>14500</v>
      </c>
      <c r="E167" s="373">
        <v>-11900</v>
      </c>
      <c r="F167" s="339">
        <v>0</v>
      </c>
      <c r="G167" s="568">
        <v>0</v>
      </c>
      <c r="H167" s="373">
        <v>0</v>
      </c>
      <c r="I167" s="570"/>
      <c r="J167" s="373">
        <v>0</v>
      </c>
      <c r="K167" s="570"/>
      <c r="L167" s="373">
        <v>0</v>
      </c>
      <c r="M167" s="388">
        <f t="shared" si="10"/>
        <v>2600</v>
      </c>
      <c r="N167" s="1392">
        <v>23</v>
      </c>
    </row>
    <row r="168" spans="1:14">
      <c r="A168" s="1391">
        <v>24</v>
      </c>
      <c r="B168" s="1389"/>
      <c r="C168" s="2062" t="s">
        <v>5247</v>
      </c>
      <c r="D168" s="373">
        <v>22300</v>
      </c>
      <c r="E168" s="373">
        <v>0</v>
      </c>
      <c r="F168" s="339">
        <v>0</v>
      </c>
      <c r="G168" s="568">
        <v>0</v>
      </c>
      <c r="H168" s="373">
        <v>0</v>
      </c>
      <c r="I168" s="570"/>
      <c r="J168" s="373">
        <v>0</v>
      </c>
      <c r="K168" s="570"/>
      <c r="L168" s="373">
        <v>129200</v>
      </c>
      <c r="M168" s="388">
        <f t="shared" si="10"/>
        <v>151500</v>
      </c>
      <c r="N168" s="1392">
        <v>24</v>
      </c>
    </row>
    <row r="169" spans="1:14">
      <c r="A169" s="1391">
        <v>25</v>
      </c>
      <c r="B169" s="1389"/>
      <c r="C169" s="2062" t="s">
        <v>5242</v>
      </c>
      <c r="D169" s="373">
        <v>383900</v>
      </c>
      <c r="E169" s="373">
        <v>85900</v>
      </c>
      <c r="F169" s="339">
        <v>0</v>
      </c>
      <c r="G169" s="568">
        <v>0</v>
      </c>
      <c r="H169" s="373">
        <v>0</v>
      </c>
      <c r="I169" s="570"/>
      <c r="J169" s="373">
        <v>0</v>
      </c>
      <c r="K169" s="570"/>
      <c r="L169" s="373">
        <v>0</v>
      </c>
      <c r="M169" s="388">
        <f t="shared" si="10"/>
        <v>469800</v>
      </c>
      <c r="N169" s="1392">
        <v>25</v>
      </c>
    </row>
    <row r="170" spans="1:14">
      <c r="A170" s="1391">
        <v>26</v>
      </c>
      <c r="B170" s="1389"/>
      <c r="C170" s="2062" t="s">
        <v>5243</v>
      </c>
      <c r="D170" s="373">
        <v>202100</v>
      </c>
      <c r="E170" s="373">
        <v>0</v>
      </c>
      <c r="F170" s="339">
        <v>25000</v>
      </c>
      <c r="G170" s="568">
        <v>0</v>
      </c>
      <c r="H170" s="373">
        <v>0</v>
      </c>
      <c r="I170" s="570"/>
      <c r="J170" s="373">
        <v>0</v>
      </c>
      <c r="K170" s="570"/>
      <c r="L170" s="373">
        <v>0</v>
      </c>
      <c r="M170" s="388">
        <f t="shared" si="10"/>
        <v>177100</v>
      </c>
      <c r="N170" s="1392">
        <v>26</v>
      </c>
    </row>
    <row r="171" spans="1:14">
      <c r="A171" s="1391">
        <v>27</v>
      </c>
      <c r="B171" s="1389"/>
      <c r="C171" s="2062" t="s">
        <v>5273</v>
      </c>
      <c r="D171" s="373">
        <v>200</v>
      </c>
      <c r="E171" s="373">
        <v>0</v>
      </c>
      <c r="F171" s="339">
        <v>0</v>
      </c>
      <c r="G171" s="568">
        <v>0</v>
      </c>
      <c r="H171" s="373">
        <v>0</v>
      </c>
      <c r="I171" s="570"/>
      <c r="J171" s="373">
        <v>0</v>
      </c>
      <c r="K171" s="570"/>
      <c r="L171" s="373">
        <v>0</v>
      </c>
      <c r="M171" s="388">
        <f t="shared" si="10"/>
        <v>200</v>
      </c>
      <c r="N171" s="1392">
        <v>27</v>
      </c>
    </row>
    <row r="172" spans="1:14">
      <c r="A172" s="1391">
        <v>28</v>
      </c>
      <c r="B172" s="1389"/>
      <c r="C172" s="2062" t="s">
        <v>5274</v>
      </c>
      <c r="D172" s="373">
        <v>171300</v>
      </c>
      <c r="E172" s="373">
        <v>0</v>
      </c>
      <c r="F172" s="339">
        <v>-85000</v>
      </c>
      <c r="G172" s="568">
        <v>0</v>
      </c>
      <c r="H172" s="373">
        <v>0</v>
      </c>
      <c r="I172" s="570"/>
      <c r="J172" s="373">
        <v>0</v>
      </c>
      <c r="K172" s="570"/>
      <c r="L172" s="373">
        <v>0</v>
      </c>
      <c r="M172" s="388">
        <f t="shared" si="10"/>
        <v>256300</v>
      </c>
      <c r="N172" s="1392">
        <v>28</v>
      </c>
    </row>
    <row r="173" spans="1:14">
      <c r="A173" s="1391">
        <v>29</v>
      </c>
      <c r="B173" s="1389"/>
      <c r="C173" s="1950" t="s">
        <v>5251</v>
      </c>
      <c r="D173" s="373">
        <v>5200</v>
      </c>
      <c r="E173" s="373">
        <v>0</v>
      </c>
      <c r="F173" s="339">
        <v>0</v>
      </c>
      <c r="G173" s="568">
        <v>0</v>
      </c>
      <c r="H173" s="373">
        <v>0</v>
      </c>
      <c r="I173" s="570"/>
      <c r="J173" s="373">
        <v>0</v>
      </c>
      <c r="K173" s="570"/>
      <c r="L173" s="373">
        <v>0</v>
      </c>
      <c r="M173" s="388">
        <f t="shared" si="10"/>
        <v>5200</v>
      </c>
      <c r="N173" s="1392">
        <v>29</v>
      </c>
    </row>
    <row r="174" spans="1:14">
      <c r="A174" s="1391">
        <v>30</v>
      </c>
      <c r="B174" s="1389"/>
      <c r="C174" s="1950" t="s">
        <v>5275</v>
      </c>
      <c r="D174" s="373">
        <v>990800</v>
      </c>
      <c r="E174" s="373">
        <v>248400</v>
      </c>
      <c r="F174" s="339">
        <v>0</v>
      </c>
      <c r="G174" s="568">
        <v>0</v>
      </c>
      <c r="H174" s="373">
        <v>0</v>
      </c>
      <c r="I174" s="570"/>
      <c r="J174" s="373">
        <v>0</v>
      </c>
      <c r="K174" s="570"/>
      <c r="L174" s="373">
        <v>0</v>
      </c>
      <c r="M174" s="388">
        <f t="shared" si="10"/>
        <v>1239200</v>
      </c>
      <c r="N174" s="1392">
        <v>30</v>
      </c>
    </row>
    <row r="175" spans="1:14">
      <c r="A175" s="1391">
        <v>31</v>
      </c>
      <c r="B175" s="1389"/>
      <c r="C175" s="1950" t="s">
        <v>5276</v>
      </c>
      <c r="D175" s="373">
        <v>13200</v>
      </c>
      <c r="E175" s="373">
        <v>-12300</v>
      </c>
      <c r="F175" s="339">
        <v>0</v>
      </c>
      <c r="G175" s="568">
        <v>0</v>
      </c>
      <c r="H175" s="373">
        <v>0</v>
      </c>
      <c r="I175" s="570"/>
      <c r="J175" s="373">
        <v>0</v>
      </c>
      <c r="K175" s="570"/>
      <c r="L175" s="373">
        <v>0</v>
      </c>
      <c r="M175" s="388">
        <f t="shared" si="10"/>
        <v>900</v>
      </c>
      <c r="N175" s="1392">
        <v>31</v>
      </c>
    </row>
    <row r="176" spans="1:14">
      <c r="A176" s="1391">
        <v>32</v>
      </c>
      <c r="B176" s="1389"/>
      <c r="C176" s="1950" t="s">
        <v>5277</v>
      </c>
      <c r="D176" s="321">
        <v>2900</v>
      </c>
      <c r="E176" s="321">
        <v>0</v>
      </c>
      <c r="F176" s="320">
        <v>0</v>
      </c>
      <c r="G176" s="430">
        <v>300</v>
      </c>
      <c r="H176" s="321">
        <v>0</v>
      </c>
      <c r="I176" s="318"/>
      <c r="J176" s="321">
        <v>0</v>
      </c>
      <c r="K176" s="318"/>
      <c r="L176" s="321">
        <v>0</v>
      </c>
      <c r="M176" s="388">
        <f t="shared" si="10"/>
        <v>3200</v>
      </c>
      <c r="N176" s="1392">
        <v>32</v>
      </c>
    </row>
    <row r="177" spans="1:14">
      <c r="A177" s="1391">
        <v>33</v>
      </c>
      <c r="B177" s="1389"/>
      <c r="C177" s="1950" t="s">
        <v>5254</v>
      </c>
      <c r="D177" s="373">
        <v>12142000</v>
      </c>
      <c r="E177" s="373">
        <v>314150</v>
      </c>
      <c r="F177" s="339">
        <v>0</v>
      </c>
      <c r="G177" s="568">
        <v>1980650</v>
      </c>
      <c r="H177" s="373">
        <v>0</v>
      </c>
      <c r="I177" s="570"/>
      <c r="J177" s="373">
        <v>0</v>
      </c>
      <c r="K177" s="570"/>
      <c r="L177" s="373">
        <v>8000</v>
      </c>
      <c r="M177" s="388">
        <f t="shared" si="10"/>
        <v>14444800</v>
      </c>
      <c r="N177" s="1392">
        <v>33</v>
      </c>
    </row>
    <row r="178" spans="1:14">
      <c r="A178" s="1391">
        <v>34</v>
      </c>
      <c r="B178" s="1389"/>
      <c r="C178" s="1950" t="s">
        <v>5255</v>
      </c>
      <c r="D178" s="373">
        <v>11100</v>
      </c>
      <c r="E178" s="373">
        <v>10500</v>
      </c>
      <c r="F178" s="339">
        <v>0</v>
      </c>
      <c r="G178" s="568">
        <v>0</v>
      </c>
      <c r="H178" s="373">
        <v>0</v>
      </c>
      <c r="I178" s="570"/>
      <c r="J178" s="373">
        <v>0</v>
      </c>
      <c r="K178" s="570"/>
      <c r="L178" s="373">
        <v>0</v>
      </c>
      <c r="M178" s="388">
        <f t="shared" si="10"/>
        <v>21600</v>
      </c>
      <c r="N178" s="1392">
        <v>34</v>
      </c>
    </row>
    <row r="179" spans="1:14">
      <c r="A179" s="1391">
        <v>35</v>
      </c>
      <c r="B179" s="1389"/>
      <c r="C179" s="1950"/>
      <c r="D179" s="373"/>
      <c r="E179" s="373"/>
      <c r="F179" s="339"/>
      <c r="G179" s="568"/>
      <c r="H179" s="373"/>
      <c r="I179" s="570"/>
      <c r="J179" s="373"/>
      <c r="K179" s="570"/>
      <c r="L179" s="373"/>
      <c r="M179" s="388">
        <f t="shared" si="10"/>
        <v>0</v>
      </c>
      <c r="N179" s="1392">
        <v>35</v>
      </c>
    </row>
    <row r="180" spans="1:14">
      <c r="A180" s="1391">
        <v>36</v>
      </c>
      <c r="B180" s="1389"/>
      <c r="C180" s="1950"/>
      <c r="D180" s="373"/>
      <c r="E180" s="373"/>
      <c r="F180" s="339"/>
      <c r="G180" s="568"/>
      <c r="H180" s="373"/>
      <c r="I180" s="570"/>
      <c r="J180" s="373"/>
      <c r="K180" s="570"/>
      <c r="L180" s="373"/>
      <c r="M180" s="388">
        <f t="shared" si="10"/>
        <v>0</v>
      </c>
      <c r="N180" s="1392">
        <v>36</v>
      </c>
    </row>
    <row r="181" spans="1:14">
      <c r="A181" s="1391">
        <v>37</v>
      </c>
      <c r="B181" s="1389"/>
      <c r="C181" s="1950" t="s">
        <v>5278</v>
      </c>
      <c r="D181" s="373">
        <v>146200</v>
      </c>
      <c r="E181" s="373">
        <v>58400</v>
      </c>
      <c r="F181" s="339">
        <v>5600</v>
      </c>
      <c r="G181" s="568">
        <v>0</v>
      </c>
      <c r="H181" s="373">
        <v>0</v>
      </c>
      <c r="I181" s="570"/>
      <c r="J181" s="373">
        <v>0</v>
      </c>
      <c r="K181" s="570"/>
      <c r="L181" s="373">
        <v>0</v>
      </c>
      <c r="M181" s="388">
        <f t="shared" si="10"/>
        <v>199000</v>
      </c>
      <c r="N181" s="1392">
        <v>37</v>
      </c>
    </row>
    <row r="182" spans="1:14">
      <c r="A182" s="1391">
        <v>38</v>
      </c>
      <c r="B182" s="1389"/>
      <c r="C182" s="1950" t="s">
        <v>5279</v>
      </c>
      <c r="D182" s="373"/>
      <c r="E182" s="373">
        <v>0</v>
      </c>
      <c r="F182" s="339">
        <v>0</v>
      </c>
      <c r="G182" s="568">
        <v>18400</v>
      </c>
      <c r="H182" s="373">
        <v>0</v>
      </c>
      <c r="I182" s="570"/>
      <c r="J182" s="373">
        <v>0</v>
      </c>
      <c r="K182" s="570"/>
      <c r="L182" s="373">
        <v>0</v>
      </c>
      <c r="M182" s="388">
        <f t="shared" si="10"/>
        <v>18400</v>
      </c>
      <c r="N182" s="1392">
        <v>38</v>
      </c>
    </row>
    <row r="183" spans="1:14">
      <c r="A183" s="1391">
        <v>39</v>
      </c>
      <c r="B183" s="1389"/>
      <c r="C183" s="1950" t="s">
        <v>5280</v>
      </c>
      <c r="D183" s="321">
        <v>1924000</v>
      </c>
      <c r="E183" s="321">
        <v>0</v>
      </c>
      <c r="F183" s="320">
        <v>0</v>
      </c>
      <c r="G183" s="430">
        <v>0</v>
      </c>
      <c r="H183" s="321">
        <v>0</v>
      </c>
      <c r="I183" s="318"/>
      <c r="J183" s="321">
        <v>0</v>
      </c>
      <c r="K183" s="318"/>
      <c r="L183" s="321">
        <v>0</v>
      </c>
      <c r="M183" s="388">
        <f t="shared" si="10"/>
        <v>1924000</v>
      </c>
      <c r="N183" s="1392">
        <v>39</v>
      </c>
    </row>
    <row r="184" spans="1:14">
      <c r="A184" s="1373">
        <v>40</v>
      </c>
      <c r="B184" s="1389"/>
      <c r="C184" s="1950" t="s">
        <v>5281</v>
      </c>
      <c r="D184" s="373">
        <v>770600</v>
      </c>
      <c r="E184" s="373">
        <v>2476800</v>
      </c>
      <c r="F184" s="339">
        <v>-766800</v>
      </c>
      <c r="G184" s="568">
        <v>0</v>
      </c>
      <c r="H184" s="373">
        <v>0</v>
      </c>
      <c r="I184" s="570"/>
      <c r="J184" s="373">
        <v>2000</v>
      </c>
      <c r="K184" s="570"/>
      <c r="L184" s="373">
        <v>0</v>
      </c>
      <c r="M184" s="388">
        <f t="shared" si="10"/>
        <v>4012200</v>
      </c>
      <c r="N184" s="1384">
        <v>40</v>
      </c>
    </row>
    <row r="185" spans="1:14">
      <c r="A185" s="1391">
        <v>41</v>
      </c>
      <c r="B185" s="1389"/>
      <c r="C185" s="551"/>
      <c r="D185" s="373"/>
      <c r="E185" s="373"/>
      <c r="F185" s="339"/>
      <c r="G185" s="568"/>
      <c r="H185" s="373"/>
      <c r="I185" s="570"/>
      <c r="J185" s="373"/>
      <c r="K185" s="570"/>
      <c r="L185" s="373"/>
      <c r="M185" s="388">
        <f t="shared" si="10"/>
        <v>0</v>
      </c>
      <c r="N185" s="1392">
        <v>41</v>
      </c>
    </row>
    <row r="186" spans="1:14">
      <c r="A186" s="1391">
        <v>42</v>
      </c>
      <c r="B186" s="1389"/>
      <c r="C186" s="551"/>
      <c r="D186" s="373"/>
      <c r="E186" s="373"/>
      <c r="F186" s="339"/>
      <c r="G186" s="568"/>
      <c r="H186" s="373"/>
      <c r="I186" s="570"/>
      <c r="J186" s="373"/>
      <c r="K186" s="570"/>
      <c r="L186" s="373"/>
      <c r="M186" s="388">
        <f t="shared" si="10"/>
        <v>0</v>
      </c>
      <c r="N186" s="1392">
        <v>42</v>
      </c>
    </row>
    <row r="187" spans="1:14">
      <c r="A187" s="1391">
        <v>43</v>
      </c>
      <c r="B187" s="1389"/>
      <c r="C187" s="551" t="s">
        <v>1081</v>
      </c>
      <c r="D187" s="373">
        <f>SUM(D148:D184)</f>
        <v>27542995</v>
      </c>
      <c r="E187" s="373">
        <f t="shared" ref="E187:M187" si="11">SUM(E148:E184)</f>
        <v>2310750</v>
      </c>
      <c r="F187" s="373">
        <f t="shared" si="11"/>
        <v>1312200</v>
      </c>
      <c r="G187" s="373">
        <f t="shared" si="11"/>
        <v>1518560</v>
      </c>
      <c r="H187" s="373">
        <f t="shared" si="11"/>
        <v>0</v>
      </c>
      <c r="I187" s="373">
        <f t="shared" si="11"/>
        <v>0</v>
      </c>
      <c r="J187" s="373">
        <f t="shared" si="11"/>
        <v>2000</v>
      </c>
      <c r="K187" s="373">
        <f t="shared" si="11"/>
        <v>0</v>
      </c>
      <c r="L187" s="373">
        <f t="shared" si="11"/>
        <v>137200</v>
      </c>
      <c r="M187" s="373">
        <f t="shared" si="11"/>
        <v>30195305</v>
      </c>
      <c r="N187" s="1392">
        <v>43</v>
      </c>
    </row>
    <row r="188" spans="1:14">
      <c r="A188" s="1391">
        <v>44</v>
      </c>
      <c r="B188" s="1389"/>
      <c r="C188" s="551"/>
      <c r="D188" s="526"/>
      <c r="E188" s="526"/>
      <c r="F188" s="526"/>
      <c r="G188" s="526"/>
      <c r="H188" s="526"/>
      <c r="I188" s="526"/>
      <c r="J188" s="526"/>
      <c r="K188" s="526"/>
      <c r="L188" s="526"/>
      <c r="M188" s="526"/>
      <c r="N188" s="1392">
        <v>44</v>
      </c>
    </row>
    <row r="189" spans="1:14">
      <c r="A189" s="1391">
        <v>45</v>
      </c>
      <c r="B189" s="1389"/>
      <c r="C189" s="551"/>
      <c r="D189" s="373"/>
      <c r="E189" s="373"/>
      <c r="F189" s="339"/>
      <c r="G189" s="568"/>
      <c r="H189" s="373"/>
      <c r="I189" s="570"/>
      <c r="J189" s="373"/>
      <c r="K189" s="570"/>
      <c r="L189" s="373"/>
      <c r="M189" s="388"/>
      <c r="N189" s="1392">
        <v>45</v>
      </c>
    </row>
    <row r="190" spans="1:14">
      <c r="A190" s="1391">
        <v>46</v>
      </c>
      <c r="B190" s="1389"/>
      <c r="C190" s="551"/>
      <c r="D190" s="373"/>
      <c r="E190" s="373"/>
      <c r="F190" s="339"/>
      <c r="G190" s="568"/>
      <c r="H190" s="373"/>
      <c r="I190" s="570"/>
      <c r="J190" s="373"/>
      <c r="K190" s="570"/>
      <c r="L190" s="373"/>
      <c r="M190" s="388"/>
      <c r="N190" s="1392">
        <v>46</v>
      </c>
    </row>
    <row r="191" spans="1:14">
      <c r="A191" s="1391">
        <v>47</v>
      </c>
      <c r="B191" s="1389"/>
      <c r="C191" s="551" t="s">
        <v>5282</v>
      </c>
      <c r="D191" s="321">
        <v>21636690</v>
      </c>
      <c r="E191" s="321">
        <v>0</v>
      </c>
      <c r="F191" s="320">
        <v>0</v>
      </c>
      <c r="G191" s="430">
        <v>0</v>
      </c>
      <c r="H191" s="321">
        <v>0</v>
      </c>
      <c r="I191" s="318"/>
      <c r="J191" s="321">
        <v>-8333452</v>
      </c>
      <c r="K191" s="318"/>
      <c r="L191" s="321">
        <v>0</v>
      </c>
      <c r="M191" s="388">
        <f t="shared" si="10"/>
        <v>29970142</v>
      </c>
      <c r="N191" s="1392">
        <v>47</v>
      </c>
    </row>
    <row r="192" spans="1:14">
      <c r="A192" s="1391">
        <v>48</v>
      </c>
      <c r="B192" s="1389"/>
      <c r="C192" s="551"/>
      <c r="D192" s="373"/>
      <c r="E192" s="373"/>
      <c r="F192" s="339"/>
      <c r="G192" s="568"/>
      <c r="H192" s="373"/>
      <c r="I192" s="570"/>
      <c r="J192" s="373"/>
      <c r="K192" s="570"/>
      <c r="L192" s="373"/>
      <c r="M192" s="388"/>
      <c r="N192" s="1392">
        <v>48</v>
      </c>
    </row>
    <row r="193" spans="1:14">
      <c r="A193" s="1391">
        <v>49</v>
      </c>
      <c r="B193" s="1389"/>
      <c r="C193" s="551"/>
      <c r="D193" s="373"/>
      <c r="E193" s="373"/>
      <c r="F193" s="339"/>
      <c r="G193" s="568"/>
      <c r="H193" s="373"/>
      <c r="I193" s="570"/>
      <c r="J193" s="373"/>
      <c r="K193" s="570"/>
      <c r="L193" s="373"/>
      <c r="M193" s="388"/>
      <c r="N193" s="1392">
        <v>49</v>
      </c>
    </row>
    <row r="194" spans="1:14">
      <c r="A194" s="1391">
        <v>50</v>
      </c>
      <c r="B194" s="1389"/>
      <c r="C194" s="551"/>
      <c r="D194" s="373"/>
      <c r="E194" s="373"/>
      <c r="F194" s="339"/>
      <c r="G194" s="568"/>
      <c r="H194" s="373"/>
      <c r="I194" s="570"/>
      <c r="J194" s="373"/>
      <c r="K194" s="570"/>
      <c r="L194" s="373"/>
      <c r="M194" s="388"/>
      <c r="N194" s="1392">
        <v>50</v>
      </c>
    </row>
    <row r="195" spans="1:14">
      <c r="A195" s="1391">
        <v>51</v>
      </c>
      <c r="B195" s="1389"/>
      <c r="C195" s="551"/>
      <c r="D195" s="321"/>
      <c r="E195" s="321"/>
      <c r="F195" s="320"/>
      <c r="G195" s="430"/>
      <c r="H195" s="321"/>
      <c r="I195" s="318"/>
      <c r="J195" s="321"/>
      <c r="K195" s="318"/>
      <c r="L195" s="321"/>
      <c r="M195" s="388"/>
      <c r="N195" s="1392">
        <v>51</v>
      </c>
    </row>
    <row r="196" spans="1:14" ht="15.75" thickBot="1">
      <c r="A196" s="1567">
        <v>52</v>
      </c>
      <c r="B196" s="572"/>
      <c r="C196" s="1045"/>
      <c r="D196" s="573"/>
      <c r="E196" s="573"/>
      <c r="F196" s="574"/>
      <c r="G196" s="575"/>
      <c r="H196" s="573"/>
      <c r="I196" s="306"/>
      <c r="J196" s="573"/>
      <c r="K196" s="306"/>
      <c r="L196" s="573"/>
      <c r="M196" s="576"/>
      <c r="N196" s="1568">
        <v>52</v>
      </c>
    </row>
    <row r="198" spans="1:14">
      <c r="A198" s="12" t="s">
        <v>1866</v>
      </c>
      <c r="B198" s="12"/>
      <c r="C198" s="12"/>
      <c r="D198" s="12"/>
      <c r="E198" s="12"/>
      <c r="F198" s="12"/>
      <c r="G198" s="12" t="s">
        <v>1867</v>
      </c>
      <c r="H198" s="12"/>
      <c r="I198" s="12"/>
      <c r="J198" s="12"/>
      <c r="K198" s="12"/>
      <c r="L198" s="12"/>
      <c r="M198" s="12"/>
      <c r="N198" s="12"/>
    </row>
  </sheetData>
  <customSheetViews>
    <customSheetView guid="{15E51391-F6F3-48E9-B40F-0D0FA5B2E445}"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
      <headerFooter alignWithMargins="0"/>
    </customSheetView>
    <customSheetView guid="{3A144620-83F7-4F5B-821B-3720DAB5A017}"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2"/>
      <headerFooter alignWithMargins="0"/>
    </customSheetView>
    <customSheetView guid="{4AE1E835-A004-41CE-8576-E42DEB829644}"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3"/>
      <headerFooter alignWithMargins="0"/>
    </customSheetView>
    <customSheetView guid="{F164CA47-D0CA-4087-947A-F5047D94B8B7}"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4"/>
      <headerFooter alignWithMargins="0"/>
    </customSheetView>
    <customSheetView guid="{BD2EE8C8-7F57-4FE0-A338-C6EB2215B0F1}"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5"/>
      <headerFooter alignWithMargins="0"/>
    </customSheetView>
    <customSheetView guid="{C7E3EE00-B00F-419E-8611-266863084489}"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6"/>
      <headerFooter alignWithMargins="0"/>
    </customSheetView>
    <customSheetView guid="{3477AA39-47F3-4DEE-B5AC-34FD34A7C506}"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7"/>
      <headerFooter alignWithMargins="0"/>
    </customSheetView>
    <customSheetView guid="{49B64248-30F9-46D2-A9F4-36D89630158D}"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8"/>
      <headerFooter alignWithMargins="0"/>
    </customSheetView>
    <customSheetView guid="{9460FF40-1E23-4EAD-9F2E-3CC0E3823200}"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9"/>
      <headerFooter alignWithMargins="0"/>
    </customSheetView>
    <customSheetView guid="{EB23B504-8D38-44C1-A572-0BC0016A4154}"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0"/>
      <headerFooter alignWithMargins="0"/>
    </customSheetView>
    <customSheetView guid="{33F19BEF-14FD-48AD-9437-DC9391C2FB5D}"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1"/>
      <headerFooter alignWithMargins="0"/>
    </customSheetView>
    <customSheetView guid="{3572A64A-10E1-48A8-88DB-C6FDE35A45D9}"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2"/>
      <headerFooter alignWithMargins="0"/>
    </customSheetView>
    <customSheetView guid="{9A3FFF2B-6404-4DF1-A691-3B3D111BF416}" scale="85" colorId="22">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3"/>
      <headerFooter alignWithMargins="0"/>
    </customSheetView>
    <customSheetView guid="{6972FD2D-1C11-49E2-936D-D053FB86EE49}"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4"/>
      <headerFooter alignWithMargins="0"/>
    </customSheetView>
    <customSheetView guid="{909B62D3-37B4-48E7-A28D-FCCB057513A6}"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5"/>
      <headerFooter alignWithMargins="0"/>
    </customSheetView>
    <customSheetView guid="{AF5B460E-BE98-4D6A-BC4D-FB7F586FE8C3}"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6"/>
      <headerFooter alignWithMargins="0"/>
    </customSheetView>
    <customSheetView guid="{AD2DEECA-73A1-433A-8496-725ED72ABD3B}" scale="85" colorId="22">
      <selection activeCell="K35" sqref="K35"/>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7"/>
      <headerFooter alignWithMargins="0"/>
    </customSheetView>
    <customSheetView guid="{613A73D1-ED13-41BC-B183-6F740B4BAFC9}" scale="60" colorId="22" showPageBreaks="1" view="pageBreakPreview" topLeftCell="A154">
      <selection activeCell="I207" sqref="I207"/>
      <rowBreaks count="2" manualBreakCount="2">
        <brk id="62" max="1638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rowBreaks count="2" manualBreakCount="2">
    <brk id="65" max="16383" man="1"/>
    <brk id="136" max="16383" man="1"/>
  </rowBreaks>
  <colBreaks count="1" manualBreakCount="1">
    <brk id="6"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J126"/>
  <sheetViews>
    <sheetView defaultGridColor="0" view="pageBreakPreview" colorId="22" zoomScale="60" zoomScaleNormal="85" workbookViewId="0">
      <selection activeCell="H17" sqref="H17"/>
    </sheetView>
  </sheetViews>
  <sheetFormatPr defaultColWidth="9.6640625" defaultRowHeight="15"/>
  <cols>
    <col min="1" max="1" width="4.6640625" style="9" customWidth="1"/>
    <col min="2" max="2" width="36.6640625" style="9" customWidth="1"/>
    <col min="3" max="3" width="10.6640625" style="9" customWidth="1"/>
    <col min="4" max="4" width="14.6640625" style="9" customWidth="1"/>
    <col min="5" max="5" width="17.6640625" style="9" customWidth="1"/>
    <col min="6" max="6" width="16.6640625" style="9" customWidth="1"/>
    <col min="7" max="16384" width="9.6640625" style="9"/>
  </cols>
  <sheetData>
    <row r="1" spans="1:9">
      <c r="A1" s="1022" t="s">
        <v>2056</v>
      </c>
      <c r="B1" s="1025"/>
      <c r="C1" s="1024" t="s">
        <v>1549</v>
      </c>
      <c r="D1" s="1025"/>
      <c r="E1" s="1024" t="s">
        <v>2058</v>
      </c>
      <c r="F1" s="1026" t="s">
        <v>2059</v>
      </c>
    </row>
    <row r="2" spans="1:9">
      <c r="A2" s="72" t="str">
        <f>'Data Sheet'!$C$25</f>
        <v>Central Hudson Gas &amp; Electric</v>
      </c>
      <c r="C2" s="510" t="s">
        <v>1868</v>
      </c>
      <c r="E2" s="510" t="s">
        <v>2061</v>
      </c>
      <c r="F2" s="1030"/>
    </row>
    <row r="3" spans="1:9" ht="15" customHeight="1">
      <c r="A3" s="1027"/>
      <c r="C3" s="510" t="s">
        <v>1869</v>
      </c>
      <c r="E3" s="870" t="str">
        <f>'Data Sheet'!$C$40</f>
        <v>4/14/14</v>
      </c>
      <c r="F3" s="1598" t="str">
        <f>'Data Sheet'!$C$38</f>
        <v>12/31/13</v>
      </c>
    </row>
    <row r="4" spans="1:9" ht="15" customHeight="1">
      <c r="A4" s="1569" t="s">
        <v>1870</v>
      </c>
      <c r="B4" s="1570"/>
      <c r="C4" s="1570"/>
      <c r="D4" s="1570"/>
      <c r="E4" s="1570"/>
      <c r="F4" s="1571"/>
    </row>
    <row r="5" spans="1:9">
      <c r="A5" s="1464"/>
      <c r="B5" s="1388"/>
      <c r="C5" s="1388"/>
      <c r="D5" s="1388"/>
      <c r="E5" s="1388"/>
      <c r="F5" s="1502"/>
    </row>
    <row r="6" spans="1:9">
      <c r="A6" s="1027"/>
      <c r="B6" s="9" t="s">
        <v>2104</v>
      </c>
      <c r="F6" s="1372"/>
    </row>
    <row r="7" spans="1:9">
      <c r="A7" s="1027"/>
      <c r="B7" s="9" t="s">
        <v>631</v>
      </c>
      <c r="F7" s="1372"/>
    </row>
    <row r="8" spans="1:9">
      <c r="A8" s="1027"/>
      <c r="B8" s="9" t="s">
        <v>2105</v>
      </c>
      <c r="F8" s="1372"/>
    </row>
    <row r="9" spans="1:9">
      <c r="A9" s="1027"/>
      <c r="B9" s="9" t="s">
        <v>248</v>
      </c>
      <c r="F9" s="1372"/>
    </row>
    <row r="10" spans="1:9">
      <c r="A10" s="1027"/>
      <c r="B10" s="9" t="s">
        <v>1683</v>
      </c>
      <c r="F10" s="1372" t="s">
        <v>2045</v>
      </c>
      <c r="G10" s="9" t="s">
        <v>2045</v>
      </c>
      <c r="H10" s="9" t="s">
        <v>2045</v>
      </c>
      <c r="I10" s="9" t="s">
        <v>2045</v>
      </c>
    </row>
    <row r="11" spans="1:9">
      <c r="A11" s="1027"/>
      <c r="F11" s="1372"/>
    </row>
    <row r="12" spans="1:9">
      <c r="A12" s="1387"/>
      <c r="B12" s="1389"/>
      <c r="C12" s="1503" t="s">
        <v>1684</v>
      </c>
      <c r="D12" s="1462"/>
      <c r="E12" s="1389"/>
      <c r="F12" s="1470"/>
    </row>
    <row r="13" spans="1:9">
      <c r="A13" s="1373"/>
      <c r="B13" s="1472" t="s">
        <v>1685</v>
      </c>
      <c r="C13" s="1472" t="s">
        <v>214</v>
      </c>
      <c r="D13" s="1472" t="s">
        <v>2099</v>
      </c>
      <c r="E13" s="1472" t="s">
        <v>635</v>
      </c>
      <c r="F13" s="1384" t="s">
        <v>3647</v>
      </c>
    </row>
    <row r="14" spans="1:9">
      <c r="A14" s="1373" t="s">
        <v>670</v>
      </c>
      <c r="B14" s="1472" t="s">
        <v>1931</v>
      </c>
      <c r="C14" s="1472" t="s">
        <v>2542</v>
      </c>
      <c r="D14" s="510"/>
      <c r="E14" s="510"/>
      <c r="F14" s="1384" t="s">
        <v>2870</v>
      </c>
    </row>
    <row r="15" spans="1:9">
      <c r="A15" s="1391" t="s">
        <v>1686</v>
      </c>
      <c r="B15" s="1475" t="s">
        <v>4043</v>
      </c>
      <c r="C15" s="1479" t="s">
        <v>3448</v>
      </c>
      <c r="D15" s="1479" t="s">
        <v>3449</v>
      </c>
      <c r="E15" s="1479" t="s">
        <v>3450</v>
      </c>
      <c r="F15" s="1392" t="s">
        <v>640</v>
      </c>
    </row>
    <row r="16" spans="1:9">
      <c r="A16" s="1373">
        <v>1</v>
      </c>
      <c r="B16" s="510" t="s">
        <v>4693</v>
      </c>
      <c r="C16" s="510"/>
      <c r="D16" s="382">
        <v>0</v>
      </c>
      <c r="E16" s="382">
        <v>0</v>
      </c>
      <c r="F16" s="337">
        <v>97493</v>
      </c>
    </row>
    <row r="17" spans="1:6">
      <c r="A17" s="1373">
        <v>2</v>
      </c>
      <c r="B17" s="510" t="s">
        <v>4694</v>
      </c>
      <c r="C17" s="510"/>
      <c r="D17" s="377">
        <v>0</v>
      </c>
      <c r="E17" s="377">
        <v>6276</v>
      </c>
      <c r="F17" s="338">
        <v>17003</v>
      </c>
    </row>
    <row r="18" spans="1:6">
      <c r="A18" s="1373">
        <v>3</v>
      </c>
      <c r="B18" s="510" t="s">
        <v>4831</v>
      </c>
      <c r="C18" s="510"/>
      <c r="D18" s="377">
        <v>0</v>
      </c>
      <c r="E18" s="377">
        <v>34638</v>
      </c>
      <c r="F18" s="338">
        <v>34638</v>
      </c>
    </row>
    <row r="19" spans="1:6">
      <c r="A19" s="1373">
        <v>4</v>
      </c>
      <c r="B19" s="510" t="s">
        <v>4695</v>
      </c>
      <c r="C19" s="510"/>
      <c r="D19" s="377">
        <v>5740</v>
      </c>
      <c r="E19" s="377">
        <v>105962</v>
      </c>
      <c r="F19" s="338">
        <v>192034</v>
      </c>
    </row>
    <row r="20" spans="1:6">
      <c r="A20" s="1373">
        <v>5</v>
      </c>
      <c r="B20" s="510" t="s">
        <v>4696</v>
      </c>
      <c r="C20" s="510"/>
      <c r="D20" s="377">
        <v>0</v>
      </c>
      <c r="E20" s="377">
        <v>7782</v>
      </c>
      <c r="F20" s="338">
        <v>18330</v>
      </c>
    </row>
    <row r="21" spans="1:6">
      <c r="A21" s="1373">
        <v>6</v>
      </c>
      <c r="B21" s="510" t="s">
        <v>4830</v>
      </c>
      <c r="C21" s="510"/>
      <c r="D21" s="377">
        <v>0</v>
      </c>
      <c r="E21" s="377">
        <v>129600</v>
      </c>
      <c r="F21" s="338">
        <v>129600</v>
      </c>
    </row>
    <row r="22" spans="1:6">
      <c r="A22" s="1373">
        <v>7</v>
      </c>
      <c r="B22" s="510" t="s">
        <v>4697</v>
      </c>
      <c r="C22" s="510"/>
      <c r="D22" s="377">
        <v>3873573</v>
      </c>
      <c r="E22" s="377">
        <v>3906184</v>
      </c>
      <c r="F22" s="338">
        <v>6004944</v>
      </c>
    </row>
    <row r="23" spans="1:6">
      <c r="A23" s="1373">
        <v>8</v>
      </c>
      <c r="B23" s="510" t="s">
        <v>4698</v>
      </c>
      <c r="C23" s="510"/>
      <c r="D23" s="377">
        <v>197475</v>
      </c>
      <c r="E23" s="377">
        <v>2918811</v>
      </c>
      <c r="F23" s="338">
        <v>10930128</v>
      </c>
    </row>
    <row r="24" spans="1:6">
      <c r="A24" s="1373">
        <v>9</v>
      </c>
      <c r="B24" s="510" t="s">
        <v>4699</v>
      </c>
      <c r="C24" s="510"/>
      <c r="D24" s="377">
        <v>0</v>
      </c>
      <c r="E24" s="377">
        <v>515450</v>
      </c>
      <c r="F24" s="338">
        <v>1405717</v>
      </c>
    </row>
    <row r="25" spans="1:6">
      <c r="A25" s="1373">
        <v>10</v>
      </c>
      <c r="B25" s="510" t="s">
        <v>4700</v>
      </c>
      <c r="C25" s="577"/>
      <c r="D25" s="377">
        <v>1206900</v>
      </c>
      <c r="E25" s="377">
        <v>533600</v>
      </c>
      <c r="F25" s="338">
        <v>3374100</v>
      </c>
    </row>
    <row r="26" spans="1:6">
      <c r="A26" s="1373">
        <v>11</v>
      </c>
      <c r="B26" s="510" t="s">
        <v>4701</v>
      </c>
      <c r="C26" s="510"/>
      <c r="D26" s="377">
        <v>111700</v>
      </c>
      <c r="E26" s="377">
        <v>72800</v>
      </c>
      <c r="F26" s="338">
        <v>566700</v>
      </c>
    </row>
    <row r="27" spans="1:6">
      <c r="A27" s="1373">
        <v>12</v>
      </c>
      <c r="B27" s="510" t="s">
        <v>4702</v>
      </c>
      <c r="C27" s="510"/>
      <c r="D27" s="377">
        <v>22027</v>
      </c>
      <c r="E27" s="377">
        <v>759282</v>
      </c>
      <c r="F27" s="338">
        <v>935745</v>
      </c>
    </row>
    <row r="28" spans="1:6">
      <c r="A28" s="1373">
        <v>13</v>
      </c>
      <c r="B28" s="510" t="s">
        <v>4703</v>
      </c>
      <c r="C28" s="510"/>
      <c r="D28" s="377">
        <v>208096</v>
      </c>
      <c r="E28" s="377">
        <v>142201</v>
      </c>
      <c r="F28" s="338">
        <v>451630</v>
      </c>
    </row>
    <row r="29" spans="1:6">
      <c r="A29" s="1373">
        <v>14</v>
      </c>
      <c r="B29" s="510" t="s">
        <v>4704</v>
      </c>
      <c r="C29" s="510"/>
      <c r="D29" s="377">
        <v>0</v>
      </c>
      <c r="E29" s="377">
        <v>142230</v>
      </c>
      <c r="F29" s="338">
        <v>333947</v>
      </c>
    </row>
    <row r="30" spans="1:6">
      <c r="A30" s="1373">
        <v>15</v>
      </c>
      <c r="B30" s="510" t="s">
        <v>4705</v>
      </c>
      <c r="C30" s="510"/>
      <c r="D30" s="377">
        <v>0</v>
      </c>
      <c r="E30" s="377">
        <v>59288</v>
      </c>
      <c r="F30" s="338">
        <v>95456</v>
      </c>
    </row>
    <row r="31" spans="1:6">
      <c r="A31" s="1373">
        <v>16</v>
      </c>
      <c r="B31" s="510" t="s">
        <v>4832</v>
      </c>
      <c r="C31" s="510"/>
      <c r="D31" s="377">
        <v>0</v>
      </c>
      <c r="E31" s="377">
        <v>301172</v>
      </c>
      <c r="F31" s="338">
        <v>301172</v>
      </c>
    </row>
    <row r="32" spans="1:6">
      <c r="A32" s="1373">
        <v>17</v>
      </c>
      <c r="B32" s="510" t="s">
        <v>4833</v>
      </c>
      <c r="C32" s="510"/>
      <c r="D32" s="377">
        <v>0</v>
      </c>
      <c r="E32" s="377">
        <v>11860747</v>
      </c>
      <c r="F32" s="338">
        <v>11860747</v>
      </c>
    </row>
    <row r="33" spans="1:6">
      <c r="A33" s="1373">
        <v>18</v>
      </c>
      <c r="B33" s="510" t="s">
        <v>4706</v>
      </c>
      <c r="C33" s="510"/>
      <c r="D33" s="377">
        <v>0</v>
      </c>
      <c r="E33" s="377">
        <v>7641275</v>
      </c>
      <c r="F33" s="338">
        <v>9305553</v>
      </c>
    </row>
    <row r="34" spans="1:6">
      <c r="A34" s="1373">
        <v>19</v>
      </c>
      <c r="B34" s="510" t="s">
        <v>4707</v>
      </c>
      <c r="C34" s="510"/>
      <c r="D34" s="377">
        <v>0</v>
      </c>
      <c r="E34" s="377">
        <v>5247652</v>
      </c>
      <c r="F34" s="338">
        <v>15197293</v>
      </c>
    </row>
    <row r="35" spans="1:6">
      <c r="A35" s="1373">
        <v>20</v>
      </c>
      <c r="B35" s="510" t="s">
        <v>4708</v>
      </c>
      <c r="C35" s="510"/>
      <c r="D35" s="377">
        <v>825257</v>
      </c>
      <c r="E35" s="377">
        <v>4940332</v>
      </c>
      <c r="F35" s="338">
        <v>6504930</v>
      </c>
    </row>
    <row r="36" spans="1:6">
      <c r="A36" s="1373">
        <v>21</v>
      </c>
      <c r="B36" s="510" t="s">
        <v>4709</v>
      </c>
      <c r="C36" s="510"/>
      <c r="D36" s="377">
        <v>500000</v>
      </c>
      <c r="E36" s="377">
        <v>0</v>
      </c>
      <c r="F36" s="338">
        <v>208579</v>
      </c>
    </row>
    <row r="37" spans="1:6">
      <c r="A37" s="1373">
        <v>22</v>
      </c>
      <c r="B37" s="510" t="s">
        <v>4710</v>
      </c>
      <c r="C37" s="510"/>
      <c r="D37" s="377">
        <v>60903</v>
      </c>
      <c r="E37" s="377">
        <v>110</v>
      </c>
      <c r="F37" s="338">
        <v>5489</v>
      </c>
    </row>
    <row r="38" spans="1:6">
      <c r="A38" s="1373">
        <v>23</v>
      </c>
      <c r="B38" s="510" t="s">
        <v>4711</v>
      </c>
      <c r="C38" s="510"/>
      <c r="D38" s="377">
        <v>697763</v>
      </c>
      <c r="E38" s="377">
        <v>536240</v>
      </c>
      <c r="F38" s="338">
        <v>-111371</v>
      </c>
    </row>
    <row r="39" spans="1:6">
      <c r="A39" s="1373">
        <v>24</v>
      </c>
      <c r="B39" s="510" t="s">
        <v>4712</v>
      </c>
      <c r="C39" s="510"/>
      <c r="D39" s="377">
        <v>1004289</v>
      </c>
      <c r="E39" s="377">
        <v>3085061</v>
      </c>
      <c r="F39" s="338">
        <v>4322680</v>
      </c>
    </row>
    <row r="40" spans="1:6">
      <c r="A40" s="1373">
        <v>25</v>
      </c>
      <c r="B40" s="510" t="s">
        <v>4713</v>
      </c>
      <c r="C40" s="510"/>
      <c r="D40" s="377">
        <v>9259901</v>
      </c>
      <c r="E40" s="377">
        <v>19436121</v>
      </c>
      <c r="F40" s="338">
        <v>10176220</v>
      </c>
    </row>
    <row r="41" spans="1:6">
      <c r="A41" s="1373">
        <v>26</v>
      </c>
      <c r="B41" s="510" t="s">
        <v>4834</v>
      </c>
      <c r="C41" s="510"/>
      <c r="D41" s="377">
        <v>0</v>
      </c>
      <c r="E41" s="377">
        <v>3008526</v>
      </c>
      <c r="F41" s="338">
        <v>3008526</v>
      </c>
    </row>
    <row r="42" spans="1:6">
      <c r="A42" s="1373">
        <v>27</v>
      </c>
      <c r="B42" s="510" t="s">
        <v>4714</v>
      </c>
      <c r="C42" s="510"/>
      <c r="D42" s="377">
        <v>0</v>
      </c>
      <c r="E42" s="377">
        <v>0</v>
      </c>
      <c r="F42" s="338">
        <v>106000</v>
      </c>
    </row>
    <row r="43" spans="1:6">
      <c r="A43" s="1373">
        <v>28</v>
      </c>
      <c r="B43" s="510" t="s">
        <v>4715</v>
      </c>
      <c r="C43" s="510"/>
      <c r="D43" s="377">
        <v>0</v>
      </c>
      <c r="E43" s="377">
        <v>6816</v>
      </c>
      <c r="F43" s="338">
        <v>10224</v>
      </c>
    </row>
    <row r="44" spans="1:6">
      <c r="A44" s="1373">
        <v>29</v>
      </c>
      <c r="B44" s="510" t="s">
        <v>4716</v>
      </c>
      <c r="C44" s="510"/>
      <c r="D44" s="377">
        <v>5358700</v>
      </c>
      <c r="E44" s="377">
        <v>12032700</v>
      </c>
      <c r="F44" s="338">
        <v>27752200</v>
      </c>
    </row>
    <row r="45" spans="1:6">
      <c r="A45" s="1373">
        <v>30</v>
      </c>
      <c r="B45" s="510" t="s">
        <v>4717</v>
      </c>
      <c r="C45" s="510"/>
      <c r="D45" s="377">
        <v>0</v>
      </c>
      <c r="E45" s="377">
        <v>1600325</v>
      </c>
      <c r="F45" s="338">
        <v>3181180</v>
      </c>
    </row>
    <row r="46" spans="1:6">
      <c r="A46" s="1373">
        <v>31</v>
      </c>
      <c r="B46" s="510" t="s">
        <v>4718</v>
      </c>
      <c r="C46" s="510"/>
      <c r="D46" s="377">
        <v>0</v>
      </c>
      <c r="E46" s="377">
        <v>121265</v>
      </c>
      <c r="F46" s="338">
        <v>206519</v>
      </c>
    </row>
    <row r="47" spans="1:6">
      <c r="A47" s="1373">
        <v>32</v>
      </c>
      <c r="B47" s="1375" t="s">
        <v>4835</v>
      </c>
      <c r="C47" s="510"/>
      <c r="D47" s="377">
        <v>0</v>
      </c>
      <c r="E47" s="377">
        <v>381378</v>
      </c>
      <c r="F47" s="338">
        <v>381378</v>
      </c>
    </row>
    <row r="48" spans="1:6">
      <c r="A48" s="1373">
        <v>33</v>
      </c>
      <c r="B48" s="1375" t="s">
        <v>4836</v>
      </c>
      <c r="C48" s="510"/>
      <c r="D48" s="377">
        <v>0</v>
      </c>
      <c r="E48" s="377">
        <v>96738</v>
      </c>
      <c r="F48" s="338">
        <v>96738</v>
      </c>
    </row>
    <row r="49" spans="1:10">
      <c r="A49" s="1373">
        <v>34</v>
      </c>
      <c r="B49" s="1375" t="s">
        <v>4837</v>
      </c>
      <c r="C49" s="510"/>
      <c r="D49" s="377">
        <v>0</v>
      </c>
      <c r="E49" s="377">
        <v>786252</v>
      </c>
      <c r="F49" s="338">
        <v>786252</v>
      </c>
    </row>
    <row r="50" spans="1:10">
      <c r="A50" s="1373">
        <v>35</v>
      </c>
      <c r="B50" s="1375" t="s">
        <v>4838</v>
      </c>
      <c r="C50" s="510"/>
      <c r="D50" s="377">
        <v>0</v>
      </c>
      <c r="E50" s="377">
        <v>138750</v>
      </c>
      <c r="F50" s="338">
        <v>138750</v>
      </c>
    </row>
    <row r="51" spans="1:10">
      <c r="A51" s="1373">
        <v>36</v>
      </c>
      <c r="B51" s="1375" t="s">
        <v>4719</v>
      </c>
      <c r="C51" s="510"/>
      <c r="D51" s="377">
        <v>7</v>
      </c>
      <c r="E51" s="377">
        <v>249</v>
      </c>
      <c r="F51" s="338">
        <v>1586161</v>
      </c>
    </row>
    <row r="52" spans="1:10">
      <c r="A52" s="1381">
        <v>37</v>
      </c>
      <c r="B52" s="1823" t="s">
        <v>4720</v>
      </c>
      <c r="C52" s="1028"/>
      <c r="D52" s="387">
        <v>0</v>
      </c>
      <c r="E52" s="429">
        <v>19542</v>
      </c>
      <c r="F52" s="338">
        <v>22434</v>
      </c>
    </row>
    <row r="53" spans="1:10">
      <c r="A53" s="1381">
        <v>38</v>
      </c>
      <c r="B53" s="1823" t="s">
        <v>4721</v>
      </c>
      <c r="C53" s="1028"/>
      <c r="D53" s="387">
        <v>0</v>
      </c>
      <c r="E53" s="429">
        <v>475503</v>
      </c>
      <c r="F53" s="338">
        <v>732003</v>
      </c>
      <c r="J53" s="9" t="s">
        <v>2045</v>
      </c>
    </row>
    <row r="54" spans="1:10">
      <c r="A54" s="1381">
        <v>39</v>
      </c>
      <c r="B54" s="1375" t="s">
        <v>4722</v>
      </c>
      <c r="C54" s="1028"/>
      <c r="D54" s="387">
        <v>7454</v>
      </c>
      <c r="E54" s="429">
        <v>677</v>
      </c>
      <c r="F54" s="338">
        <v>679</v>
      </c>
    </row>
    <row r="55" spans="1:10">
      <c r="A55" s="1381">
        <v>40</v>
      </c>
      <c r="B55" s="1375" t="s">
        <v>4723</v>
      </c>
      <c r="C55" s="1028"/>
      <c r="D55" s="387">
        <v>0</v>
      </c>
      <c r="E55" s="429">
        <v>371500</v>
      </c>
      <c r="F55" s="338">
        <v>1193700</v>
      </c>
    </row>
    <row r="56" spans="1:10">
      <c r="A56" s="1381">
        <v>41</v>
      </c>
      <c r="B56" s="1375" t="s">
        <v>4724</v>
      </c>
      <c r="C56" s="1028"/>
      <c r="D56" s="387">
        <v>0</v>
      </c>
      <c r="E56" s="429">
        <v>469833</v>
      </c>
      <c r="F56" s="338">
        <v>1978828</v>
      </c>
    </row>
    <row r="57" spans="1:10">
      <c r="A57" s="1381">
        <v>42</v>
      </c>
      <c r="B57" s="1028" t="s">
        <v>4725</v>
      </c>
      <c r="C57" s="1028"/>
      <c r="D57" s="429">
        <v>0</v>
      </c>
      <c r="E57" s="429">
        <v>125463</v>
      </c>
      <c r="F57" s="381">
        <v>535871</v>
      </c>
    </row>
    <row r="58" spans="1:10">
      <c r="A58" s="1381">
        <v>43</v>
      </c>
      <c r="B58" s="1375" t="s">
        <v>4726</v>
      </c>
      <c r="C58" s="1028"/>
      <c r="D58" s="387">
        <v>1446099</v>
      </c>
      <c r="E58" s="429">
        <v>37420049</v>
      </c>
      <c r="F58" s="381">
        <v>42284612</v>
      </c>
    </row>
    <row r="59" spans="1:10" ht="15.75" thickBot="1">
      <c r="A59" s="1520">
        <v>44</v>
      </c>
      <c r="B59" s="1572" t="s">
        <v>1687</v>
      </c>
      <c r="C59" s="1573"/>
      <c r="D59" s="328">
        <f>SUM(D16:D58)</f>
        <v>24785884</v>
      </c>
      <c r="E59" s="328">
        <f>SUM(E16:E58)</f>
        <v>119438380</v>
      </c>
      <c r="F59" s="326">
        <f>SUM(F16:F58)</f>
        <v>166360812</v>
      </c>
    </row>
    <row r="60" spans="1:10">
      <c r="A60" s="9" t="s">
        <v>2045</v>
      </c>
    </row>
    <row r="61" spans="1:10">
      <c r="A61" s="1550" t="s">
        <v>1162</v>
      </c>
      <c r="B61" s="1550"/>
      <c r="C61" s="1550"/>
      <c r="E61" s="12" t="s">
        <v>1688</v>
      </c>
      <c r="F61" s="12"/>
    </row>
    <row r="62" spans="1:10">
      <c r="A62" s="12" t="s">
        <v>1689</v>
      </c>
      <c r="B62" s="12"/>
      <c r="C62" s="12"/>
      <c r="D62" s="12"/>
      <c r="E62" s="12"/>
      <c r="F62" s="12"/>
      <c r="G62" s="9" t="s">
        <v>2045</v>
      </c>
    </row>
    <row r="63" spans="1:10">
      <c r="A63" s="13"/>
      <c r="B63" s="1555"/>
    </row>
    <row r="65" spans="1:6" ht="15.75">
      <c r="A65" s="1371" t="s">
        <v>663</v>
      </c>
      <c r="B65" s="12"/>
      <c r="C65" s="12"/>
      <c r="D65" s="12"/>
      <c r="E65" s="12"/>
      <c r="F65" s="12"/>
    </row>
    <row r="67" spans="1:6" ht="15.75" thickBot="1">
      <c r="A67" s="9" t="str">
        <f>'Data Sheet'!$C$25</f>
        <v>Central Hudson Gas &amp; Electric</v>
      </c>
      <c r="E67" s="1367"/>
      <c r="F67" s="1604" t="str">
        <f>'Data Sheet'!$C$38</f>
        <v>12/31/13</v>
      </c>
    </row>
    <row r="68" spans="1:6">
      <c r="A68" s="1022"/>
      <c r="B68" s="1025"/>
      <c r="C68" s="1025"/>
      <c r="D68" s="1025"/>
      <c r="E68" s="1025"/>
      <c r="F68" s="1369"/>
    </row>
    <row r="69" spans="1:6">
      <c r="A69" s="1485" t="s">
        <v>1870</v>
      </c>
      <c r="B69" s="12"/>
      <c r="C69" s="12"/>
      <c r="D69" s="12"/>
      <c r="E69" s="12"/>
      <c r="F69" s="1040"/>
    </row>
    <row r="70" spans="1:6">
      <c r="A70" s="1031"/>
      <c r="B70" s="551"/>
      <c r="C70" s="551"/>
      <c r="D70" s="551"/>
      <c r="E70" s="551"/>
      <c r="F70" s="1374"/>
    </row>
    <row r="71" spans="1:6">
      <c r="A71" s="1387"/>
      <c r="B71" s="1389"/>
      <c r="C71" s="1503" t="s">
        <v>1684</v>
      </c>
      <c r="D71" s="1462"/>
      <c r="E71" s="1389"/>
      <c r="F71" s="1470"/>
    </row>
    <row r="72" spans="1:6">
      <c r="A72" s="1373"/>
      <c r="B72" s="1472" t="s">
        <v>1685</v>
      </c>
      <c r="C72" s="1472" t="s">
        <v>214</v>
      </c>
      <c r="D72" s="1472" t="s">
        <v>2099</v>
      </c>
      <c r="E72" s="1472" t="s">
        <v>635</v>
      </c>
      <c r="F72" s="1384" t="s">
        <v>3647</v>
      </c>
    </row>
    <row r="73" spans="1:6">
      <c r="A73" s="1373" t="s">
        <v>670</v>
      </c>
      <c r="B73" s="1472" t="s">
        <v>1931</v>
      </c>
      <c r="C73" s="1472" t="s">
        <v>2542</v>
      </c>
      <c r="D73" s="510"/>
      <c r="E73" s="510"/>
      <c r="F73" s="1384" t="s">
        <v>2870</v>
      </c>
    </row>
    <row r="74" spans="1:6">
      <c r="A74" s="1391" t="s">
        <v>1686</v>
      </c>
      <c r="B74" s="1475" t="s">
        <v>4043</v>
      </c>
      <c r="C74" s="1479" t="s">
        <v>3448</v>
      </c>
      <c r="D74" s="1479" t="s">
        <v>3449</v>
      </c>
      <c r="E74" s="1479" t="s">
        <v>3450</v>
      </c>
      <c r="F74" s="1392" t="s">
        <v>640</v>
      </c>
    </row>
    <row r="75" spans="1:6">
      <c r="A75" s="1373">
        <v>1</v>
      </c>
      <c r="B75" s="510"/>
      <c r="C75" s="510"/>
      <c r="D75" s="382"/>
      <c r="E75" s="382"/>
      <c r="F75" s="337"/>
    </row>
    <row r="76" spans="1:6">
      <c r="A76" s="1373">
        <v>2</v>
      </c>
      <c r="B76" s="510"/>
      <c r="C76" s="510"/>
      <c r="D76" s="377"/>
      <c r="E76" s="377"/>
      <c r="F76" s="338"/>
    </row>
    <row r="77" spans="1:6">
      <c r="A77" s="1373">
        <v>3</v>
      </c>
      <c r="B77" s="510"/>
      <c r="C77" s="510"/>
      <c r="D77" s="377"/>
      <c r="E77" s="377"/>
      <c r="F77" s="338"/>
    </row>
    <row r="78" spans="1:6">
      <c r="A78" s="1373">
        <v>4</v>
      </c>
      <c r="B78" s="510"/>
      <c r="C78" s="510"/>
      <c r="D78" s="377"/>
      <c r="E78" s="377"/>
      <c r="F78" s="338"/>
    </row>
    <row r="79" spans="1:6">
      <c r="A79" s="1373">
        <v>5</v>
      </c>
      <c r="B79" s="510"/>
      <c r="C79" s="510"/>
      <c r="D79" s="377"/>
      <c r="E79" s="377"/>
      <c r="F79" s="338"/>
    </row>
    <row r="80" spans="1:6">
      <c r="A80" s="1373">
        <v>6</v>
      </c>
      <c r="B80" s="510"/>
      <c r="C80" s="510"/>
      <c r="D80" s="377"/>
      <c r="E80" s="377"/>
      <c r="F80" s="338"/>
    </row>
    <row r="81" spans="1:6">
      <c r="A81" s="1373">
        <v>7</v>
      </c>
      <c r="B81" s="510"/>
      <c r="C81" s="510"/>
      <c r="D81" s="377"/>
      <c r="E81" s="377"/>
      <c r="F81" s="338"/>
    </row>
    <row r="82" spans="1:6">
      <c r="A82" s="1373">
        <v>8</v>
      </c>
      <c r="B82" s="510"/>
      <c r="C82" s="510"/>
      <c r="D82" s="377"/>
      <c r="E82" s="377"/>
      <c r="F82" s="338"/>
    </row>
    <row r="83" spans="1:6">
      <c r="A83" s="1373">
        <v>9</v>
      </c>
      <c r="B83" s="510"/>
      <c r="C83" s="510"/>
      <c r="D83" s="377"/>
      <c r="E83" s="377"/>
      <c r="F83" s="338"/>
    </row>
    <row r="84" spans="1:6">
      <c r="A84" s="1373">
        <v>10</v>
      </c>
      <c r="B84" s="510"/>
      <c r="C84" s="577"/>
      <c r="D84" s="377"/>
      <c r="E84" s="377"/>
      <c r="F84" s="338"/>
    </row>
    <row r="85" spans="1:6">
      <c r="A85" s="1373">
        <v>11</v>
      </c>
      <c r="B85" s="510"/>
      <c r="C85" s="510"/>
      <c r="D85" s="377"/>
      <c r="E85" s="377"/>
      <c r="F85" s="338"/>
    </row>
    <row r="86" spans="1:6">
      <c r="A86" s="1373">
        <v>12</v>
      </c>
      <c r="B86" s="510"/>
      <c r="C86" s="510"/>
      <c r="D86" s="377"/>
      <c r="E86" s="377"/>
      <c r="F86" s="338"/>
    </row>
    <row r="87" spans="1:6">
      <c r="A87" s="1373">
        <v>13</v>
      </c>
      <c r="B87" s="510"/>
      <c r="C87" s="510"/>
      <c r="D87" s="377"/>
      <c r="E87" s="377"/>
      <c r="F87" s="338"/>
    </row>
    <row r="88" spans="1:6">
      <c r="A88" s="1373">
        <v>14</v>
      </c>
      <c r="B88" s="510"/>
      <c r="C88" s="510"/>
      <c r="D88" s="377"/>
      <c r="E88" s="377"/>
      <c r="F88" s="338"/>
    </row>
    <row r="89" spans="1:6">
      <c r="A89" s="1373">
        <v>15</v>
      </c>
      <c r="B89" s="510"/>
      <c r="C89" s="510"/>
      <c r="D89" s="377"/>
      <c r="E89" s="377"/>
      <c r="F89" s="338"/>
    </row>
    <row r="90" spans="1:6">
      <c r="A90" s="1373">
        <v>16</v>
      </c>
      <c r="B90" s="510"/>
      <c r="C90" s="510"/>
      <c r="D90" s="377"/>
      <c r="E90" s="377"/>
      <c r="F90" s="338"/>
    </row>
    <row r="91" spans="1:6">
      <c r="A91" s="1373">
        <v>17</v>
      </c>
      <c r="B91" s="510"/>
      <c r="C91" s="510"/>
      <c r="D91" s="377"/>
      <c r="E91" s="377"/>
      <c r="F91" s="338"/>
    </row>
    <row r="92" spans="1:6">
      <c r="A92" s="1373">
        <v>18</v>
      </c>
      <c r="B92" s="510"/>
      <c r="C92" s="510"/>
      <c r="D92" s="377"/>
      <c r="E92" s="377"/>
      <c r="F92" s="338"/>
    </row>
    <row r="93" spans="1:6">
      <c r="A93" s="1373">
        <v>19</v>
      </c>
      <c r="B93" s="510"/>
      <c r="C93" s="510"/>
      <c r="D93" s="377"/>
      <c r="E93" s="377"/>
      <c r="F93" s="338"/>
    </row>
    <row r="94" spans="1:6">
      <c r="A94" s="1373">
        <v>20</v>
      </c>
      <c r="B94" s="510"/>
      <c r="C94" s="510"/>
      <c r="D94" s="377"/>
      <c r="E94" s="377"/>
      <c r="F94" s="338"/>
    </row>
    <row r="95" spans="1:6">
      <c r="A95" s="1373">
        <v>21</v>
      </c>
      <c r="B95" s="510"/>
      <c r="C95" s="510"/>
      <c r="D95" s="377"/>
      <c r="E95" s="377"/>
      <c r="F95" s="338"/>
    </row>
    <row r="96" spans="1:6">
      <c r="A96" s="1373">
        <v>22</v>
      </c>
      <c r="B96" s="510"/>
      <c r="C96" s="510"/>
      <c r="D96" s="377"/>
      <c r="E96" s="377"/>
      <c r="F96" s="338"/>
    </row>
    <row r="97" spans="1:6">
      <c r="A97" s="1373">
        <v>23</v>
      </c>
      <c r="B97" s="510"/>
      <c r="C97" s="510"/>
      <c r="D97" s="377"/>
      <c r="E97" s="377"/>
      <c r="F97" s="338"/>
    </row>
    <row r="98" spans="1:6">
      <c r="A98" s="1373">
        <v>24</v>
      </c>
      <c r="B98" s="510"/>
      <c r="C98" s="510"/>
      <c r="D98" s="377"/>
      <c r="E98" s="377"/>
      <c r="F98" s="338"/>
    </row>
    <row r="99" spans="1:6">
      <c r="A99" s="1373">
        <v>25</v>
      </c>
      <c r="B99" s="510"/>
      <c r="C99" s="510"/>
      <c r="D99" s="377"/>
      <c r="E99" s="377"/>
      <c r="F99" s="338"/>
    </row>
    <row r="100" spans="1:6">
      <c r="A100" s="1373">
        <v>26</v>
      </c>
      <c r="B100" s="510"/>
      <c r="C100" s="510"/>
      <c r="D100" s="377"/>
      <c r="E100" s="377"/>
      <c r="F100" s="338"/>
    </row>
    <row r="101" spans="1:6">
      <c r="A101" s="1373">
        <v>27</v>
      </c>
      <c r="B101" s="510"/>
      <c r="C101" s="510"/>
      <c r="D101" s="377"/>
      <c r="E101" s="377"/>
      <c r="F101" s="338"/>
    </row>
    <row r="102" spans="1:6">
      <c r="A102" s="1373">
        <v>28</v>
      </c>
      <c r="B102" s="510"/>
      <c r="C102" s="510"/>
      <c r="D102" s="377"/>
      <c r="E102" s="377"/>
      <c r="F102" s="338"/>
    </row>
    <row r="103" spans="1:6">
      <c r="A103" s="1373">
        <v>29</v>
      </c>
      <c r="B103" s="510"/>
      <c r="C103" s="510"/>
      <c r="D103" s="377"/>
      <c r="E103" s="377"/>
      <c r="F103" s="338"/>
    </row>
    <row r="104" spans="1:6">
      <c r="A104" s="1373">
        <v>30</v>
      </c>
      <c r="B104" s="510"/>
      <c r="C104" s="510"/>
      <c r="D104" s="377"/>
      <c r="E104" s="377"/>
      <c r="F104" s="338"/>
    </row>
    <row r="105" spans="1:6">
      <c r="A105" s="1373">
        <v>31</v>
      </c>
      <c r="B105" s="510"/>
      <c r="C105" s="510"/>
      <c r="D105" s="377"/>
      <c r="E105" s="377"/>
      <c r="F105" s="338"/>
    </row>
    <row r="106" spans="1:6">
      <c r="A106" s="1373">
        <v>32</v>
      </c>
      <c r="B106" s="510"/>
      <c r="C106" s="510"/>
      <c r="D106" s="377"/>
      <c r="E106" s="377"/>
      <c r="F106" s="338"/>
    </row>
    <row r="107" spans="1:6">
      <c r="A107" s="1373">
        <v>33</v>
      </c>
      <c r="B107" s="510"/>
      <c r="C107" s="510"/>
      <c r="D107" s="377"/>
      <c r="E107" s="377"/>
      <c r="F107" s="338"/>
    </row>
    <row r="108" spans="1:6">
      <c r="A108" s="1381">
        <v>34</v>
      </c>
      <c r="B108" s="1375"/>
      <c r="C108" s="1028"/>
      <c r="D108" s="387"/>
      <c r="E108" s="429"/>
      <c r="F108" s="338"/>
    </row>
    <row r="109" spans="1:6">
      <c r="A109" s="1381">
        <v>35</v>
      </c>
      <c r="B109" s="1375"/>
      <c r="C109" s="1028"/>
      <c r="D109" s="387"/>
      <c r="E109" s="429"/>
      <c r="F109" s="338"/>
    </row>
    <row r="110" spans="1:6">
      <c r="A110" s="1381">
        <v>36</v>
      </c>
      <c r="B110" s="1375"/>
      <c r="C110" s="1028"/>
      <c r="D110" s="387"/>
      <c r="E110" s="429"/>
      <c r="F110" s="338"/>
    </row>
    <row r="111" spans="1:6">
      <c r="A111" s="1381">
        <v>37</v>
      </c>
      <c r="B111" s="1375"/>
      <c r="C111" s="1028"/>
      <c r="D111" s="387"/>
      <c r="E111" s="429"/>
      <c r="F111" s="338"/>
    </row>
    <row r="112" spans="1:6">
      <c r="A112" s="1381">
        <v>38</v>
      </c>
      <c r="B112" s="1375"/>
      <c r="C112" s="1028"/>
      <c r="D112" s="387"/>
      <c r="E112" s="429"/>
      <c r="F112" s="338"/>
    </row>
    <row r="113" spans="1:6">
      <c r="A113" s="1381">
        <v>39</v>
      </c>
      <c r="B113" s="1375"/>
      <c r="C113" s="1028"/>
      <c r="D113" s="387"/>
      <c r="E113" s="429"/>
      <c r="F113" s="338"/>
    </row>
    <row r="114" spans="1:6">
      <c r="A114" s="1381">
        <v>40</v>
      </c>
      <c r="B114" s="1375"/>
      <c r="C114" s="1028"/>
      <c r="D114" s="387"/>
      <c r="E114" s="429"/>
      <c r="F114" s="338"/>
    </row>
    <row r="115" spans="1:6">
      <c r="A115" s="1381">
        <v>41</v>
      </c>
      <c r="B115" s="1375"/>
      <c r="C115" s="1028"/>
      <c r="D115" s="387"/>
      <c r="E115" s="429"/>
      <c r="F115" s="338"/>
    </row>
    <row r="116" spans="1:6">
      <c r="A116" s="1381">
        <v>42</v>
      </c>
      <c r="B116" s="1375"/>
      <c r="C116" s="1028"/>
      <c r="D116" s="387"/>
      <c r="E116" s="429"/>
      <c r="F116" s="338"/>
    </row>
    <row r="117" spans="1:6">
      <c r="A117" s="1381">
        <v>43</v>
      </c>
      <c r="B117" s="1375"/>
      <c r="C117" s="1028"/>
      <c r="D117" s="387"/>
      <c r="E117" s="429"/>
      <c r="F117" s="338"/>
    </row>
    <row r="118" spans="1:6">
      <c r="A118" s="1381">
        <v>44</v>
      </c>
      <c r="B118" s="1375"/>
      <c r="C118" s="1028"/>
      <c r="D118" s="387"/>
      <c r="E118" s="429"/>
      <c r="F118" s="338"/>
    </row>
    <row r="119" spans="1:6">
      <c r="A119" s="1381">
        <v>45</v>
      </c>
      <c r="B119" s="1375"/>
      <c r="C119" s="1028"/>
      <c r="D119" s="387"/>
      <c r="E119" s="429"/>
      <c r="F119" s="338"/>
    </row>
    <row r="120" spans="1:6">
      <c r="A120" s="1381">
        <v>46</v>
      </c>
      <c r="B120" s="1375"/>
      <c r="C120" s="1028"/>
      <c r="D120" s="387"/>
      <c r="E120" s="429"/>
      <c r="F120" s="338"/>
    </row>
    <row r="121" spans="1:6">
      <c r="A121" s="1381">
        <v>47</v>
      </c>
      <c r="B121" s="1028"/>
      <c r="C121" s="1028"/>
      <c r="D121" s="429"/>
      <c r="E121" s="429"/>
      <c r="F121" s="381"/>
    </row>
    <row r="122" spans="1:6">
      <c r="A122" s="1381">
        <v>48</v>
      </c>
      <c r="B122" s="1375"/>
      <c r="C122" s="1028"/>
      <c r="D122" s="387"/>
      <c r="E122" s="429"/>
      <c r="F122" s="381"/>
    </row>
    <row r="123" spans="1:6" ht="15.75" thickBot="1">
      <c r="A123" s="1520">
        <v>49</v>
      </c>
      <c r="B123" s="1572" t="s">
        <v>1687</v>
      </c>
      <c r="C123" s="1573"/>
      <c r="D123" s="328">
        <f>SUM(D75:D122)</f>
        <v>0</v>
      </c>
      <c r="E123" s="328">
        <f>SUM(E75:E122)</f>
        <v>0</v>
      </c>
      <c r="F123" s="326">
        <f>SUM(F75:F122)</f>
        <v>0</v>
      </c>
    </row>
    <row r="124" spans="1:6">
      <c r="A124" s="9" t="s">
        <v>2045</v>
      </c>
    </row>
    <row r="125" spans="1:6">
      <c r="A125" s="12" t="s">
        <v>1162</v>
      </c>
      <c r="B125" s="12"/>
      <c r="C125" s="12"/>
      <c r="E125" s="12" t="s">
        <v>1688</v>
      </c>
      <c r="F125" s="12"/>
    </row>
    <row r="126" spans="1:6">
      <c r="A126" s="12" t="s">
        <v>1690</v>
      </c>
      <c r="B126" s="12"/>
      <c r="C126" s="12"/>
      <c r="D126" s="12"/>
      <c r="E126" s="12"/>
      <c r="F126" s="12"/>
    </row>
  </sheetData>
  <customSheetViews>
    <customSheetView guid="{15E51391-F6F3-48E9-B40F-0D0FA5B2E445}"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
      <headerFooter alignWithMargins="0"/>
    </customSheetView>
    <customSheetView guid="{3A144620-83F7-4F5B-821B-3720DAB5A017}"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2"/>
      <headerFooter alignWithMargins="0"/>
    </customSheetView>
    <customSheetView guid="{4AE1E835-A004-41CE-8576-E42DEB829644}"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3"/>
      <headerFooter alignWithMargins="0"/>
    </customSheetView>
    <customSheetView guid="{F164CA47-D0CA-4087-947A-F5047D94B8B7}"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4"/>
      <headerFooter alignWithMargins="0"/>
    </customSheetView>
    <customSheetView guid="{BD2EE8C8-7F57-4FE0-A338-C6EB2215B0F1}" scale="60" colorId="22" showPageBreaks="1" fitToPage="1" printArea="1" view="pageBreakPreview">
      <selection activeCell="F51" sqref="F51"/>
      <rowBreaks count="1" manualBreakCount="1">
        <brk id="65" max="5" man="1"/>
      </rowBreaks>
      <colBreaks count="1" manualBreakCount="1">
        <brk id="6" max="1048575" man="1"/>
      </colBreaks>
      <pageMargins left="0.5" right="0.5" top="0.5" bottom="0.5" header="0.5" footer="0.5"/>
      <printOptions horizontalCentered="1" verticalCentered="1"/>
      <pageSetup scale="76" orientation="portrait" horizontalDpi="300" verticalDpi="300" r:id="rId5"/>
      <headerFooter alignWithMargins="0"/>
    </customSheetView>
    <customSheetView guid="{C7E3EE00-B00F-419E-8611-266863084489}" scale="60" colorId="22" showPageBreaks="1" fitToPage="1" printArea="1" view="pageBreakPreview">
      <selection activeCell="B10" sqref="B10"/>
      <rowBreaks count="1" manualBreakCount="1">
        <brk id="62" max="5" man="1"/>
      </rowBreaks>
      <colBreaks count="1" manualBreakCount="1">
        <brk id="6" max="1048575" man="1"/>
      </colBreaks>
      <pageMargins left="0.5" right="0.5" top="0.5" bottom="0.5" header="0.5" footer="0.5"/>
      <printOptions horizontalCentered="1" verticalCentered="1"/>
      <pageSetup scale="79" fitToHeight="2" orientation="portrait" horizontalDpi="300" verticalDpi="300" r:id="rId6"/>
      <headerFooter alignWithMargins="0"/>
    </customSheetView>
    <customSheetView guid="{3477AA39-47F3-4DEE-B5AC-34FD34A7C506}" scale="60" colorId="22" showPageBreaks="1" fitToPage="1" printArea="1" view="pageBreakPreview">
      <selection activeCell="B10" sqref="B10"/>
      <rowBreaks count="1" manualBreakCount="1">
        <brk id="62" max="5" man="1"/>
      </rowBreaks>
      <colBreaks count="1" manualBreakCount="1">
        <brk id="6" max="1048575" man="1"/>
      </colBreaks>
      <pageMargins left="0.5" right="0.5" top="0.5" bottom="0.5" header="0.5" footer="0.5"/>
      <printOptions horizontalCentered="1" verticalCentered="1"/>
      <pageSetup scale="79" fitToHeight="2" orientation="portrait" horizontalDpi="300" verticalDpi="300" r:id="rId7"/>
      <headerFooter alignWithMargins="0"/>
    </customSheetView>
    <customSheetView guid="{49B64248-30F9-46D2-A9F4-36D89630158D}" scale="60" colorId="22" showPageBreaks="1" fitToPage="1" printArea="1" view="pageBreakPreview">
      <selection activeCell="B10" sqref="B10"/>
      <rowBreaks count="1" manualBreakCount="1">
        <brk id="62" max="5" man="1"/>
      </rowBreaks>
      <colBreaks count="1" manualBreakCount="1">
        <brk id="6" max="1048575" man="1"/>
      </colBreaks>
      <pageMargins left="0.5" right="0.5" top="0.5" bottom="0.5" header="0.5" footer="0.5"/>
      <printOptions horizontalCentered="1" verticalCentered="1"/>
      <pageSetup scale="79" fitToHeight="2" orientation="portrait" horizontalDpi="300" verticalDpi="300" r:id="rId8"/>
      <headerFooter alignWithMargins="0"/>
    </customSheetView>
    <customSheetView guid="{9460FF40-1E23-4EAD-9F2E-3CC0E3823200}" scale="60" colorId="22" showPageBreaks="1" fitToPage="1" printArea="1" view="pageBreakPreview">
      <selection activeCell="B10" sqref="B10"/>
      <rowBreaks count="1" manualBreakCount="1">
        <brk id="62" max="5" man="1"/>
      </rowBreaks>
      <colBreaks count="1" manualBreakCount="1">
        <brk id="6" max="1048575" man="1"/>
      </colBreaks>
      <pageMargins left="0.5" right="0.5" top="0.5" bottom="0.5" header="0.5" footer="0.5"/>
      <printOptions horizontalCentered="1" verticalCentered="1"/>
      <pageSetup scale="79" fitToHeight="2" orientation="portrait" horizontalDpi="300" verticalDpi="300" r:id="rId9"/>
      <headerFooter alignWithMargins="0"/>
    </customSheetView>
    <customSheetView guid="{33F19BEF-14FD-48AD-9437-DC9391C2FB5D}"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0"/>
      <headerFooter alignWithMargins="0"/>
    </customSheetView>
    <customSheetView guid="{3572A64A-10E1-48A8-88DB-C6FDE35A45D9}"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1"/>
      <headerFooter alignWithMargins="0"/>
    </customSheetView>
    <customSheetView guid="{9A3FFF2B-6404-4DF1-A691-3B3D111BF416}"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2"/>
      <headerFooter alignWithMargins="0"/>
    </customSheetView>
    <customSheetView guid="{6972FD2D-1C11-49E2-936D-D053FB86EE49}"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3"/>
      <headerFooter alignWithMargins="0"/>
    </customSheetView>
    <customSheetView guid="{909B62D3-37B4-48E7-A28D-FCCB057513A6}"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4"/>
      <headerFooter alignWithMargins="0"/>
    </customSheetView>
    <customSheetView guid="{AF5B460E-BE98-4D6A-BC4D-FB7F586FE8C3}"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5"/>
      <headerFooter alignWithMargins="0"/>
    </customSheetView>
    <customSheetView guid="{AD2DEECA-73A1-433A-8496-725ED72ABD3B}" scale="60" colorId="22" showPageBreaks="1" fitToPage="1" view="pageBreakPreview">
      <selection activeCell="B10" sqref="B10"/>
      <rowBreaks count="2" manualBreakCount="2">
        <brk id="62" max="5" man="1"/>
        <brk id="85" max="9" man="1"/>
      </rowBreaks>
      <colBreaks count="1" manualBreakCount="1">
        <brk id="6" max="1048575" man="1"/>
      </colBreaks>
      <pageMargins left="0.5" right="0.5" top="0.5" bottom="0.5" header="0.5" footer="0.5"/>
      <printOptions horizontalCentered="1" verticalCentered="1"/>
      <pageSetup scale="57" fitToHeight="2" orientation="portrait" horizontalDpi="300" verticalDpi="300" r:id="rId16"/>
      <headerFooter alignWithMargins="0"/>
    </customSheetView>
    <customSheetView guid="{613A73D1-ED13-41BC-B183-6F740B4BAFC9}" scale="60" colorId="22" showPageBreaks="1" printArea="1" view="pageBreakPreview">
      <selection activeCell="B10" sqref="B10"/>
      <pageMargins left="0.5" right="0.5" top="0.5" bottom="0.5" header="0.5" footer="0.5"/>
      <printOptions horizontalCentered="1" verticalCentered="1"/>
      <pageSetup scale="78" fitToHeight="2" orientation="portrait" horizontalDpi="300" verticalDpi="300" r:id="rId17"/>
      <headerFooter alignWithMargins="0"/>
    </customSheetView>
  </customSheetViews>
  <printOptions horizontalCentered="1" verticalCentered="1"/>
  <pageMargins left="0.5" right="0.5" top="0.25" bottom="0.25" header="0" footer="0"/>
  <pageSetup scale="70" fitToHeight="2" orientation="portrait" horizontalDpi="300" verticalDpi="300" r:id="rId18"/>
  <headerFooter alignWithMargins="0"/>
  <drawing r:id="rId19"/>
  <legacyDrawing r:id="rId20"/>
  <mc:AlternateContent xmlns:mc="http://schemas.openxmlformats.org/markup-compatibility/2006">
    <mc:Choice Requires="x14">
      <controls>
        <mc:AlternateContent xmlns:mc="http://schemas.openxmlformats.org/markup-compatibility/2006">
          <mc:Choice Requires="x14">
            <control shapeId="48182" r:id="rId21" name="Button 54">
              <controlPr locked="0" defaultSize="0" autoFill="0" autoLine="0" autoPict="0">
                <anchor moveWithCells="1" sizeWithCells="1">
                  <from>
                    <xdr:col>2</xdr:col>
                    <xdr:colOff>38100</xdr:colOff>
                    <xdr:row>63</xdr:row>
                    <xdr:rowOff>0</xdr:rowOff>
                  </from>
                  <to>
                    <xdr:col>3</xdr:col>
                    <xdr:colOff>647700</xdr:colOff>
                    <xdr:row>63</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3"/>
  <sheetViews>
    <sheetView defaultGridColor="0" view="pageBreakPreview" topLeftCell="B1" colorId="22" zoomScale="60" zoomScaleNormal="85" workbookViewId="0">
      <selection activeCell="H17" sqref="H17"/>
    </sheetView>
  </sheetViews>
  <sheetFormatPr defaultColWidth="9.6640625" defaultRowHeight="15"/>
  <cols>
    <col min="1" max="1" width="4.6640625" style="9" customWidth="1"/>
    <col min="2" max="2" width="45.6640625" style="9" customWidth="1"/>
    <col min="3" max="3" width="22.109375" style="9" customWidth="1"/>
    <col min="4" max="5" width="25.6640625" style="9" customWidth="1"/>
    <col min="6" max="6" width="30.6640625" style="9" customWidth="1"/>
    <col min="7" max="7" width="35.6640625" style="9" customWidth="1"/>
    <col min="8" max="9" width="25.6640625" style="9" customWidth="1"/>
    <col min="10" max="10" width="4.6640625" style="9" customWidth="1"/>
    <col min="11" max="16384" width="9.6640625" style="9"/>
  </cols>
  <sheetData>
    <row r="1" spans="1:10">
      <c r="A1" s="43" t="s">
        <v>2056</v>
      </c>
      <c r="B1" s="44"/>
      <c r="C1" s="46" t="s">
        <v>3759</v>
      </c>
      <c r="D1" s="59" t="s">
        <v>2058</v>
      </c>
      <c r="E1" s="578" t="s">
        <v>2059</v>
      </c>
      <c r="F1" s="43" t="s">
        <v>2056</v>
      </c>
      <c r="G1" s="59" t="s">
        <v>3759</v>
      </c>
      <c r="H1" s="579" t="s">
        <v>2058</v>
      </c>
      <c r="I1" s="59" t="s">
        <v>2059</v>
      </c>
      <c r="J1" s="60"/>
    </row>
    <row r="2" spans="1:10">
      <c r="A2" s="72" t="str">
        <f>'Data Sheet'!$C$25</f>
        <v>Central Hudson Gas &amp; Electric</v>
      </c>
      <c r="B2" s="65"/>
      <c r="C2" s="30" t="s">
        <v>1979</v>
      </c>
      <c r="D2" s="57" t="s">
        <v>2061</v>
      </c>
      <c r="E2" s="49"/>
      <c r="F2" s="72" t="str">
        <f>'Data Sheet'!$C$25</f>
        <v>Central Hudson Gas &amp; Electric</v>
      </c>
      <c r="G2" s="57" t="s">
        <v>1979</v>
      </c>
      <c r="H2" s="57" t="s">
        <v>2061</v>
      </c>
      <c r="I2" s="1104"/>
      <c r="J2" s="39"/>
    </row>
    <row r="3" spans="1:10" ht="15" customHeight="1">
      <c r="A3" s="37"/>
      <c r="B3" s="115"/>
      <c r="C3" s="38" t="s">
        <v>1981</v>
      </c>
      <c r="D3" s="1105" t="str">
        <f>'Data Sheet'!$C$40</f>
        <v>4/14/14</v>
      </c>
      <c r="E3" s="132">
        <f>'Data Sheet'!$D$38</f>
        <v>0</v>
      </c>
      <c r="F3" s="37"/>
      <c r="G3" s="116" t="s">
        <v>1981</v>
      </c>
      <c r="H3" s="1610" t="str">
        <f>'Data Sheet'!$C$40</f>
        <v>4/14/14</v>
      </c>
      <c r="I3" s="1106" t="str">
        <f>'Data Sheet'!$C$38</f>
        <v>12/31/13</v>
      </c>
      <c r="J3" s="132"/>
    </row>
    <row r="4" spans="1:10" ht="15" customHeight="1">
      <c r="A4" s="580" t="s">
        <v>1691</v>
      </c>
      <c r="B4" s="581"/>
      <c r="C4" s="581"/>
      <c r="D4" s="581"/>
      <c r="E4" s="582"/>
      <c r="F4" s="580" t="s">
        <v>1692</v>
      </c>
      <c r="G4" s="264"/>
      <c r="H4" s="581"/>
      <c r="I4" s="581"/>
      <c r="J4" s="582"/>
    </row>
    <row r="5" spans="1:10">
      <c r="A5" s="34"/>
      <c r="B5" s="30"/>
      <c r="C5" s="30"/>
      <c r="D5" s="30"/>
      <c r="E5" s="39"/>
      <c r="F5" s="583"/>
      <c r="G5" s="584"/>
      <c r="H5" s="584"/>
      <c r="I5" s="584"/>
      <c r="J5" s="174"/>
    </row>
    <row r="6" spans="1:10">
      <c r="A6" s="34"/>
      <c r="B6" s="30"/>
      <c r="C6" s="30"/>
      <c r="D6" s="30"/>
      <c r="E6" s="39"/>
      <c r="F6" s="34"/>
      <c r="G6" s="30"/>
      <c r="H6" s="30"/>
      <c r="I6" s="30"/>
      <c r="J6" s="39"/>
    </row>
    <row r="7" spans="1:10" ht="18">
      <c r="A7" s="72"/>
      <c r="B7" s="585" t="s">
        <v>1693</v>
      </c>
      <c r="C7" s="30"/>
      <c r="D7" s="585" t="s">
        <v>1694</v>
      </c>
      <c r="E7" s="39"/>
      <c r="F7" s="586" t="s">
        <v>1695</v>
      </c>
      <c r="G7" s="585"/>
      <c r="H7" s="585" t="s">
        <v>1696</v>
      </c>
      <c r="I7" s="585"/>
      <c r="J7" s="39"/>
    </row>
    <row r="8" spans="1:10" ht="18">
      <c r="A8" s="72"/>
      <c r="B8" s="585" t="s">
        <v>1697</v>
      </c>
      <c r="C8" s="30"/>
      <c r="D8" s="585" t="s">
        <v>1698</v>
      </c>
      <c r="E8" s="39"/>
      <c r="F8" s="586" t="s">
        <v>1699</v>
      </c>
      <c r="G8" s="585"/>
      <c r="H8" s="585" t="s">
        <v>1700</v>
      </c>
      <c r="I8" s="585"/>
      <c r="J8" s="39"/>
    </row>
    <row r="9" spans="1:10" ht="18">
      <c r="A9" s="72"/>
      <c r="B9" s="585" t="s">
        <v>1701</v>
      </c>
      <c r="C9" s="30"/>
      <c r="D9" s="585" t="s">
        <v>1702</v>
      </c>
      <c r="E9" s="39"/>
      <c r="F9" s="586" t="s">
        <v>1703</v>
      </c>
      <c r="G9" s="585"/>
      <c r="H9" s="585" t="s">
        <v>1704</v>
      </c>
      <c r="I9" s="585"/>
      <c r="J9" s="39"/>
    </row>
    <row r="10" spans="1:10" ht="18">
      <c r="A10" s="72"/>
      <c r="B10" s="585" t="s">
        <v>332</v>
      </c>
      <c r="C10" s="30"/>
      <c r="D10" s="585" t="s">
        <v>333</v>
      </c>
      <c r="E10" s="39"/>
      <c r="F10" s="586" t="s">
        <v>334</v>
      </c>
      <c r="G10" s="585"/>
      <c r="H10" s="585" t="s">
        <v>335</v>
      </c>
      <c r="I10" s="585"/>
      <c r="J10" s="39"/>
    </row>
    <row r="11" spans="1:10" ht="18">
      <c r="A11" s="72"/>
      <c r="B11" s="585" t="s">
        <v>336</v>
      </c>
      <c r="C11" s="30"/>
      <c r="D11" s="585" t="s">
        <v>337</v>
      </c>
      <c r="E11" s="39"/>
      <c r="F11" s="586" t="s">
        <v>338</v>
      </c>
      <c r="G11" s="585"/>
      <c r="H11" s="585" t="s">
        <v>339</v>
      </c>
      <c r="I11" s="585"/>
      <c r="J11" s="39"/>
    </row>
    <row r="12" spans="1:10" ht="18">
      <c r="A12" s="72"/>
      <c r="B12" s="585" t="s">
        <v>340</v>
      </c>
      <c r="C12" s="30"/>
      <c r="D12" s="30"/>
      <c r="E12" s="39"/>
      <c r="F12" s="586" t="s">
        <v>341</v>
      </c>
      <c r="G12" s="585"/>
      <c r="H12" s="585" t="s">
        <v>342</v>
      </c>
      <c r="I12" s="585"/>
      <c r="J12" s="39"/>
    </row>
    <row r="13" spans="1:10" ht="18">
      <c r="A13" s="72"/>
      <c r="B13" s="585" t="s">
        <v>343</v>
      </c>
      <c r="C13" s="30"/>
      <c r="D13" s="30"/>
      <c r="E13" s="39"/>
      <c r="F13" s="586" t="s">
        <v>344</v>
      </c>
      <c r="G13" s="585"/>
      <c r="H13" s="585" t="s">
        <v>345</v>
      </c>
      <c r="I13" s="585"/>
      <c r="J13" s="39"/>
    </row>
    <row r="14" spans="1:10">
      <c r="A14" s="34"/>
      <c r="B14" s="30"/>
      <c r="C14" s="30"/>
      <c r="D14" s="30"/>
      <c r="E14" s="39"/>
      <c r="F14" s="34"/>
      <c r="G14" s="30"/>
      <c r="H14" s="30"/>
      <c r="I14" s="30"/>
      <c r="J14" s="39"/>
    </row>
    <row r="15" spans="1:10">
      <c r="A15" s="37"/>
      <c r="B15" s="38"/>
      <c r="C15" s="38"/>
      <c r="D15" s="32"/>
      <c r="E15" s="33"/>
      <c r="F15" s="37"/>
      <c r="G15" s="38"/>
      <c r="H15" s="38"/>
      <c r="I15" s="38"/>
      <c r="J15" s="132"/>
    </row>
    <row r="16" spans="1:10">
      <c r="A16" s="583"/>
      <c r="B16" s="584"/>
      <c r="C16" s="584"/>
      <c r="D16" s="587" t="s">
        <v>346</v>
      </c>
      <c r="E16" s="582"/>
      <c r="F16" s="263" t="s">
        <v>347</v>
      </c>
      <c r="G16" s="581"/>
      <c r="H16" s="587" t="s">
        <v>348</v>
      </c>
      <c r="I16" s="581"/>
      <c r="J16" s="242"/>
    </row>
    <row r="17" spans="1:10">
      <c r="A17" s="820" t="s">
        <v>1984</v>
      </c>
      <c r="B17" s="177" t="s">
        <v>349</v>
      </c>
      <c r="C17" s="30"/>
      <c r="D17" s="204" t="s">
        <v>350</v>
      </c>
      <c r="E17" s="206" t="s">
        <v>351</v>
      </c>
      <c r="F17" s="820" t="s">
        <v>350</v>
      </c>
      <c r="G17" s="204" t="s">
        <v>352</v>
      </c>
      <c r="H17" s="204" t="s">
        <v>353</v>
      </c>
      <c r="I17" s="204" t="s">
        <v>354</v>
      </c>
      <c r="J17" s="49" t="s">
        <v>1984</v>
      </c>
    </row>
    <row r="18" spans="1:10">
      <c r="A18" s="34"/>
      <c r="B18" s="30"/>
      <c r="C18" s="30"/>
      <c r="D18" s="204"/>
      <c r="E18" s="206" t="s">
        <v>218</v>
      </c>
      <c r="F18" s="34"/>
      <c r="G18" s="57"/>
      <c r="H18" s="57"/>
      <c r="I18" s="57"/>
      <c r="J18" s="49"/>
    </row>
    <row r="19" spans="1:10">
      <c r="A19" s="832" t="s">
        <v>1987</v>
      </c>
      <c r="B19" s="230" t="s">
        <v>3447</v>
      </c>
      <c r="C19" s="38"/>
      <c r="D19" s="159" t="s">
        <v>3448</v>
      </c>
      <c r="E19" s="207" t="s">
        <v>3449</v>
      </c>
      <c r="F19" s="832" t="s">
        <v>3450</v>
      </c>
      <c r="G19" s="159" t="s">
        <v>2692</v>
      </c>
      <c r="H19" s="159" t="s">
        <v>2693</v>
      </c>
      <c r="I19" s="159" t="s">
        <v>2694</v>
      </c>
      <c r="J19" s="133" t="s">
        <v>1987</v>
      </c>
    </row>
    <row r="20" spans="1:10">
      <c r="A20" s="588">
        <v>1</v>
      </c>
      <c r="B20" s="833" t="s">
        <v>355</v>
      </c>
      <c r="C20" s="590"/>
      <c r="D20" s="591"/>
      <c r="E20" s="592"/>
      <c r="F20" s="593"/>
      <c r="G20" s="594"/>
      <c r="H20" s="594"/>
      <c r="I20" s="594"/>
      <c r="J20" s="595">
        <v>1</v>
      </c>
    </row>
    <row r="21" spans="1:10">
      <c r="A21" s="588">
        <v>2</v>
      </c>
      <c r="B21" s="589" t="s">
        <v>356</v>
      </c>
      <c r="C21" s="590"/>
      <c r="D21" s="596">
        <v>296747324</v>
      </c>
      <c r="E21" s="597">
        <v>292138166</v>
      </c>
      <c r="F21" s="598">
        <v>1760152</v>
      </c>
      <c r="G21" s="599">
        <v>1800614</v>
      </c>
      <c r="H21" s="599">
        <v>217524</v>
      </c>
      <c r="I21" s="599">
        <v>225159</v>
      </c>
      <c r="J21" s="595">
        <v>2</v>
      </c>
    </row>
    <row r="22" spans="1:10">
      <c r="A22" s="588">
        <v>3</v>
      </c>
      <c r="B22" s="589" t="s">
        <v>357</v>
      </c>
      <c r="C22" s="590"/>
      <c r="D22" s="594"/>
      <c r="E22" s="600"/>
      <c r="F22" s="593"/>
      <c r="G22" s="594"/>
      <c r="H22" s="594"/>
      <c r="I22" s="594"/>
      <c r="J22" s="595">
        <v>3</v>
      </c>
    </row>
    <row r="23" spans="1:10">
      <c r="A23" s="588">
        <v>4</v>
      </c>
      <c r="B23" s="589" t="s">
        <v>358</v>
      </c>
      <c r="C23" s="590"/>
      <c r="D23" s="599">
        <v>83728349</v>
      </c>
      <c r="E23" s="601">
        <v>84909632</v>
      </c>
      <c r="F23" s="598">
        <v>627135</v>
      </c>
      <c r="G23" s="599">
        <v>669385</v>
      </c>
      <c r="H23" s="599">
        <v>31471</v>
      </c>
      <c r="I23" s="599">
        <v>32756</v>
      </c>
      <c r="J23" s="595">
        <v>4</v>
      </c>
    </row>
    <row r="24" spans="1:10">
      <c r="A24" s="588">
        <v>5</v>
      </c>
      <c r="B24" s="589" t="s">
        <v>359</v>
      </c>
      <c r="C24" s="590"/>
      <c r="D24" s="599">
        <v>10889441</v>
      </c>
      <c r="E24" s="601">
        <v>7336725</v>
      </c>
      <c r="F24" s="598">
        <v>101126</v>
      </c>
      <c r="G24" s="599">
        <v>70479</v>
      </c>
      <c r="H24" s="599">
        <v>798</v>
      </c>
      <c r="I24" s="599">
        <v>788</v>
      </c>
      <c r="J24" s="595">
        <v>5</v>
      </c>
    </row>
    <row r="25" spans="1:10">
      <c r="A25" s="588">
        <v>6</v>
      </c>
      <c r="B25" s="589" t="s">
        <v>360</v>
      </c>
      <c r="C25" s="590"/>
      <c r="D25" s="599">
        <v>6459751</v>
      </c>
      <c r="E25" s="601">
        <v>6253179</v>
      </c>
      <c r="F25" s="598">
        <v>22622</v>
      </c>
      <c r="G25" s="599">
        <v>22846</v>
      </c>
      <c r="H25" s="599">
        <v>207</v>
      </c>
      <c r="I25" s="599">
        <v>207</v>
      </c>
      <c r="J25" s="595">
        <v>6</v>
      </c>
    </row>
    <row r="26" spans="1:10">
      <c r="A26" s="588">
        <v>7</v>
      </c>
      <c r="B26" s="589" t="s">
        <v>361</v>
      </c>
      <c r="C26" s="590"/>
      <c r="D26" s="599">
        <v>21954920</v>
      </c>
      <c r="E26" s="601">
        <v>21088355</v>
      </c>
      <c r="F26" s="598">
        <v>199298</v>
      </c>
      <c r="G26" s="599">
        <v>207944</v>
      </c>
      <c r="H26" s="599">
        <v>2538</v>
      </c>
      <c r="I26" s="599">
        <v>2674</v>
      </c>
      <c r="J26" s="595">
        <v>7</v>
      </c>
    </row>
    <row r="27" spans="1:10">
      <c r="A27" s="588">
        <v>8</v>
      </c>
      <c r="B27" s="589" t="s">
        <v>1643</v>
      </c>
      <c r="C27" s="590"/>
      <c r="D27" s="599">
        <v>0</v>
      </c>
      <c r="E27" s="601">
        <v>0</v>
      </c>
      <c r="F27" s="598">
        <v>0</v>
      </c>
      <c r="G27" s="599">
        <v>0</v>
      </c>
      <c r="H27" s="599">
        <v>0</v>
      </c>
      <c r="I27" s="599">
        <v>0</v>
      </c>
      <c r="J27" s="595">
        <v>8</v>
      </c>
    </row>
    <row r="28" spans="1:10">
      <c r="A28" s="588">
        <v>9</v>
      </c>
      <c r="B28" s="589" t="s">
        <v>1644</v>
      </c>
      <c r="C28" s="590"/>
      <c r="D28" s="599">
        <v>10593</v>
      </c>
      <c r="E28" s="601">
        <v>12661</v>
      </c>
      <c r="F28" s="598">
        <v>867</v>
      </c>
      <c r="G28" s="599">
        <v>1087</v>
      </c>
      <c r="H28" s="599">
        <v>1</v>
      </c>
      <c r="I28" s="599">
        <v>1</v>
      </c>
      <c r="J28" s="595">
        <v>9</v>
      </c>
    </row>
    <row r="29" spans="1:10">
      <c r="A29" s="588">
        <v>10</v>
      </c>
      <c r="B29" s="589" t="s">
        <v>3144</v>
      </c>
      <c r="C29" s="590"/>
      <c r="D29" s="599">
        <f t="shared" ref="D29:I29" si="0">SUM(D20:D28)</f>
        <v>419790378</v>
      </c>
      <c r="E29" s="601">
        <f t="shared" si="0"/>
        <v>411738718</v>
      </c>
      <c r="F29" s="598">
        <f t="shared" si="0"/>
        <v>2711200</v>
      </c>
      <c r="G29" s="599">
        <v>2772355</v>
      </c>
      <c r="H29" s="599">
        <f t="shared" si="0"/>
        <v>252539</v>
      </c>
      <c r="I29" s="599">
        <f t="shared" si="0"/>
        <v>261585</v>
      </c>
      <c r="J29" s="595">
        <v>10</v>
      </c>
    </row>
    <row r="30" spans="1:10">
      <c r="A30" s="588">
        <v>11</v>
      </c>
      <c r="B30" s="589" t="s">
        <v>3145</v>
      </c>
      <c r="C30" s="590"/>
      <c r="D30" s="599">
        <v>2641396</v>
      </c>
      <c r="E30" s="601">
        <v>2263340</v>
      </c>
      <c r="F30" s="598">
        <v>50476</v>
      </c>
      <c r="G30" s="599">
        <v>60274</v>
      </c>
      <c r="H30" s="599">
        <v>4</v>
      </c>
      <c r="I30" s="599">
        <v>4</v>
      </c>
      <c r="J30" s="595">
        <v>11</v>
      </c>
    </row>
    <row r="31" spans="1:10">
      <c r="A31" s="588">
        <v>12</v>
      </c>
      <c r="B31" s="589" t="s">
        <v>3146</v>
      </c>
      <c r="C31" s="590"/>
      <c r="D31" s="599">
        <f t="shared" ref="D31:I31" si="1">SUM(D29:D30)</f>
        <v>422431774</v>
      </c>
      <c r="E31" s="601">
        <f t="shared" si="1"/>
        <v>414002058</v>
      </c>
      <c r="F31" s="598">
        <f t="shared" si="1"/>
        <v>2761676</v>
      </c>
      <c r="G31" s="599">
        <f t="shared" si="1"/>
        <v>2832629</v>
      </c>
      <c r="H31" s="599">
        <f t="shared" si="1"/>
        <v>252543</v>
      </c>
      <c r="I31" s="599">
        <f t="shared" si="1"/>
        <v>261589</v>
      </c>
      <c r="J31" s="595">
        <v>12</v>
      </c>
    </row>
    <row r="32" spans="1:10">
      <c r="A32" s="588">
        <v>13</v>
      </c>
      <c r="B32" s="589" t="s">
        <v>3147</v>
      </c>
      <c r="C32" s="590"/>
      <c r="D32" s="599">
        <v>0</v>
      </c>
      <c r="E32" s="601">
        <v>0</v>
      </c>
      <c r="F32" s="598"/>
      <c r="G32" s="599"/>
      <c r="H32" s="599"/>
      <c r="I32" s="599"/>
      <c r="J32" s="595">
        <v>13</v>
      </c>
    </row>
    <row r="33" spans="1:10">
      <c r="A33" s="588">
        <v>14</v>
      </c>
      <c r="B33" s="589" t="s">
        <v>3148</v>
      </c>
      <c r="C33" s="590"/>
      <c r="D33" s="599">
        <f t="shared" ref="D33:I33" si="2">D31-D32</f>
        <v>422431774</v>
      </c>
      <c r="E33" s="601">
        <f t="shared" si="2"/>
        <v>414002058</v>
      </c>
      <c r="F33" s="598">
        <f t="shared" si="2"/>
        <v>2761676</v>
      </c>
      <c r="G33" s="599">
        <f t="shared" si="2"/>
        <v>2832629</v>
      </c>
      <c r="H33" s="599">
        <f t="shared" si="2"/>
        <v>252543</v>
      </c>
      <c r="I33" s="599">
        <f t="shared" si="2"/>
        <v>261589</v>
      </c>
      <c r="J33" s="595">
        <v>14</v>
      </c>
    </row>
    <row r="34" spans="1:10">
      <c r="A34" s="588">
        <v>15</v>
      </c>
      <c r="B34" s="589" t="s">
        <v>3149</v>
      </c>
      <c r="C34" s="590"/>
      <c r="D34" s="594"/>
      <c r="E34" s="600"/>
      <c r="F34" s="360"/>
      <c r="G34" s="602"/>
      <c r="H34" s="602"/>
      <c r="I34" s="602"/>
      <c r="J34" s="603"/>
    </row>
    <row r="35" spans="1:10">
      <c r="A35" s="588">
        <v>16</v>
      </c>
      <c r="B35" s="589" t="s">
        <v>3150</v>
      </c>
      <c r="C35" s="590"/>
      <c r="D35" s="599">
        <v>3130075</v>
      </c>
      <c r="E35" s="601">
        <v>2982941</v>
      </c>
      <c r="F35" s="34"/>
      <c r="G35" s="30"/>
      <c r="H35" s="30"/>
      <c r="I35" s="30"/>
      <c r="J35" s="39"/>
    </row>
    <row r="36" spans="1:10">
      <c r="A36" s="588">
        <v>17</v>
      </c>
      <c r="B36" s="589" t="s">
        <v>3151</v>
      </c>
      <c r="C36" s="590"/>
      <c r="D36" s="599">
        <v>370874</v>
      </c>
      <c r="E36" s="601">
        <v>404217</v>
      </c>
      <c r="F36" s="604"/>
      <c r="G36" s="30"/>
      <c r="H36" s="30"/>
      <c r="I36" s="30"/>
      <c r="J36" s="39"/>
    </row>
    <row r="37" spans="1:10">
      <c r="A37" s="588">
        <v>18</v>
      </c>
      <c r="B37" s="589" t="s">
        <v>3152</v>
      </c>
      <c r="C37" s="590"/>
      <c r="D37" s="599">
        <v>0</v>
      </c>
      <c r="E37" s="601">
        <v>0</v>
      </c>
      <c r="F37" s="34" t="s">
        <v>5537</v>
      </c>
      <c r="G37" s="30"/>
      <c r="H37" s="30"/>
      <c r="I37" s="30"/>
      <c r="J37" s="39"/>
    </row>
    <row r="38" spans="1:10">
      <c r="A38" s="588">
        <v>19</v>
      </c>
      <c r="B38" s="589" t="s">
        <v>3153</v>
      </c>
      <c r="C38" s="590"/>
      <c r="D38" s="599">
        <v>5638439</v>
      </c>
      <c r="E38" s="601">
        <v>4706815</v>
      </c>
      <c r="F38" s="34"/>
      <c r="G38" s="30"/>
      <c r="H38" s="30"/>
      <c r="I38" s="30"/>
      <c r="J38" s="39"/>
    </row>
    <row r="39" spans="1:10">
      <c r="A39" s="588">
        <v>20</v>
      </c>
      <c r="B39" s="589" t="s">
        <v>3154</v>
      </c>
      <c r="C39" s="590"/>
      <c r="D39" s="599">
        <v>0</v>
      </c>
      <c r="E39" s="601">
        <v>0</v>
      </c>
      <c r="F39" s="34" t="s">
        <v>5536</v>
      </c>
      <c r="G39" s="30"/>
      <c r="H39" s="30"/>
      <c r="I39" s="30"/>
      <c r="J39" s="39"/>
    </row>
    <row r="40" spans="1:10">
      <c r="A40" s="588">
        <v>21</v>
      </c>
      <c r="B40" s="589" t="s">
        <v>3155</v>
      </c>
      <c r="C40" s="590"/>
      <c r="D40" s="599">
        <v>100978894</v>
      </c>
      <c r="E40" s="601">
        <v>89997871</v>
      </c>
      <c r="F40" s="34"/>
      <c r="G40" s="30"/>
      <c r="H40" s="30"/>
      <c r="I40" s="30"/>
      <c r="J40" s="39"/>
    </row>
    <row r="41" spans="1:10">
      <c r="A41" s="588">
        <v>22</v>
      </c>
      <c r="B41" s="589"/>
      <c r="C41" s="590"/>
      <c r="D41" s="599"/>
      <c r="E41" s="601"/>
      <c r="F41" s="34"/>
      <c r="G41" s="30"/>
      <c r="H41" s="30"/>
      <c r="I41" s="30"/>
      <c r="J41" s="39"/>
    </row>
    <row r="42" spans="1:10">
      <c r="A42" s="588">
        <v>23</v>
      </c>
      <c r="B42" s="589"/>
      <c r="C42" s="590"/>
      <c r="D42" s="599"/>
      <c r="E42" s="601"/>
      <c r="F42" s="34"/>
      <c r="G42" s="30"/>
      <c r="H42" s="30"/>
      <c r="I42" s="30"/>
      <c r="J42" s="39"/>
    </row>
    <row r="43" spans="1:10">
      <c r="A43" s="588">
        <v>24</v>
      </c>
      <c r="B43" s="589"/>
      <c r="C43" s="590"/>
      <c r="D43" s="599"/>
      <c r="E43" s="601"/>
      <c r="F43" s="34"/>
      <c r="G43" s="30"/>
      <c r="H43" s="30"/>
      <c r="I43" s="30"/>
      <c r="J43" s="39"/>
    </row>
    <row r="44" spans="1:10">
      <c r="A44" s="588">
        <v>25</v>
      </c>
      <c r="B44" s="589"/>
      <c r="C44" s="590"/>
      <c r="D44" s="599"/>
      <c r="E44" s="601"/>
      <c r="F44" s="34"/>
      <c r="G44" s="30"/>
      <c r="H44" s="30"/>
      <c r="I44" s="30"/>
      <c r="J44" s="39"/>
    </row>
    <row r="45" spans="1:10">
      <c r="A45" s="588">
        <v>26</v>
      </c>
      <c r="B45" s="589" t="s">
        <v>3156</v>
      </c>
      <c r="C45" s="590"/>
      <c r="D45" s="599">
        <f>SUM(D35:D44)</f>
        <v>110118282</v>
      </c>
      <c r="E45" s="601">
        <f>SUM(E35:E44)</f>
        <v>98091844</v>
      </c>
      <c r="F45" s="34"/>
      <c r="G45" s="30"/>
      <c r="H45" s="30"/>
      <c r="I45" s="30"/>
      <c r="J45" s="39"/>
    </row>
    <row r="46" spans="1:10">
      <c r="A46" s="588">
        <v>27</v>
      </c>
      <c r="B46" s="589" t="s">
        <v>3157</v>
      </c>
      <c r="C46" s="590"/>
      <c r="D46" s="596">
        <f>D33+D45</f>
        <v>532550056</v>
      </c>
      <c r="E46" s="597">
        <f>E33+E45</f>
        <v>512093902</v>
      </c>
      <c r="F46" s="34"/>
      <c r="G46" s="30"/>
      <c r="H46" s="30"/>
      <c r="I46" s="30"/>
      <c r="J46" s="39"/>
    </row>
    <row r="47" spans="1:10">
      <c r="A47" s="34"/>
      <c r="B47" s="30"/>
      <c r="C47" s="30"/>
      <c r="D47" s="143"/>
      <c r="E47" s="144"/>
      <c r="F47" s="34"/>
      <c r="G47" s="30"/>
      <c r="H47" s="30"/>
      <c r="I47" s="30"/>
      <c r="J47" s="39"/>
    </row>
    <row r="48" spans="1:10">
      <c r="A48" s="34"/>
      <c r="B48" s="30"/>
      <c r="C48" s="30"/>
      <c r="D48" s="143"/>
      <c r="E48" s="144"/>
      <c r="F48" s="34"/>
      <c r="G48" s="30"/>
      <c r="H48" s="30"/>
      <c r="I48" s="30"/>
      <c r="J48" s="39"/>
    </row>
    <row r="49" spans="1:10">
      <c r="A49" s="34"/>
      <c r="B49" s="30"/>
      <c r="C49" s="30"/>
      <c r="D49" s="143"/>
      <c r="E49" s="144"/>
      <c r="F49" s="34"/>
      <c r="G49" s="30"/>
      <c r="H49" s="30"/>
      <c r="I49" s="30"/>
      <c r="J49" s="39"/>
    </row>
    <row r="50" spans="1:10">
      <c r="A50" s="34"/>
      <c r="B50" s="30"/>
      <c r="C50" s="30"/>
      <c r="D50" s="30"/>
      <c r="E50" s="144"/>
      <c r="F50" s="34"/>
      <c r="G50" s="30"/>
      <c r="H50" s="30"/>
      <c r="I50" s="30"/>
      <c r="J50" s="39"/>
    </row>
    <row r="51" spans="1:10">
      <c r="A51" s="34"/>
      <c r="B51" s="30"/>
      <c r="C51" s="30"/>
      <c r="D51" s="30"/>
      <c r="E51" s="144"/>
      <c r="F51" s="34"/>
      <c r="G51" s="30"/>
      <c r="H51" s="30"/>
      <c r="I51" s="30"/>
      <c r="J51" s="39"/>
    </row>
    <row r="52" spans="1:10">
      <c r="A52" s="34"/>
      <c r="B52" s="30"/>
      <c r="C52" s="30"/>
      <c r="D52" s="30"/>
      <c r="E52" s="144"/>
      <c r="F52" s="34"/>
      <c r="G52" s="30"/>
      <c r="H52" s="30"/>
      <c r="I52" s="30"/>
      <c r="J52" s="39"/>
    </row>
    <row r="53" spans="1:10">
      <c r="A53" s="34"/>
      <c r="B53" s="30"/>
      <c r="C53" s="30"/>
      <c r="D53" s="30"/>
      <c r="E53" s="144"/>
      <c r="F53" s="34"/>
      <c r="G53" s="30"/>
      <c r="H53" s="30"/>
      <c r="I53" s="30"/>
      <c r="J53" s="39"/>
    </row>
    <row r="54" spans="1:10">
      <c r="A54" s="34"/>
      <c r="B54" s="30"/>
      <c r="C54" s="30"/>
      <c r="D54" s="30"/>
      <c r="E54" s="144"/>
      <c r="F54" s="34"/>
      <c r="G54" s="30"/>
      <c r="H54" s="30"/>
      <c r="I54" s="30"/>
      <c r="J54" s="39"/>
    </row>
    <row r="55" spans="1:10">
      <c r="A55" s="34"/>
      <c r="B55" s="30"/>
      <c r="C55" s="30"/>
      <c r="D55" s="30"/>
      <c r="E55" s="144"/>
      <c r="F55" s="34"/>
      <c r="G55" s="30"/>
      <c r="H55" s="30"/>
      <c r="I55" s="30"/>
      <c r="J55" s="39"/>
    </row>
    <row r="56" spans="1:10">
      <c r="A56" s="34"/>
      <c r="B56" s="30"/>
      <c r="C56" s="30"/>
      <c r="D56" s="30"/>
      <c r="E56" s="39"/>
      <c r="F56" s="34"/>
      <c r="G56" s="30"/>
      <c r="H56" s="30"/>
      <c r="I56" s="30"/>
      <c r="J56" s="39"/>
    </row>
    <row r="57" spans="1:10">
      <c r="A57" s="34"/>
      <c r="B57" s="30"/>
      <c r="C57" s="30"/>
      <c r="D57" s="30"/>
      <c r="E57" s="39"/>
      <c r="F57" s="34"/>
      <c r="G57" s="30"/>
      <c r="H57" s="30"/>
      <c r="I57" s="30"/>
      <c r="J57" s="39"/>
    </row>
    <row r="58" spans="1:10">
      <c r="A58" s="34"/>
      <c r="B58" s="30"/>
      <c r="C58" s="30"/>
      <c r="D58" s="30"/>
      <c r="E58" s="39"/>
      <c r="F58" s="34"/>
      <c r="G58" s="30"/>
      <c r="H58" s="30"/>
      <c r="I58" s="30"/>
      <c r="J58" s="39"/>
    </row>
    <row r="59" spans="1:10">
      <c r="A59" s="34"/>
      <c r="B59" s="30"/>
      <c r="C59" s="30"/>
      <c r="D59" s="30"/>
      <c r="E59" s="39"/>
      <c r="F59" s="34"/>
      <c r="G59" s="30"/>
      <c r="H59" s="30"/>
      <c r="I59" s="30"/>
      <c r="J59" s="39"/>
    </row>
    <row r="60" spans="1:10" ht="15.75" thickBot="1">
      <c r="A60" s="40"/>
      <c r="B60" s="41"/>
      <c r="C60" s="41"/>
      <c r="D60" s="41"/>
      <c r="E60" s="190"/>
      <c r="F60" s="40"/>
      <c r="G60" s="41"/>
      <c r="H60" s="41"/>
      <c r="I60" s="41"/>
      <c r="J60" s="190"/>
    </row>
    <row r="61" spans="1:10" ht="18">
      <c r="A61" s="585"/>
      <c r="B61" s="585"/>
      <c r="C61" s="585"/>
      <c r="D61" s="585"/>
      <c r="E61" s="585"/>
      <c r="F61" s="585"/>
      <c r="G61" s="585"/>
      <c r="H61" s="585"/>
      <c r="I61" s="585"/>
      <c r="J61" s="585"/>
    </row>
    <row r="62" spans="1:10" ht="18">
      <c r="A62" s="605" t="s">
        <v>4053</v>
      </c>
      <c r="B62" s="606"/>
      <c r="C62" s="1107"/>
      <c r="D62" s="606"/>
      <c r="E62" s="606"/>
      <c r="F62" s="605" t="s">
        <v>4053</v>
      </c>
      <c r="G62" s="606"/>
      <c r="H62" s="1107"/>
      <c r="I62" s="606"/>
      <c r="J62" s="607" t="s">
        <v>3158</v>
      </c>
    </row>
    <row r="63" spans="1:10" ht="18">
      <c r="A63" s="608" t="s">
        <v>3159</v>
      </c>
      <c r="B63" s="1108"/>
      <c r="C63" s="1108"/>
      <c r="D63" s="1108"/>
      <c r="E63" s="1108"/>
      <c r="F63" s="608" t="s">
        <v>3160</v>
      </c>
      <c r="G63" s="1108"/>
      <c r="H63" s="1108"/>
      <c r="I63" s="1108"/>
      <c r="J63" s="1108"/>
    </row>
  </sheetData>
  <customSheetViews>
    <customSheetView guid="{15E51391-F6F3-48E9-B40F-0D0FA5B2E445}" scale="85" colorId="22" fitToPage="1" topLeftCell="C28">
      <selection activeCell="E48" sqref="E48"/>
      <colBreaks count="1" manualBreakCount="1">
        <brk id="5" max="1048575" man="1"/>
      </colBreaks>
      <pageMargins left="0.5" right="0.5" top="0.5" bottom="0.5" header="0" footer="0"/>
      <printOptions horizontalCentered="1" verticalCentered="1"/>
      <pageSetup scale="60" fitToWidth="2" orientation="portrait" horizontalDpi="300" verticalDpi="300" r:id="rId1"/>
      <headerFooter alignWithMargins="0"/>
    </customSheetView>
    <customSheetView guid="{3A144620-83F7-4F5B-821B-3720DAB5A017}"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2"/>
      <headerFooter alignWithMargins="0"/>
    </customSheetView>
    <customSheetView guid="{4AE1E835-A004-41CE-8576-E42DEB829644}" scale="85" colorId="22" fitToPage="1" topLeftCell="C28">
      <colBreaks count="1" manualBreakCount="1">
        <brk id="5" max="1048575" man="1"/>
      </colBreaks>
      <pageMargins left="0.5" right="0.5" top="0.5" bottom="0.5" header="0" footer="0"/>
      <printOptions horizontalCentered="1" verticalCentered="1"/>
      <pageSetup scale="60" fitToWidth="2" orientation="portrait" horizontalDpi="300" verticalDpi="300" r:id="rId3"/>
      <headerFooter alignWithMargins="0"/>
    </customSheetView>
    <customSheetView guid="{F164CA47-D0CA-4087-947A-F5047D94B8B7}"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4"/>
      <headerFooter alignWithMargins="0"/>
    </customSheetView>
    <customSheetView guid="{BD2EE8C8-7F57-4FE0-A338-C6EB2215B0F1}"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5"/>
      <headerFooter alignWithMargins="0"/>
    </customSheetView>
    <customSheetView guid="{C7E3EE00-B00F-419E-8611-266863084489}"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6"/>
      <headerFooter alignWithMargins="0"/>
    </customSheetView>
    <customSheetView guid="{3477AA39-47F3-4DEE-B5AC-34FD34A7C506}"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7"/>
      <headerFooter alignWithMargins="0"/>
    </customSheetView>
    <customSheetView guid="{49B64248-30F9-46D2-A9F4-36D89630158D}"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8"/>
      <headerFooter alignWithMargins="0"/>
    </customSheetView>
    <customSheetView guid="{9460FF40-1E23-4EAD-9F2E-3CC0E3823200}"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9"/>
      <headerFooter alignWithMargins="0"/>
    </customSheetView>
    <customSheetView guid="{EB23B504-8D38-44C1-A572-0BC0016A4154}"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10"/>
      <headerFooter alignWithMargins="0"/>
    </customSheetView>
    <customSheetView guid="{33F19BEF-14FD-48AD-9437-DC9391C2FB5D}"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11"/>
      <headerFooter alignWithMargins="0"/>
    </customSheetView>
    <customSheetView guid="{3572A64A-10E1-48A8-88DB-C6FDE35A45D9}"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12"/>
      <headerFooter alignWithMargins="0"/>
    </customSheetView>
    <customSheetView guid="{9A3FFF2B-6404-4DF1-A691-3B3D111BF416}" scale="85" colorId="22" fitToPage="1">
      <colBreaks count="1" manualBreakCount="1">
        <brk id="5" max="1048575" man="1"/>
      </colBreaks>
      <pageMargins left="0.5" right="0.5" top="0.5" bottom="0.5" header="0" footer="0"/>
      <printOptions horizontalCentered="1" verticalCentered="1"/>
      <pageSetup scale="60" fitToWidth="2" orientation="portrait" horizontalDpi="300" verticalDpi="300" r:id="rId13"/>
      <headerFooter alignWithMargins="0"/>
    </customSheetView>
    <customSheetView guid="{6972FD2D-1C11-49E2-936D-D053FB86EE49}" scale="85" colorId="22" fitToPage="1" topLeftCell="C28">
      <colBreaks count="1" manualBreakCount="1">
        <brk id="5" max="1048575" man="1"/>
      </colBreaks>
      <pageMargins left="0.5" right="0.5" top="0.5" bottom="0.5" header="0" footer="0"/>
      <printOptions horizontalCentered="1" verticalCentered="1"/>
      <pageSetup scale="60" fitToWidth="2" orientation="portrait" horizontalDpi="300" verticalDpi="300" r:id="rId14"/>
      <headerFooter alignWithMargins="0"/>
    </customSheetView>
    <customSheetView guid="{909B62D3-37B4-48E7-A28D-FCCB057513A6}" scale="85" colorId="22" fitToPage="1" topLeftCell="D19">
      <selection activeCell="G43" sqref="G43"/>
      <colBreaks count="1" manualBreakCount="1">
        <brk id="5" max="1048575" man="1"/>
      </colBreaks>
      <pageMargins left="0.5" right="0.5" top="0.5" bottom="0.5" header="0" footer="0"/>
      <printOptions horizontalCentered="1" verticalCentered="1"/>
      <pageSetup scale="61" fitToWidth="2" orientation="portrait" r:id="rId15"/>
      <headerFooter alignWithMargins="0"/>
    </customSheetView>
    <customSheetView guid="{AF5B460E-BE98-4D6A-BC4D-FB7F586FE8C3}" scale="85" colorId="22" fitToPage="1">
      <selection activeCell="G43" sqref="G43"/>
      <colBreaks count="1" manualBreakCount="1">
        <brk id="5" max="1048575" man="1"/>
      </colBreaks>
      <pageMargins left="0.5" right="0.5" top="0.5" bottom="0.5" header="0" footer="0"/>
      <printOptions horizontalCentered="1" verticalCentered="1"/>
      <pageSetup scale="60" fitToWidth="2" orientation="portrait" horizontalDpi="300" verticalDpi="300" r:id="rId16"/>
      <headerFooter alignWithMargins="0"/>
    </customSheetView>
    <customSheetView guid="{AD2DEECA-73A1-433A-8496-725ED72ABD3B}" scale="85" colorId="22" showPageBreaks="1" fitToPage="1" topLeftCell="C28">
      <selection activeCell="E48" sqref="E48"/>
      <colBreaks count="1" manualBreakCount="1">
        <brk id="5" max="1048575" man="1"/>
      </colBreaks>
      <pageMargins left="0.5" right="0.5" top="0.5" bottom="0.5" header="0" footer="0"/>
      <printOptions horizontalCentered="1" verticalCentered="1"/>
      <pageSetup scale="61" fitToWidth="2" orientation="portrait" r:id="rId17"/>
      <headerFooter alignWithMargins="0"/>
    </customSheetView>
    <customSheetView guid="{613A73D1-ED13-41BC-B183-6F740B4BAFC9}" scale="60" colorId="22" showPageBreaks="1" fitToPage="1" view="pageBreakPreview" topLeftCell="B1">
      <selection activeCell="G43" sqref="G43"/>
      <colBreaks count="1" manualBreakCount="1">
        <brk id="5" max="1048575" man="1"/>
      </colBreaks>
      <pageMargins left="0.5" right="0.5" top="0.5" bottom="0.5" header="0" footer="0"/>
      <printOptions horizontalCentered="1" verticalCentered="1"/>
      <pageSetup scale="61" fitToWidth="2" orientation="portrait" horizontalDpi="300" verticalDpi="300" r:id="rId18"/>
      <headerFooter alignWithMargins="0"/>
    </customSheetView>
  </customSheetViews>
  <printOptions horizontalCentered="1" verticalCentered="1"/>
  <pageMargins left="0.5" right="0.5" top="0.25" bottom="0.25" header="0" footer="0"/>
  <pageSetup scale="70" fitToWidth="2" orientation="portrait" horizontalDpi="300" verticalDpi="300" r:id="rId19"/>
  <headerFooter alignWithMargins="0"/>
  <colBreaks count="1" manualBreakCount="1">
    <brk id="5"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5"/>
  <sheetViews>
    <sheetView defaultGridColor="0" view="pageBreakPreview" topLeftCell="A28" colorId="22" zoomScale="60" zoomScaleNormal="85" workbookViewId="0">
      <selection activeCell="H17" sqref="H17"/>
    </sheetView>
  </sheetViews>
  <sheetFormatPr defaultColWidth="9.6640625" defaultRowHeight="15"/>
  <cols>
    <col min="1" max="1" width="5.6640625" customWidth="1"/>
    <col min="2" max="2" width="28.6640625" customWidth="1"/>
    <col min="3" max="3" width="15.6640625" customWidth="1"/>
    <col min="4" max="4" width="16.6640625" customWidth="1"/>
    <col min="5" max="5" width="14.6640625" customWidth="1"/>
    <col min="6" max="6" width="13.6640625" customWidth="1"/>
    <col min="7" max="7" width="15.77734375" customWidth="1"/>
    <col min="8" max="8" width="13.109375" customWidth="1"/>
    <col min="9" max="9" width="21.6640625" customWidth="1"/>
    <col min="10" max="10" width="21.21875" customWidth="1"/>
    <col min="11" max="11" width="21.109375" customWidth="1"/>
    <col min="13" max="13" width="10.6640625" customWidth="1"/>
    <col min="14" max="14" width="20.44140625" customWidth="1"/>
    <col min="15" max="15" width="4.77734375" customWidth="1"/>
  </cols>
  <sheetData>
    <row r="1" spans="1:13">
      <c r="A1" s="1109"/>
      <c r="B1" s="1110"/>
      <c r="C1" s="1111"/>
      <c r="D1" s="1112" t="s">
        <v>1598</v>
      </c>
      <c r="E1" s="1113"/>
      <c r="F1" s="1114" t="s">
        <v>2058</v>
      </c>
      <c r="G1" s="1115" t="s">
        <v>2059</v>
      </c>
      <c r="I1" s="1882"/>
      <c r="J1" s="1882"/>
      <c r="K1" s="1882"/>
      <c r="L1" s="1882"/>
      <c r="M1" s="1882"/>
    </row>
    <row r="2" spans="1:13">
      <c r="A2" s="72" t="str">
        <f>'Data Sheet'!$C$25</f>
        <v>Central Hudson Gas &amp; Electric</v>
      </c>
      <c r="B2" s="1107"/>
      <c r="C2" s="1116"/>
      <c r="D2" s="1117" t="s">
        <v>3161</v>
      </c>
      <c r="E2" s="1118"/>
      <c r="F2" s="1119" t="s">
        <v>2061</v>
      </c>
      <c r="G2" s="1120"/>
      <c r="I2" s="1882"/>
      <c r="J2" s="1882"/>
      <c r="K2" s="1882"/>
      <c r="L2" s="1882"/>
      <c r="M2" s="1882"/>
    </row>
    <row r="3" spans="1:13" ht="15" customHeight="1">
      <c r="A3" s="1121"/>
      <c r="B3" s="1122"/>
      <c r="C3" s="1123"/>
      <c r="D3" s="1124" t="s">
        <v>3162</v>
      </c>
      <c r="E3" s="1125"/>
      <c r="F3" s="1611" t="str">
        <f>'Data Sheet'!$C$40</f>
        <v>4/14/14</v>
      </c>
      <c r="G3" s="1127" t="str">
        <f>'Data Sheet'!$C$38</f>
        <v>12/31/13</v>
      </c>
      <c r="I3" s="1882"/>
      <c r="J3" s="1882"/>
      <c r="K3" s="1882"/>
      <c r="L3" s="1882"/>
      <c r="M3" s="1882"/>
    </row>
    <row r="4" spans="1:13" ht="15" customHeight="1">
      <c r="A4" s="1128" t="s">
        <v>3163</v>
      </c>
      <c r="B4" s="1129"/>
      <c r="C4" s="1129"/>
      <c r="D4" s="1129"/>
      <c r="E4" s="1129"/>
      <c r="F4" s="1129"/>
      <c r="G4" s="1130"/>
      <c r="I4" s="1886" t="s">
        <v>5039</v>
      </c>
      <c r="J4" s="1886"/>
      <c r="K4" s="1886"/>
      <c r="L4" s="1886"/>
      <c r="M4" s="1897" t="s">
        <v>5051</v>
      </c>
    </row>
    <row r="5" spans="1:13" ht="12.75" customHeight="1">
      <c r="A5" s="87"/>
      <c r="B5" s="2217" t="s">
        <v>3164</v>
      </c>
      <c r="C5" s="2217"/>
      <c r="D5" s="2217"/>
      <c r="E5" s="680" t="s">
        <v>3165</v>
      </c>
      <c r="F5" s="680"/>
      <c r="G5" s="609"/>
      <c r="I5" s="1886"/>
      <c r="J5" s="1886"/>
      <c r="K5" s="1886"/>
      <c r="L5" s="1886"/>
      <c r="M5" s="1886"/>
    </row>
    <row r="6" spans="1:13" ht="12.75" customHeight="1">
      <c r="A6" s="72"/>
      <c r="B6" s="2218" t="s">
        <v>3166</v>
      </c>
      <c r="C6" s="2218"/>
      <c r="D6" s="2218"/>
      <c r="E6" s="267" t="s">
        <v>3167</v>
      </c>
      <c r="F6" s="267"/>
      <c r="G6" s="23"/>
      <c r="I6" s="1886"/>
      <c r="J6" s="1886"/>
      <c r="K6" s="1886"/>
      <c r="L6" s="1886"/>
      <c r="M6" s="1886"/>
    </row>
    <row r="7" spans="1:13" ht="12.75" customHeight="1">
      <c r="A7" s="72"/>
      <c r="B7" s="2218" t="s">
        <v>3168</v>
      </c>
      <c r="C7" s="2218"/>
      <c r="D7" s="2218"/>
      <c r="E7" s="267" t="s">
        <v>3169</v>
      </c>
      <c r="F7" s="267"/>
      <c r="G7" s="23"/>
      <c r="I7" s="1886"/>
      <c r="J7" s="1886"/>
      <c r="K7" s="1887" t="s">
        <v>5040</v>
      </c>
      <c r="L7" s="1886"/>
      <c r="M7" s="1886"/>
    </row>
    <row r="8" spans="1:13" ht="12.75" customHeight="1">
      <c r="A8" s="72"/>
      <c r="B8" s="2218" t="s">
        <v>3170</v>
      </c>
      <c r="C8" s="2218"/>
      <c r="D8" s="2218"/>
      <c r="E8" s="267" t="s">
        <v>3171</v>
      </c>
      <c r="F8" s="267"/>
      <c r="G8" s="23"/>
      <c r="I8" s="1886"/>
      <c r="J8" s="1886"/>
      <c r="K8" s="1886"/>
      <c r="L8" s="1886"/>
      <c r="M8" s="1886"/>
    </row>
    <row r="9" spans="1:13" ht="12.75" customHeight="1">
      <c r="A9" s="72"/>
      <c r="B9" s="1360" t="s">
        <v>3172</v>
      </c>
      <c r="C9" s="1361">
        <v>1747520</v>
      </c>
      <c r="D9" s="1361"/>
      <c r="E9" s="267" t="s">
        <v>3173</v>
      </c>
      <c r="F9" s="267"/>
      <c r="G9" s="23"/>
      <c r="I9" s="1886"/>
      <c r="J9" s="1886"/>
      <c r="K9" s="1886"/>
      <c r="L9" s="1886"/>
      <c r="M9" s="1886"/>
    </row>
    <row r="10" spans="1:13" ht="12.75" customHeight="1">
      <c r="A10" s="72"/>
      <c r="B10" s="2218" t="s">
        <v>3174</v>
      </c>
      <c r="C10" s="2218"/>
      <c r="D10" s="2218"/>
      <c r="E10" s="267" t="s">
        <v>3175</v>
      </c>
      <c r="F10" s="267"/>
      <c r="G10" s="23"/>
      <c r="I10" s="1886"/>
      <c r="J10" s="1886"/>
      <c r="K10" s="1886"/>
      <c r="L10" s="1886"/>
      <c r="M10" s="1888" t="s">
        <v>5041</v>
      </c>
    </row>
    <row r="11" spans="1:13" ht="12.75" customHeight="1">
      <c r="A11" s="72"/>
      <c r="B11" s="1362" t="s">
        <v>3176</v>
      </c>
      <c r="C11" s="1362"/>
      <c r="D11" s="1362"/>
      <c r="E11" s="267" t="s">
        <v>3177</v>
      </c>
      <c r="F11" s="267"/>
      <c r="G11" s="23"/>
      <c r="I11" s="1886"/>
      <c r="J11" s="1886"/>
      <c r="K11" s="1886"/>
      <c r="L11" s="1886"/>
      <c r="M11" s="1889" t="s">
        <v>5042</v>
      </c>
    </row>
    <row r="12" spans="1:13" ht="12.75" customHeight="1">
      <c r="A12" s="72"/>
      <c r="B12" s="1362" t="s">
        <v>3178</v>
      </c>
      <c r="C12" s="1361"/>
      <c r="D12" s="1361"/>
      <c r="E12" s="267" t="s">
        <v>3179</v>
      </c>
      <c r="F12" s="267"/>
      <c r="G12" s="23"/>
      <c r="I12" s="1890" t="s">
        <v>5043</v>
      </c>
      <c r="J12" s="1886"/>
      <c r="K12" s="1886"/>
      <c r="L12" s="1886"/>
      <c r="M12" s="1886"/>
    </row>
    <row r="13" spans="1:13" ht="12.75" customHeight="1">
      <c r="A13" s="72"/>
      <c r="B13" s="1362" t="s">
        <v>1705</v>
      </c>
      <c r="C13" s="1361"/>
      <c r="D13" s="1361"/>
      <c r="E13" s="267" t="s">
        <v>1706</v>
      </c>
      <c r="F13" s="267"/>
      <c r="G13" s="23"/>
      <c r="I13" s="1886"/>
      <c r="J13" s="1886"/>
      <c r="K13" s="1886"/>
      <c r="L13" s="1886"/>
      <c r="M13" s="1886"/>
    </row>
    <row r="14" spans="1:13" ht="12.75" customHeight="1">
      <c r="A14" s="72"/>
      <c r="B14" s="2218" t="s">
        <v>1707</v>
      </c>
      <c r="C14" s="2218"/>
      <c r="D14" s="2218"/>
      <c r="E14" s="267" t="s">
        <v>1708</v>
      </c>
      <c r="F14" s="267"/>
      <c r="G14" s="23"/>
      <c r="I14" s="1886" t="s">
        <v>5044</v>
      </c>
      <c r="J14" s="1886"/>
      <c r="K14" s="1886"/>
      <c r="L14" s="1891"/>
      <c r="M14" s="1892">
        <v>131621395</v>
      </c>
    </row>
    <row r="15" spans="1:13" ht="12.75" customHeight="1">
      <c r="A15" s="72"/>
      <c r="B15" s="2218" t="s">
        <v>1709</v>
      </c>
      <c r="C15" s="2218"/>
      <c r="D15" s="2218"/>
      <c r="E15" s="267" t="s">
        <v>1710</v>
      </c>
      <c r="F15" s="267"/>
      <c r="G15" s="23"/>
      <c r="I15" s="1886" t="s">
        <v>5045</v>
      </c>
      <c r="J15" s="1886"/>
      <c r="K15" s="1886"/>
      <c r="L15" s="1893"/>
      <c r="M15" s="1893">
        <v>53448294</v>
      </c>
    </row>
    <row r="16" spans="1:13" ht="12.75" customHeight="1">
      <c r="A16" s="72"/>
      <c r="B16" s="2161" t="s">
        <v>1711</v>
      </c>
      <c r="C16" s="2161"/>
      <c r="D16" s="2161"/>
      <c r="E16" s="267" t="s">
        <v>1712</v>
      </c>
      <c r="F16" s="267"/>
      <c r="G16" s="23"/>
      <c r="I16" s="1886" t="s">
        <v>5046</v>
      </c>
      <c r="J16" s="1886"/>
      <c r="K16" s="1886"/>
      <c r="L16" s="1893"/>
      <c r="M16" s="1893">
        <v>1426268</v>
      </c>
    </row>
    <row r="17" spans="1:13" ht="12.75" customHeight="1">
      <c r="A17" s="72"/>
      <c r="B17" s="2216" t="s">
        <v>1713</v>
      </c>
      <c r="C17" s="2216"/>
      <c r="D17" s="2216"/>
      <c r="E17" s="358" t="s">
        <v>1714</v>
      </c>
      <c r="F17" s="358"/>
      <c r="G17" s="611"/>
      <c r="I17" s="1886" t="s">
        <v>5047</v>
      </c>
      <c r="J17" s="1886"/>
      <c r="K17" s="1886"/>
      <c r="L17" s="1893"/>
      <c r="M17" s="1893">
        <v>14065802</v>
      </c>
    </row>
    <row r="18" spans="1:13">
      <c r="A18" s="1131" t="s">
        <v>1984</v>
      </c>
      <c r="B18" s="1132"/>
      <c r="C18" s="1133"/>
      <c r="D18" s="1134"/>
      <c r="E18" s="1135" t="s">
        <v>1715</v>
      </c>
      <c r="F18" s="1135" t="s">
        <v>1716</v>
      </c>
      <c r="G18" s="1136" t="s">
        <v>1717</v>
      </c>
      <c r="I18" s="1886" t="s">
        <v>5048</v>
      </c>
      <c r="J18" s="1886"/>
      <c r="K18" s="1886"/>
      <c r="L18" s="1892"/>
      <c r="M18" s="1894">
        <v>8602619</v>
      </c>
    </row>
    <row r="19" spans="1:13" ht="15.75" thickBot="1">
      <c r="A19" s="1137" t="s">
        <v>1987</v>
      </c>
      <c r="B19" s="1138" t="s">
        <v>1718</v>
      </c>
      <c r="C19" s="1139" t="s">
        <v>1719</v>
      </c>
      <c r="D19" s="1140" t="s">
        <v>1720</v>
      </c>
      <c r="E19" s="1140" t="s">
        <v>1721</v>
      </c>
      <c r="F19" s="1140" t="s">
        <v>1722</v>
      </c>
      <c r="G19" s="1141" t="s">
        <v>1723</v>
      </c>
      <c r="I19" s="1886"/>
      <c r="J19" s="1886"/>
      <c r="K19" s="1886"/>
      <c r="L19" s="1886"/>
      <c r="M19" s="1895">
        <f>SUM(M14:M18)</f>
        <v>209164378</v>
      </c>
    </row>
    <row r="20" spans="1:13" ht="15.75" thickTop="1">
      <c r="A20" s="1142"/>
      <c r="B20" s="1143" t="s">
        <v>3447</v>
      </c>
      <c r="C20" s="1144" t="s">
        <v>3448</v>
      </c>
      <c r="D20" s="1143" t="s">
        <v>3449</v>
      </c>
      <c r="E20" s="1143" t="s">
        <v>3450</v>
      </c>
      <c r="F20" s="1143" t="s">
        <v>2692</v>
      </c>
      <c r="G20" s="1145" t="s">
        <v>2693</v>
      </c>
      <c r="I20" s="1896"/>
      <c r="J20" s="1896"/>
      <c r="K20" s="1896"/>
      <c r="L20" s="1896"/>
      <c r="M20" s="1896"/>
    </row>
    <row r="21" spans="1:13">
      <c r="A21" s="1131">
        <v>1</v>
      </c>
      <c r="B21" s="1881" t="s">
        <v>5016</v>
      </c>
      <c r="C21" s="1146"/>
      <c r="D21" s="1147"/>
      <c r="E21" s="1146"/>
      <c r="F21" s="1148" t="str">
        <f t="shared" ref="F21:F63" si="0">IF(ISERR(C21/E21*1000),"  ",C21/E21*1000)</f>
        <v xml:space="preserve">  </v>
      </c>
      <c r="G21" s="1149" t="str">
        <f t="shared" ref="G21:G63" si="1">IF(ISERR(D21/C21/1000),"  ",D21/C21/1000)</f>
        <v xml:space="preserve">  </v>
      </c>
      <c r="I21" s="1896"/>
      <c r="J21" s="1896"/>
      <c r="K21" s="1896"/>
      <c r="L21" s="1896"/>
      <c r="M21" s="1896"/>
    </row>
    <row r="22" spans="1:13">
      <c r="A22" s="1137">
        <f t="shared" ref="A22:A63" si="2">A21+1</f>
        <v>2</v>
      </c>
      <c r="B22" s="1882" t="s">
        <v>5017</v>
      </c>
      <c r="C22" s="1150">
        <v>1747520</v>
      </c>
      <c r="D22" s="1150">
        <v>294557346</v>
      </c>
      <c r="E22" s="1150">
        <v>216519</v>
      </c>
      <c r="F22" s="1148">
        <f t="shared" si="0"/>
        <v>8070.9776047367668</v>
      </c>
      <c r="G22" s="1151">
        <f t="shared" si="1"/>
        <v>0.16855735327778795</v>
      </c>
      <c r="I22" s="1896"/>
      <c r="J22" s="1896"/>
      <c r="K22" s="1896"/>
      <c r="L22" s="1896"/>
      <c r="M22" s="1896"/>
    </row>
    <row r="23" spans="1:13">
      <c r="A23" s="1137">
        <f t="shared" si="2"/>
        <v>3</v>
      </c>
      <c r="B23" s="1882" t="s">
        <v>5018</v>
      </c>
      <c r="C23" s="1150">
        <v>662</v>
      </c>
      <c r="D23" s="1150">
        <v>98264</v>
      </c>
      <c r="E23" s="1150">
        <v>49</v>
      </c>
      <c r="F23" s="1148">
        <f t="shared" si="0"/>
        <v>13510.204081632652</v>
      </c>
      <c r="G23" s="1151">
        <f t="shared" si="1"/>
        <v>0.14843504531722054</v>
      </c>
      <c r="I23" s="1896"/>
      <c r="J23" s="1896"/>
      <c r="K23" s="1896"/>
      <c r="L23" s="1896"/>
      <c r="M23" s="1896"/>
    </row>
    <row r="24" spans="1:13">
      <c r="A24" s="1137">
        <f t="shared" si="2"/>
        <v>4</v>
      </c>
      <c r="B24" s="1882" t="s">
        <v>5019</v>
      </c>
      <c r="C24" s="1150">
        <v>16224</v>
      </c>
      <c r="D24" s="1150">
        <v>2365577</v>
      </c>
      <c r="E24" s="1150">
        <v>956</v>
      </c>
      <c r="F24" s="1148">
        <f t="shared" si="0"/>
        <v>16970.711297071131</v>
      </c>
      <c r="G24" s="1151">
        <f t="shared" si="1"/>
        <v>0.14580726084812623</v>
      </c>
      <c r="I24" s="1896"/>
      <c r="J24" s="1896"/>
      <c r="K24" s="1896"/>
      <c r="L24" s="1896"/>
      <c r="M24" s="1896"/>
    </row>
    <row r="25" spans="1:13">
      <c r="A25" s="1137">
        <f t="shared" si="2"/>
        <v>5</v>
      </c>
      <c r="B25" s="1882" t="s">
        <v>5020</v>
      </c>
      <c r="C25" s="1150">
        <v>-4254</v>
      </c>
      <c r="D25" s="1150">
        <v>-273863</v>
      </c>
      <c r="E25" s="1150">
        <v>0</v>
      </c>
      <c r="F25" s="1148" t="str">
        <f t="shared" si="0"/>
        <v xml:space="preserve">  </v>
      </c>
      <c r="G25" s="1151">
        <f t="shared" si="1"/>
        <v>6.4377762106252942E-2</v>
      </c>
      <c r="I25" s="1896"/>
      <c r="J25" s="1896"/>
      <c r="K25" s="1896"/>
      <c r="L25" s="1896"/>
      <c r="M25" s="1896"/>
    </row>
    <row r="26" spans="1:13">
      <c r="A26" s="1137">
        <f t="shared" si="2"/>
        <v>6</v>
      </c>
      <c r="B26" s="1882" t="s">
        <v>5021</v>
      </c>
      <c r="C26" s="1150">
        <f>SUM(C22:C25)</f>
        <v>1760152</v>
      </c>
      <c r="D26" s="1150">
        <f>SUM(D22:D25)</f>
        <v>296747324</v>
      </c>
      <c r="E26" s="1150">
        <f>SUM(E22:E25)</f>
        <v>217524</v>
      </c>
      <c r="F26" s="1148">
        <f t="shared" si="0"/>
        <v>8091.7599897022865</v>
      </c>
      <c r="G26" s="1151">
        <f t="shared" si="1"/>
        <v>0.16859187388361915</v>
      </c>
      <c r="I26" s="1896"/>
      <c r="J26" s="1896"/>
      <c r="K26" s="1896"/>
      <c r="L26" s="1896"/>
      <c r="M26" s="1896"/>
    </row>
    <row r="27" spans="1:13">
      <c r="A27" s="1137">
        <f t="shared" si="2"/>
        <v>7</v>
      </c>
      <c r="B27" s="1882"/>
      <c r="C27" s="1150"/>
      <c r="D27" s="1150"/>
      <c r="E27" s="1150"/>
      <c r="F27" s="1148" t="str">
        <f t="shared" si="0"/>
        <v xml:space="preserve">  </v>
      </c>
      <c r="G27" s="1151" t="str">
        <f t="shared" si="1"/>
        <v xml:space="preserve">  </v>
      </c>
      <c r="I27" s="1896"/>
      <c r="J27" s="1896"/>
      <c r="K27" s="1896"/>
      <c r="L27" s="1896"/>
      <c r="M27" s="1896"/>
    </row>
    <row r="28" spans="1:13">
      <c r="A28" s="1137">
        <f t="shared" si="2"/>
        <v>8</v>
      </c>
      <c r="B28" s="1882" t="s">
        <v>5022</v>
      </c>
      <c r="C28" s="1150"/>
      <c r="D28" s="1150"/>
      <c r="E28" s="1150"/>
      <c r="F28" s="1148" t="str">
        <f t="shared" si="0"/>
        <v xml:space="preserve">  </v>
      </c>
      <c r="G28" s="1151" t="str">
        <f t="shared" si="1"/>
        <v xml:space="preserve">  </v>
      </c>
      <c r="I28" s="1896"/>
      <c r="J28" s="1896"/>
      <c r="K28" s="1896"/>
      <c r="L28" s="1896"/>
      <c r="M28" s="1896"/>
    </row>
    <row r="29" spans="1:13">
      <c r="A29" s="1137">
        <f t="shared" si="2"/>
        <v>9</v>
      </c>
      <c r="B29" s="1882" t="s">
        <v>5017</v>
      </c>
      <c r="C29" s="1150">
        <v>9390</v>
      </c>
      <c r="D29" s="1150">
        <v>1330686</v>
      </c>
      <c r="E29" s="1150">
        <v>358</v>
      </c>
      <c r="F29" s="1148">
        <f t="shared" si="0"/>
        <v>26229.050279329611</v>
      </c>
      <c r="G29" s="1151">
        <f t="shared" si="1"/>
        <v>0.14171309904153356</v>
      </c>
      <c r="I29" s="1896"/>
      <c r="J29" s="1896"/>
      <c r="K29" s="1896"/>
      <c r="L29" s="1896"/>
      <c r="M29" s="1896"/>
    </row>
    <row r="30" spans="1:13">
      <c r="A30" s="1137">
        <f t="shared" si="2"/>
        <v>10</v>
      </c>
      <c r="B30" s="1882" t="s">
        <v>5023</v>
      </c>
      <c r="C30" s="1150">
        <v>654460</v>
      </c>
      <c r="D30" s="1150">
        <v>86184140</v>
      </c>
      <c r="E30" s="1150">
        <v>27619</v>
      </c>
      <c r="F30" s="1148">
        <f t="shared" si="0"/>
        <v>23696.006372424781</v>
      </c>
      <c r="G30" s="1151">
        <f t="shared" si="1"/>
        <v>0.13168740641139259</v>
      </c>
      <c r="I30" s="1896"/>
      <c r="J30" s="1896"/>
      <c r="K30" s="1896"/>
      <c r="L30" s="1896"/>
      <c r="M30" s="1896"/>
    </row>
    <row r="31" spans="1:13">
      <c r="A31" s="1137">
        <f t="shared" si="2"/>
        <v>11</v>
      </c>
      <c r="B31" s="1882" t="s">
        <v>5024</v>
      </c>
      <c r="C31" s="1150">
        <v>25521</v>
      </c>
      <c r="D31" s="1150">
        <v>2450974</v>
      </c>
      <c r="E31" s="1150">
        <v>4</v>
      </c>
      <c r="F31" s="1148">
        <f t="shared" si="0"/>
        <v>6380250</v>
      </c>
      <c r="G31" s="1151">
        <f t="shared" si="1"/>
        <v>9.6037537714039417E-2</v>
      </c>
      <c r="I31" s="1896"/>
      <c r="J31" s="1896"/>
      <c r="K31" s="1896"/>
      <c r="L31" s="1896"/>
      <c r="M31" s="1896"/>
    </row>
    <row r="32" spans="1:13">
      <c r="A32" s="1137">
        <f t="shared" si="2"/>
        <v>12</v>
      </c>
      <c r="B32" s="1882" t="s">
        <v>5025</v>
      </c>
      <c r="C32" s="1150">
        <v>12612</v>
      </c>
      <c r="D32" s="1150">
        <v>2282038</v>
      </c>
      <c r="E32" s="1150">
        <v>4268</v>
      </c>
      <c r="F32" s="1148">
        <f t="shared" si="0"/>
        <v>2955.0140581068417</v>
      </c>
      <c r="G32" s="1151">
        <f t="shared" si="1"/>
        <v>0.18094180145892802</v>
      </c>
      <c r="I32" s="1896"/>
      <c r="J32" s="1896"/>
      <c r="K32" s="1896"/>
      <c r="L32" s="1896"/>
      <c r="M32" s="1896"/>
    </row>
    <row r="33" spans="1:13">
      <c r="A33" s="1137">
        <f t="shared" si="2"/>
        <v>13</v>
      </c>
      <c r="B33" s="1882" t="s">
        <v>5019</v>
      </c>
      <c r="C33" s="1150">
        <v>457</v>
      </c>
      <c r="D33" s="1150">
        <v>63630</v>
      </c>
      <c r="E33" s="1150">
        <v>17</v>
      </c>
      <c r="F33" s="1148">
        <f t="shared" si="0"/>
        <v>26882.352941176472</v>
      </c>
      <c r="G33" s="1151">
        <f t="shared" si="1"/>
        <v>0.13923413566739606</v>
      </c>
      <c r="I33" s="1896"/>
      <c r="J33" s="1896"/>
      <c r="K33" s="1896"/>
      <c r="L33" s="1896"/>
      <c r="M33" s="1896"/>
    </row>
    <row r="34" spans="1:13">
      <c r="A34" s="1137">
        <f t="shared" si="2"/>
        <v>14</v>
      </c>
      <c r="B34" s="1882" t="s">
        <v>5026</v>
      </c>
      <c r="C34" s="1150">
        <v>26067</v>
      </c>
      <c r="D34" s="1150">
        <v>2319157</v>
      </c>
      <c r="E34" s="1150">
        <v>3</v>
      </c>
      <c r="F34" s="1148">
        <f t="shared" si="0"/>
        <v>8689000</v>
      </c>
      <c r="G34" s="1151">
        <f t="shared" si="1"/>
        <v>8.8969079679287993E-2</v>
      </c>
      <c r="I34" s="1896"/>
      <c r="J34" s="1896"/>
      <c r="K34" s="1896"/>
      <c r="L34" s="1896"/>
      <c r="M34" s="1896"/>
    </row>
    <row r="35" spans="1:13">
      <c r="A35" s="1137">
        <f t="shared" si="2"/>
        <v>15</v>
      </c>
      <c r="B35" s="1882" t="s">
        <v>5027</v>
      </c>
      <c r="C35" s="1150">
        <v>-245</v>
      </c>
      <c r="D35" s="1150">
        <v>-12835</v>
      </c>
      <c r="E35" s="1150">
        <v>0</v>
      </c>
      <c r="F35" s="1148" t="str">
        <f t="shared" si="0"/>
        <v xml:space="preserve">  </v>
      </c>
      <c r="G35" s="1151">
        <f t="shared" si="1"/>
        <v>5.2387755102040814E-2</v>
      </c>
      <c r="I35" s="1886" t="s">
        <v>5049</v>
      </c>
      <c r="J35" s="1896"/>
      <c r="K35" s="1896"/>
      <c r="L35" s="1896"/>
      <c r="M35" s="1896"/>
    </row>
    <row r="36" spans="1:13">
      <c r="A36" s="1137">
        <f t="shared" si="2"/>
        <v>16</v>
      </c>
      <c r="B36" s="1882" t="s">
        <v>5028</v>
      </c>
      <c r="C36" s="1150">
        <f>SUM(C29:C35)</f>
        <v>728262</v>
      </c>
      <c r="D36" s="1150">
        <f>SUM(D29:D35)</f>
        <v>94617790</v>
      </c>
      <c r="E36" s="1150">
        <f>SUM(E29:E35)</f>
        <v>32269</v>
      </c>
      <c r="F36" s="1148">
        <f t="shared" si="0"/>
        <v>22568.47128823329</v>
      </c>
      <c r="G36" s="1151">
        <f t="shared" si="1"/>
        <v>0.12992273385127878</v>
      </c>
      <c r="I36" s="1886" t="s">
        <v>5050</v>
      </c>
      <c r="J36" s="1896"/>
      <c r="K36" s="1896"/>
      <c r="L36" s="1896"/>
      <c r="M36" s="1896"/>
    </row>
    <row r="37" spans="1:13">
      <c r="A37" s="1137">
        <f t="shared" si="2"/>
        <v>17</v>
      </c>
      <c r="B37" s="1882"/>
      <c r="C37" s="1150"/>
      <c r="D37" s="1150"/>
      <c r="E37" s="1150"/>
      <c r="F37" s="1148" t="str">
        <f t="shared" si="0"/>
        <v xml:space="preserve">  </v>
      </c>
      <c r="G37" s="1151" t="str">
        <f t="shared" si="1"/>
        <v xml:space="preserve">  </v>
      </c>
    </row>
    <row r="38" spans="1:13">
      <c r="A38" s="1137">
        <f t="shared" si="2"/>
        <v>18</v>
      </c>
      <c r="B38" s="1882" t="s">
        <v>5029</v>
      </c>
      <c r="C38" s="1150"/>
      <c r="D38" s="1150"/>
      <c r="E38" s="1150"/>
      <c r="F38" s="1148" t="str">
        <f t="shared" si="0"/>
        <v xml:space="preserve">  </v>
      </c>
      <c r="G38" s="1151" t="str">
        <f t="shared" si="1"/>
        <v xml:space="preserve">  </v>
      </c>
    </row>
    <row r="39" spans="1:13">
      <c r="A39" s="1137">
        <f t="shared" si="2"/>
        <v>19</v>
      </c>
      <c r="B39" s="1882" t="s">
        <v>5030</v>
      </c>
      <c r="C39" s="1150">
        <v>22622</v>
      </c>
      <c r="D39" s="1150">
        <v>6459751</v>
      </c>
      <c r="E39" s="1150">
        <v>207</v>
      </c>
      <c r="F39" s="1148">
        <f t="shared" si="0"/>
        <v>109285.02415458937</v>
      </c>
      <c r="G39" s="1151">
        <f t="shared" si="1"/>
        <v>0.28555171956502523</v>
      </c>
    </row>
    <row r="40" spans="1:13">
      <c r="A40" s="1137">
        <f t="shared" si="2"/>
        <v>20</v>
      </c>
      <c r="B40" s="1883" t="s">
        <v>5031</v>
      </c>
      <c r="C40" s="1150">
        <f>C39</f>
        <v>22622</v>
      </c>
      <c r="D40" s="1150">
        <f>D39</f>
        <v>6459751</v>
      </c>
      <c r="E40" s="1150">
        <f>E39</f>
        <v>207</v>
      </c>
      <c r="F40" s="1148">
        <f t="shared" si="0"/>
        <v>109285.02415458937</v>
      </c>
      <c r="G40" s="1151">
        <f t="shared" si="1"/>
        <v>0.28555171956502523</v>
      </c>
    </row>
    <row r="41" spans="1:13">
      <c r="A41" s="1137">
        <f t="shared" si="2"/>
        <v>21</v>
      </c>
      <c r="B41" s="1882"/>
      <c r="C41" s="1150"/>
      <c r="D41" s="1150"/>
      <c r="E41" s="1150"/>
      <c r="F41" s="1148" t="str">
        <f t="shared" si="0"/>
        <v xml:space="preserve">  </v>
      </c>
      <c r="G41" s="1151" t="str">
        <f t="shared" si="1"/>
        <v xml:space="preserve">  </v>
      </c>
    </row>
    <row r="42" spans="1:13">
      <c r="A42" s="1137">
        <f t="shared" si="2"/>
        <v>22</v>
      </c>
      <c r="B42" s="1884" t="s">
        <v>5032</v>
      </c>
      <c r="C42" s="1150"/>
      <c r="D42" s="1150"/>
      <c r="E42" s="1150"/>
      <c r="F42" s="1148" t="str">
        <f t="shared" si="0"/>
        <v xml:space="preserve">  </v>
      </c>
      <c r="G42" s="1151" t="str">
        <f t="shared" si="1"/>
        <v xml:space="preserve">  </v>
      </c>
    </row>
    <row r="43" spans="1:13">
      <c r="A43" s="1137">
        <f t="shared" si="2"/>
        <v>23</v>
      </c>
      <c r="B43" s="1882" t="s">
        <v>5017</v>
      </c>
      <c r="C43" s="1150">
        <v>2904</v>
      </c>
      <c r="D43" s="1150">
        <v>455424</v>
      </c>
      <c r="E43" s="1150">
        <v>255</v>
      </c>
      <c r="F43" s="1148">
        <f t="shared" si="0"/>
        <v>11388.235294117647</v>
      </c>
      <c r="G43" s="1151">
        <f t="shared" si="1"/>
        <v>0.15682644628099174</v>
      </c>
    </row>
    <row r="44" spans="1:13">
      <c r="A44" s="1137">
        <f t="shared" si="2"/>
        <v>24</v>
      </c>
      <c r="B44" s="1882" t="s">
        <v>5033</v>
      </c>
      <c r="C44" s="1150">
        <v>121713</v>
      </c>
      <c r="D44" s="1150">
        <v>14444672</v>
      </c>
      <c r="E44" s="1150">
        <v>2022</v>
      </c>
      <c r="F44" s="1148">
        <f t="shared" si="0"/>
        <v>60194.362017804153</v>
      </c>
      <c r="G44" s="1151">
        <f t="shared" si="1"/>
        <v>0.11867813627139254</v>
      </c>
    </row>
    <row r="45" spans="1:13">
      <c r="A45" s="1137">
        <f t="shared" si="2"/>
        <v>25</v>
      </c>
      <c r="B45" s="1882" t="s">
        <v>5024</v>
      </c>
      <c r="C45" s="1150">
        <v>66516</v>
      </c>
      <c r="D45" s="1150">
        <v>6050196</v>
      </c>
      <c r="E45" s="1150">
        <v>8</v>
      </c>
      <c r="F45" s="1148">
        <f t="shared" si="0"/>
        <v>8314500</v>
      </c>
      <c r="G45" s="1151">
        <f t="shared" si="1"/>
        <v>9.0958506224066385E-2</v>
      </c>
    </row>
    <row r="46" spans="1:13">
      <c r="A46" s="1137">
        <f t="shared" si="2"/>
        <v>26</v>
      </c>
      <c r="B46" s="1882" t="s">
        <v>5019</v>
      </c>
      <c r="C46" s="1150">
        <v>473</v>
      </c>
      <c r="D46" s="1150">
        <v>63939</v>
      </c>
      <c r="E46" s="1150">
        <v>13</v>
      </c>
      <c r="F46" s="1148">
        <f t="shared" si="0"/>
        <v>36384.61538461539</v>
      </c>
      <c r="G46" s="1151">
        <f t="shared" si="1"/>
        <v>0.13517758985200845</v>
      </c>
    </row>
    <row r="47" spans="1:13">
      <c r="A47" s="1137">
        <f t="shared" si="2"/>
        <v>27</v>
      </c>
      <c r="B47" s="1882" t="s">
        <v>5034</v>
      </c>
      <c r="C47" s="1150">
        <v>2891</v>
      </c>
      <c r="D47" s="1150">
        <v>423859</v>
      </c>
      <c r="E47" s="1150">
        <v>238</v>
      </c>
      <c r="F47" s="1148">
        <f t="shared" si="0"/>
        <v>12147.058823529411</v>
      </c>
      <c r="G47" s="1151">
        <f t="shared" si="1"/>
        <v>0.14661328260117606</v>
      </c>
    </row>
    <row r="48" spans="1:13">
      <c r="A48" s="1137">
        <f t="shared" si="2"/>
        <v>28</v>
      </c>
      <c r="B48" s="1882" t="s">
        <v>5026</v>
      </c>
      <c r="C48" s="1150">
        <v>4801</v>
      </c>
      <c r="D48" s="1150">
        <v>516830</v>
      </c>
      <c r="E48" s="1150">
        <v>2</v>
      </c>
      <c r="F48" s="1148">
        <f t="shared" si="0"/>
        <v>2400500</v>
      </c>
      <c r="G48" s="1151">
        <f t="shared" si="1"/>
        <v>0.10765048948135805</v>
      </c>
    </row>
    <row r="49" spans="1:7">
      <c r="A49" s="1137">
        <f t="shared" si="2"/>
        <v>29</v>
      </c>
      <c r="B49" s="1882" t="s">
        <v>5035</v>
      </c>
      <c r="C49" s="1150">
        <f>SUM(C43:C48)</f>
        <v>199298</v>
      </c>
      <c r="D49" s="1150">
        <f>SUM(D43:D48)</f>
        <v>21954920</v>
      </c>
      <c r="E49" s="1150">
        <f>SUM(E43:E48)</f>
        <v>2538</v>
      </c>
      <c r="F49" s="1148">
        <f t="shared" si="0"/>
        <v>78525.610717100077</v>
      </c>
      <c r="G49" s="1151">
        <f t="shared" si="1"/>
        <v>0.11016126604381378</v>
      </c>
    </row>
    <row r="50" spans="1:7">
      <c r="A50" s="1137">
        <f t="shared" si="2"/>
        <v>30</v>
      </c>
      <c r="B50" s="1882"/>
      <c r="C50" s="1150"/>
      <c r="D50" s="1150"/>
      <c r="E50" s="1150"/>
      <c r="F50" s="1148" t="str">
        <f t="shared" si="0"/>
        <v xml:space="preserve">  </v>
      </c>
      <c r="G50" s="1151" t="str">
        <f t="shared" si="1"/>
        <v xml:space="preserve">  </v>
      </c>
    </row>
    <row r="51" spans="1:7">
      <c r="A51" s="1137">
        <f t="shared" si="2"/>
        <v>31</v>
      </c>
      <c r="B51" s="1885" t="s">
        <v>5036</v>
      </c>
      <c r="C51" s="1150">
        <v>866</v>
      </c>
      <c r="D51" s="1150">
        <v>10593</v>
      </c>
      <c r="E51" s="1150">
        <v>1</v>
      </c>
      <c r="F51" s="1148">
        <f t="shared" si="0"/>
        <v>866000</v>
      </c>
      <c r="G51" s="1151">
        <f t="shared" si="1"/>
        <v>1.2232101616628176E-2</v>
      </c>
    </row>
    <row r="52" spans="1:7">
      <c r="A52" s="1137">
        <f t="shared" si="2"/>
        <v>32</v>
      </c>
      <c r="B52" s="1883" t="s">
        <v>5037</v>
      </c>
      <c r="C52" s="1150">
        <f>C51</f>
        <v>866</v>
      </c>
      <c r="D52" s="1150">
        <f>D51</f>
        <v>10593</v>
      </c>
      <c r="E52" s="1150">
        <f>E51</f>
        <v>1</v>
      </c>
      <c r="F52" s="1148">
        <f t="shared" si="0"/>
        <v>866000</v>
      </c>
      <c r="G52" s="1151">
        <f t="shared" si="1"/>
        <v>1.2232101616628176E-2</v>
      </c>
    </row>
    <row r="53" spans="1:7">
      <c r="A53" s="1137">
        <f t="shared" si="2"/>
        <v>33</v>
      </c>
      <c r="B53" s="1882" t="s">
        <v>5038</v>
      </c>
      <c r="C53" s="1150"/>
      <c r="D53" s="1150"/>
      <c r="E53" s="1150"/>
      <c r="F53" s="1148" t="str">
        <f t="shared" si="0"/>
        <v xml:space="preserve">  </v>
      </c>
      <c r="G53" s="1151" t="str">
        <f t="shared" si="1"/>
        <v xml:space="preserve">  </v>
      </c>
    </row>
    <row r="54" spans="1:7">
      <c r="A54" s="1137">
        <f t="shared" si="2"/>
        <v>34</v>
      </c>
      <c r="B54" s="1107"/>
      <c r="C54" s="1150"/>
      <c r="D54" s="1150"/>
      <c r="E54" s="1150"/>
      <c r="F54" s="1148" t="str">
        <f t="shared" si="0"/>
        <v xml:space="preserve">  </v>
      </c>
      <c r="G54" s="1151" t="str">
        <f t="shared" si="1"/>
        <v xml:space="preserve">  </v>
      </c>
    </row>
    <row r="55" spans="1:7">
      <c r="A55" s="1137">
        <f t="shared" si="2"/>
        <v>35</v>
      </c>
      <c r="B55" s="1107"/>
      <c r="C55" s="1150"/>
      <c r="D55" s="1150"/>
      <c r="E55" s="1150"/>
      <c r="F55" s="1148" t="str">
        <f t="shared" si="0"/>
        <v xml:space="preserve">  </v>
      </c>
      <c r="G55" s="1151" t="str">
        <f t="shared" si="1"/>
        <v xml:space="preserve">  </v>
      </c>
    </row>
    <row r="56" spans="1:7">
      <c r="A56" s="1137">
        <f t="shared" si="2"/>
        <v>36</v>
      </c>
      <c r="B56" s="1107"/>
      <c r="C56" s="1150"/>
      <c r="D56" s="1150"/>
      <c r="E56" s="1150"/>
      <c r="F56" s="1148" t="str">
        <f t="shared" si="0"/>
        <v xml:space="preserve">  </v>
      </c>
      <c r="G56" s="1151" t="str">
        <f t="shared" si="1"/>
        <v xml:space="preserve">  </v>
      </c>
    </row>
    <row r="57" spans="1:7">
      <c r="A57" s="1137">
        <f t="shared" si="2"/>
        <v>37</v>
      </c>
      <c r="B57" s="1107"/>
      <c r="C57" s="1150"/>
      <c r="D57" s="1150"/>
      <c r="E57" s="1150"/>
      <c r="F57" s="1148" t="str">
        <f t="shared" si="0"/>
        <v xml:space="preserve">  </v>
      </c>
      <c r="G57" s="1151" t="str">
        <f t="shared" si="1"/>
        <v xml:space="preserve">  </v>
      </c>
    </row>
    <row r="58" spans="1:7">
      <c r="A58" s="1137">
        <f t="shared" si="2"/>
        <v>38</v>
      </c>
      <c r="B58" s="1107"/>
      <c r="C58" s="1150"/>
      <c r="D58" s="1150"/>
      <c r="E58" s="1150"/>
      <c r="F58" s="1148" t="str">
        <f t="shared" si="0"/>
        <v xml:space="preserve">  </v>
      </c>
      <c r="G58" s="1151" t="str">
        <f t="shared" si="1"/>
        <v xml:space="preserve">  </v>
      </c>
    </row>
    <row r="59" spans="1:7">
      <c r="A59" s="1137">
        <f t="shared" si="2"/>
        <v>39</v>
      </c>
      <c r="B59" s="1107"/>
      <c r="C59" s="1150"/>
      <c r="D59" s="1150"/>
      <c r="E59" s="1150"/>
      <c r="F59" s="1148" t="str">
        <f t="shared" si="0"/>
        <v xml:space="preserve">  </v>
      </c>
      <c r="G59" s="1151" t="str">
        <f t="shared" si="1"/>
        <v xml:space="preserve">  </v>
      </c>
    </row>
    <row r="60" spans="1:7">
      <c r="A60" s="1137">
        <f t="shared" si="2"/>
        <v>40</v>
      </c>
      <c r="B60" s="1122"/>
      <c r="C60" s="1154"/>
      <c r="D60" s="1154"/>
      <c r="E60" s="1154"/>
      <c r="F60" s="1148" t="str">
        <f t="shared" si="0"/>
        <v xml:space="preserve">  </v>
      </c>
      <c r="G60" s="1151" t="str">
        <f t="shared" si="1"/>
        <v xml:space="preserve">  </v>
      </c>
    </row>
    <row r="61" spans="1:7">
      <c r="A61" s="1131">
        <f t="shared" si="2"/>
        <v>41</v>
      </c>
      <c r="B61" s="1155" t="s">
        <v>1724</v>
      </c>
      <c r="C61" s="1156">
        <f>C26+C36+C40+C49+C52</f>
        <v>2711200</v>
      </c>
      <c r="D61" s="1157">
        <f>D26+D36+D40+D49+D52</f>
        <v>419790378</v>
      </c>
      <c r="E61" s="1157">
        <f>E26+E36+E40+E49+E52</f>
        <v>252539</v>
      </c>
      <c r="F61" s="1157">
        <f t="shared" si="0"/>
        <v>10735.76754481486</v>
      </c>
      <c r="G61" s="1158">
        <f t="shared" si="1"/>
        <v>0.15483563661847152</v>
      </c>
    </row>
    <row r="62" spans="1:7">
      <c r="A62" s="1131">
        <f t="shared" si="2"/>
        <v>42</v>
      </c>
      <c r="B62" s="1155" t="s">
        <v>1725</v>
      </c>
      <c r="C62" s="1156">
        <f>C25+C35</f>
        <v>-4499</v>
      </c>
      <c r="D62" s="1156">
        <f>D25+D35</f>
        <v>-286698</v>
      </c>
      <c r="E62" s="1156"/>
      <c r="F62" s="1148" t="str">
        <f t="shared" si="0"/>
        <v xml:space="preserve">  </v>
      </c>
      <c r="G62" s="1151">
        <f t="shared" si="1"/>
        <v>6.3724827739497669E-2</v>
      </c>
    </row>
    <row r="63" spans="1:7" ht="15.75" thickBot="1">
      <c r="A63" s="1159">
        <f t="shared" si="2"/>
        <v>43</v>
      </c>
      <c r="B63" s="1160" t="s">
        <v>210</v>
      </c>
      <c r="C63" s="1161">
        <f>C61+C62</f>
        <v>2706701</v>
      </c>
      <c r="D63" s="1162">
        <f>D61+D62</f>
        <v>419503680</v>
      </c>
      <c r="E63" s="1161">
        <f>E61+E62</f>
        <v>252539</v>
      </c>
      <c r="F63" s="1163">
        <f t="shared" si="0"/>
        <v>10717.952474667278</v>
      </c>
      <c r="G63" s="1164">
        <f t="shared" si="1"/>
        <v>0.15498707836587786</v>
      </c>
    </row>
    <row r="64" spans="1:7">
      <c r="A64" s="1107"/>
      <c r="B64" s="1107"/>
      <c r="C64" s="1107"/>
      <c r="D64" s="1107"/>
      <c r="E64" s="1107"/>
      <c r="F64" s="1107"/>
      <c r="G64" s="1165"/>
    </row>
    <row r="65" spans="1:7">
      <c r="A65" s="1107" t="s">
        <v>1726</v>
      </c>
      <c r="B65" s="1107"/>
      <c r="C65" s="1107"/>
      <c r="D65" s="1107"/>
      <c r="E65" s="1107"/>
      <c r="F65" s="1107"/>
      <c r="G65" s="1165" t="s">
        <v>1727</v>
      </c>
    </row>
    <row r="66" spans="1:7">
      <c r="A66" s="1108" t="s">
        <v>1728</v>
      </c>
      <c r="B66" s="1108"/>
      <c r="C66" s="1108"/>
      <c r="D66" s="1108"/>
      <c r="E66" s="1108"/>
      <c r="F66" s="1108"/>
      <c r="G66" s="1108"/>
    </row>
    <row r="69" spans="1:7">
      <c r="A69" s="1107"/>
      <c r="B69" s="1107"/>
      <c r="C69" s="16"/>
      <c r="D69" s="16"/>
    </row>
    <row r="70" spans="1:7" ht="15.75">
      <c r="A70" s="71" t="s">
        <v>1373</v>
      </c>
      <c r="B70" s="1108"/>
      <c r="C70" s="1108"/>
      <c r="D70" s="1108"/>
      <c r="E70" s="1108"/>
      <c r="F70" s="1108"/>
      <c r="G70" s="1108"/>
    </row>
    <row r="72" spans="1:7" ht="16.5" thickBot="1">
      <c r="A72" s="1719" t="str">
        <f>'Data Sheet'!$C$25</f>
        <v>Central Hudson Gas &amp; Electric</v>
      </c>
      <c r="B72" s="1107"/>
      <c r="C72" s="1107"/>
      <c r="D72" s="1107"/>
      <c r="E72" s="1107"/>
      <c r="F72" s="1166" t="str">
        <f>'Data Sheet'!$C$40</f>
        <v>4/14/14</v>
      </c>
      <c r="G72" t="str">
        <f>'Data Sheet'!$C$38</f>
        <v>12/31/13</v>
      </c>
    </row>
    <row r="73" spans="1:7">
      <c r="A73" s="1109"/>
      <c r="B73" s="1110"/>
      <c r="C73" s="1110"/>
      <c r="D73" s="1110"/>
      <c r="E73" s="1110"/>
      <c r="F73" s="1110"/>
      <c r="G73" s="1167"/>
    </row>
    <row r="74" spans="1:7">
      <c r="A74" s="1168" t="s">
        <v>3163</v>
      </c>
      <c r="B74" s="1108"/>
      <c r="C74" s="1108"/>
      <c r="D74" s="1108"/>
      <c r="E74" s="1108"/>
      <c r="F74" s="1108"/>
      <c r="G74" s="1169"/>
    </row>
    <row r="75" spans="1:7">
      <c r="A75" s="1170"/>
      <c r="B75" s="1107"/>
      <c r="C75" s="1107"/>
      <c r="D75" s="1107"/>
      <c r="E75" s="1107"/>
      <c r="F75" s="1107"/>
      <c r="G75" s="1171"/>
    </row>
    <row r="76" spans="1:7">
      <c r="A76" s="1131" t="s">
        <v>1984</v>
      </c>
      <c r="B76" s="1132"/>
      <c r="C76" s="1133"/>
      <c r="D76" s="1134"/>
      <c r="E76" s="1135" t="s">
        <v>1715</v>
      </c>
      <c r="F76" s="1135" t="s">
        <v>1716</v>
      </c>
      <c r="G76" s="1136" t="s">
        <v>1717</v>
      </c>
    </row>
    <row r="77" spans="1:7">
      <c r="A77" s="1137" t="s">
        <v>1987</v>
      </c>
      <c r="B77" s="1138" t="s">
        <v>1718</v>
      </c>
      <c r="C77" s="1139" t="s">
        <v>1719</v>
      </c>
      <c r="D77" s="1140" t="s">
        <v>1720</v>
      </c>
      <c r="E77" s="1140" t="s">
        <v>1721</v>
      </c>
      <c r="F77" s="1140" t="s">
        <v>1722</v>
      </c>
      <c r="G77" s="1141" t="s">
        <v>1723</v>
      </c>
    </row>
    <row r="78" spans="1:7">
      <c r="A78" s="1142"/>
      <c r="B78" s="1143" t="s">
        <v>3447</v>
      </c>
      <c r="C78" s="1144" t="s">
        <v>3448</v>
      </c>
      <c r="D78" s="1143" t="s">
        <v>3449</v>
      </c>
      <c r="E78" s="1143" t="s">
        <v>3450</v>
      </c>
      <c r="F78" s="1143" t="s">
        <v>2692</v>
      </c>
      <c r="G78" s="1145" t="s">
        <v>2693</v>
      </c>
    </row>
    <row r="79" spans="1:7">
      <c r="A79" s="1131">
        <v>1</v>
      </c>
      <c r="B79" s="1134"/>
      <c r="C79" s="1146"/>
      <c r="D79" s="1147"/>
      <c r="E79" s="1146"/>
      <c r="F79" s="1148" t="str">
        <f t="shared" ref="F79:F133" si="3">IF(ISERR(C79/E79*1000),"  ",C79/E79*1000)</f>
        <v xml:space="preserve">  </v>
      </c>
      <c r="G79" s="1149" t="str">
        <f t="shared" ref="G79:G133" si="4">IF(ISERR(D79/C79/1000),"  ",D79/C79/1000)</f>
        <v xml:space="preserve">  </v>
      </c>
    </row>
    <row r="80" spans="1:7">
      <c r="A80" s="1137">
        <f t="shared" ref="A80:A102" si="5">A79+1</f>
        <v>2</v>
      </c>
      <c r="B80" s="1107"/>
      <c r="C80" s="1150"/>
      <c r="D80" s="1150"/>
      <c r="E80" s="1150"/>
      <c r="F80" s="1148" t="str">
        <f t="shared" si="3"/>
        <v xml:space="preserve">  </v>
      </c>
      <c r="G80" s="1151" t="str">
        <f t="shared" si="4"/>
        <v xml:space="preserve">  </v>
      </c>
    </row>
    <row r="81" spans="1:7">
      <c r="A81" s="1137">
        <f t="shared" si="5"/>
        <v>3</v>
      </c>
      <c r="B81" s="1107"/>
      <c r="C81" s="1150"/>
      <c r="D81" s="1150"/>
      <c r="E81" s="1150"/>
      <c r="F81" s="1148" t="str">
        <f t="shared" si="3"/>
        <v xml:space="preserve">  </v>
      </c>
      <c r="G81" s="1151" t="str">
        <f t="shared" si="4"/>
        <v xml:space="preserve">  </v>
      </c>
    </row>
    <row r="82" spans="1:7">
      <c r="A82" s="1137">
        <f t="shared" si="5"/>
        <v>4</v>
      </c>
      <c r="B82" s="1107"/>
      <c r="C82" s="1150"/>
      <c r="D82" s="1150"/>
      <c r="E82" s="1150"/>
      <c r="F82" s="1148" t="str">
        <f t="shared" si="3"/>
        <v xml:space="preserve">  </v>
      </c>
      <c r="G82" s="1151" t="str">
        <f t="shared" si="4"/>
        <v xml:space="preserve">  </v>
      </c>
    </row>
    <row r="83" spans="1:7">
      <c r="A83" s="1137">
        <f t="shared" si="5"/>
        <v>5</v>
      </c>
      <c r="B83" s="1107"/>
      <c r="C83" s="1150"/>
      <c r="D83" s="1150"/>
      <c r="E83" s="1150"/>
      <c r="F83" s="1148" t="str">
        <f t="shared" si="3"/>
        <v xml:space="preserve">  </v>
      </c>
      <c r="G83" s="1151" t="str">
        <f t="shared" si="4"/>
        <v xml:space="preserve">  </v>
      </c>
    </row>
    <row r="84" spans="1:7">
      <c r="A84" s="1137">
        <f t="shared" si="5"/>
        <v>6</v>
      </c>
      <c r="B84" s="1107"/>
      <c r="C84" s="1150"/>
      <c r="D84" s="1150"/>
      <c r="E84" s="1150"/>
      <c r="F84" s="1148" t="str">
        <f t="shared" si="3"/>
        <v xml:space="preserve">  </v>
      </c>
      <c r="G84" s="1151" t="str">
        <f t="shared" si="4"/>
        <v xml:space="preserve">  </v>
      </c>
    </row>
    <row r="85" spans="1:7">
      <c r="A85" s="1137">
        <f t="shared" si="5"/>
        <v>7</v>
      </c>
      <c r="B85" s="1107"/>
      <c r="C85" s="1150"/>
      <c r="D85" s="1150"/>
      <c r="E85" s="1150"/>
      <c r="F85" s="1148" t="str">
        <f t="shared" si="3"/>
        <v xml:space="preserve">  </v>
      </c>
      <c r="G85" s="1151" t="str">
        <f t="shared" si="4"/>
        <v xml:space="preserve">  </v>
      </c>
    </row>
    <row r="86" spans="1:7">
      <c r="A86" s="1137">
        <f t="shared" si="5"/>
        <v>8</v>
      </c>
      <c r="B86" s="1107"/>
      <c r="C86" s="1150"/>
      <c r="D86" s="1150"/>
      <c r="E86" s="1150"/>
      <c r="F86" s="1148" t="str">
        <f t="shared" si="3"/>
        <v xml:space="preserve">  </v>
      </c>
      <c r="G86" s="1151" t="str">
        <f t="shared" si="4"/>
        <v xml:space="preserve">  </v>
      </c>
    </row>
    <row r="87" spans="1:7">
      <c r="A87" s="1137">
        <f t="shared" si="5"/>
        <v>9</v>
      </c>
      <c r="B87" s="1107"/>
      <c r="C87" s="1150"/>
      <c r="D87" s="1150"/>
      <c r="E87" s="1150"/>
      <c r="F87" s="1148" t="str">
        <f t="shared" si="3"/>
        <v xml:space="preserve">  </v>
      </c>
      <c r="G87" s="1151" t="str">
        <f t="shared" si="4"/>
        <v xml:space="preserve">  </v>
      </c>
    </row>
    <row r="88" spans="1:7">
      <c r="A88" s="1137">
        <f t="shared" si="5"/>
        <v>10</v>
      </c>
      <c r="B88" s="1107"/>
      <c r="C88" s="1150"/>
      <c r="D88" s="1150"/>
      <c r="E88" s="1150"/>
      <c r="F88" s="1148" t="str">
        <f t="shared" si="3"/>
        <v xml:space="preserve">  </v>
      </c>
      <c r="G88" s="1151" t="str">
        <f t="shared" si="4"/>
        <v xml:space="preserve">  </v>
      </c>
    </row>
    <row r="89" spans="1:7">
      <c r="A89" s="1137">
        <f t="shared" si="5"/>
        <v>11</v>
      </c>
      <c r="B89" s="1107"/>
      <c r="C89" s="1150"/>
      <c r="D89" s="1150"/>
      <c r="E89" s="1150"/>
      <c r="F89" s="1148" t="str">
        <f t="shared" si="3"/>
        <v xml:space="preserve">  </v>
      </c>
      <c r="G89" s="1151" t="str">
        <f t="shared" si="4"/>
        <v xml:space="preserve">  </v>
      </c>
    </row>
    <row r="90" spans="1:7">
      <c r="A90" s="1137">
        <f t="shared" si="5"/>
        <v>12</v>
      </c>
      <c r="B90" s="1107"/>
      <c r="C90" s="1150"/>
      <c r="D90" s="1150"/>
      <c r="E90" s="1150"/>
      <c r="F90" s="1148" t="str">
        <f t="shared" si="3"/>
        <v xml:space="preserve">  </v>
      </c>
      <c r="G90" s="1151" t="str">
        <f t="shared" si="4"/>
        <v xml:space="preserve">  </v>
      </c>
    </row>
    <row r="91" spans="1:7">
      <c r="A91" s="1137">
        <f t="shared" si="5"/>
        <v>13</v>
      </c>
      <c r="B91" s="1107"/>
      <c r="C91" s="1150"/>
      <c r="D91" s="1150"/>
      <c r="E91" s="1150"/>
      <c r="F91" s="1148" t="str">
        <f t="shared" si="3"/>
        <v xml:space="preserve">  </v>
      </c>
      <c r="G91" s="1151" t="str">
        <f t="shared" si="4"/>
        <v xml:space="preserve">  </v>
      </c>
    </row>
    <row r="92" spans="1:7">
      <c r="A92" s="1137">
        <f t="shared" si="5"/>
        <v>14</v>
      </c>
      <c r="B92" s="1107"/>
      <c r="C92" s="1150"/>
      <c r="D92" s="1150"/>
      <c r="E92" s="1150"/>
      <c r="F92" s="1148" t="str">
        <f t="shared" si="3"/>
        <v xml:space="preserve">  </v>
      </c>
      <c r="G92" s="1151" t="str">
        <f t="shared" si="4"/>
        <v xml:space="preserve">  </v>
      </c>
    </row>
    <row r="93" spans="1:7">
      <c r="A93" s="1137">
        <f t="shared" si="5"/>
        <v>15</v>
      </c>
      <c r="B93" s="1107"/>
      <c r="C93" s="1150"/>
      <c r="D93" s="1150"/>
      <c r="E93" s="1150"/>
      <c r="F93" s="1148" t="str">
        <f t="shared" si="3"/>
        <v xml:space="preserve">  </v>
      </c>
      <c r="G93" s="1151" t="str">
        <f t="shared" si="4"/>
        <v xml:space="preserve">  </v>
      </c>
    </row>
    <row r="94" spans="1:7">
      <c r="A94" s="1137">
        <f t="shared" si="5"/>
        <v>16</v>
      </c>
      <c r="B94" s="1107"/>
      <c r="C94" s="1150"/>
      <c r="D94" s="1150"/>
      <c r="E94" s="1150"/>
      <c r="F94" s="1148" t="str">
        <f t="shared" si="3"/>
        <v xml:space="preserve">  </v>
      </c>
      <c r="G94" s="1151" t="str">
        <f t="shared" si="4"/>
        <v xml:space="preserve">  </v>
      </c>
    </row>
    <row r="95" spans="1:7">
      <c r="A95" s="1137">
        <f t="shared" si="5"/>
        <v>17</v>
      </c>
      <c r="B95" s="1107"/>
      <c r="C95" s="1150"/>
      <c r="D95" s="1150"/>
      <c r="E95" s="1150"/>
      <c r="F95" s="1148" t="str">
        <f t="shared" si="3"/>
        <v xml:space="preserve">  </v>
      </c>
      <c r="G95" s="1151" t="str">
        <f t="shared" si="4"/>
        <v xml:space="preserve">  </v>
      </c>
    </row>
    <row r="96" spans="1:7">
      <c r="A96" s="1137">
        <f t="shared" si="5"/>
        <v>18</v>
      </c>
      <c r="B96" s="1107"/>
      <c r="C96" s="1150"/>
      <c r="D96" s="1150"/>
      <c r="E96" s="1150"/>
      <c r="F96" s="1148" t="str">
        <f t="shared" si="3"/>
        <v xml:space="preserve">  </v>
      </c>
      <c r="G96" s="1151" t="str">
        <f t="shared" si="4"/>
        <v xml:space="preserve">  </v>
      </c>
    </row>
    <row r="97" spans="1:7">
      <c r="A97" s="1137">
        <f t="shared" si="5"/>
        <v>19</v>
      </c>
      <c r="B97" s="1107"/>
      <c r="C97" s="1150"/>
      <c r="D97" s="1150"/>
      <c r="E97" s="1150"/>
      <c r="F97" s="1148" t="str">
        <f t="shared" si="3"/>
        <v xml:space="preserve">  </v>
      </c>
      <c r="G97" s="1151" t="str">
        <f t="shared" si="4"/>
        <v xml:space="preserve">  </v>
      </c>
    </row>
    <row r="98" spans="1:7">
      <c r="A98" s="1137">
        <f t="shared" si="5"/>
        <v>20</v>
      </c>
      <c r="B98" s="1107"/>
      <c r="C98" s="1150"/>
      <c r="D98" s="1150"/>
      <c r="E98" s="1150"/>
      <c r="F98" s="1148" t="str">
        <f t="shared" si="3"/>
        <v xml:space="preserve">  </v>
      </c>
      <c r="G98" s="1151" t="str">
        <f t="shared" si="4"/>
        <v xml:space="preserve">  </v>
      </c>
    </row>
    <row r="99" spans="1:7">
      <c r="A99" s="1137">
        <f t="shared" si="5"/>
        <v>21</v>
      </c>
      <c r="B99" s="1107"/>
      <c r="C99" s="1150"/>
      <c r="D99" s="1150"/>
      <c r="E99" s="1150"/>
      <c r="F99" s="1148" t="str">
        <f t="shared" si="3"/>
        <v xml:space="preserve">  </v>
      </c>
      <c r="G99" s="1151" t="str">
        <f t="shared" si="4"/>
        <v xml:space="preserve">  </v>
      </c>
    </row>
    <row r="100" spans="1:7">
      <c r="A100" s="1137">
        <f t="shared" si="5"/>
        <v>22</v>
      </c>
      <c r="B100" s="1107"/>
      <c r="C100" s="1150"/>
      <c r="D100" s="1150"/>
      <c r="E100" s="1150"/>
      <c r="F100" s="1148" t="str">
        <f t="shared" si="3"/>
        <v xml:space="preserve">  </v>
      </c>
      <c r="G100" s="1151" t="str">
        <f t="shared" si="4"/>
        <v xml:space="preserve">  </v>
      </c>
    </row>
    <row r="101" spans="1:7">
      <c r="A101" s="1137">
        <f t="shared" si="5"/>
        <v>23</v>
      </c>
      <c r="B101" s="1107"/>
      <c r="C101" s="1150"/>
      <c r="D101" s="1150"/>
      <c r="E101" s="1150"/>
      <c r="F101" s="1148" t="str">
        <f t="shared" si="3"/>
        <v xml:space="preserve">  </v>
      </c>
      <c r="G101" s="1151" t="str">
        <f t="shared" si="4"/>
        <v xml:space="preserve">  </v>
      </c>
    </row>
    <row r="102" spans="1:7">
      <c r="A102" s="1137">
        <f t="shared" si="5"/>
        <v>24</v>
      </c>
      <c r="B102" s="1107"/>
      <c r="C102" s="1150"/>
      <c r="D102" s="1150"/>
      <c r="E102" s="1150"/>
      <c r="F102" s="1148" t="str">
        <f t="shared" si="3"/>
        <v xml:space="preserve">  </v>
      </c>
      <c r="G102" s="1151" t="str">
        <f t="shared" si="4"/>
        <v xml:space="preserve">  </v>
      </c>
    </row>
    <row r="103" spans="1:7">
      <c r="A103" s="1137">
        <v>25</v>
      </c>
      <c r="B103" s="1107"/>
      <c r="C103" s="1150"/>
      <c r="D103" s="1150"/>
      <c r="E103" s="1150"/>
      <c r="F103" s="1148" t="str">
        <f t="shared" si="3"/>
        <v xml:space="preserve">  </v>
      </c>
      <c r="G103" s="1151" t="str">
        <f t="shared" si="4"/>
        <v xml:space="preserve">  </v>
      </c>
    </row>
    <row r="104" spans="1:7">
      <c r="A104" s="1137">
        <v>26</v>
      </c>
      <c r="B104" s="1107"/>
      <c r="C104" s="1150"/>
      <c r="D104" s="1150"/>
      <c r="E104" s="1150"/>
      <c r="F104" s="1148" t="str">
        <f t="shared" si="3"/>
        <v xml:space="preserve">  </v>
      </c>
      <c r="G104" s="1151" t="str">
        <f t="shared" si="4"/>
        <v xml:space="preserve">  </v>
      </c>
    </row>
    <row r="105" spans="1:7">
      <c r="A105" s="1137">
        <v>27</v>
      </c>
      <c r="B105" s="1107"/>
      <c r="C105" s="1150"/>
      <c r="D105" s="1150"/>
      <c r="E105" s="1150"/>
      <c r="F105" s="1148" t="str">
        <f t="shared" si="3"/>
        <v xml:space="preserve">  </v>
      </c>
      <c r="G105" s="1151" t="str">
        <f t="shared" si="4"/>
        <v xml:space="preserve">  </v>
      </c>
    </row>
    <row r="106" spans="1:7">
      <c r="A106" s="1137">
        <v>28</v>
      </c>
      <c r="B106" s="1107"/>
      <c r="C106" s="1150"/>
      <c r="D106" s="1150"/>
      <c r="E106" s="1150"/>
      <c r="F106" s="1148" t="str">
        <f t="shared" si="3"/>
        <v xml:space="preserve">  </v>
      </c>
      <c r="G106" s="1151" t="str">
        <f t="shared" si="4"/>
        <v xml:space="preserve">  </v>
      </c>
    </row>
    <row r="107" spans="1:7">
      <c r="A107" s="1137">
        <v>29</v>
      </c>
      <c r="B107" s="1107"/>
      <c r="C107" s="1150"/>
      <c r="D107" s="1150"/>
      <c r="E107" s="1150"/>
      <c r="F107" s="1148" t="str">
        <f t="shared" si="3"/>
        <v xml:space="preserve">  </v>
      </c>
      <c r="G107" s="1151" t="str">
        <f t="shared" si="4"/>
        <v xml:space="preserve">  </v>
      </c>
    </row>
    <row r="108" spans="1:7">
      <c r="A108" s="1137">
        <v>30</v>
      </c>
      <c r="B108" s="1107"/>
      <c r="C108" s="1150"/>
      <c r="D108" s="1150"/>
      <c r="E108" s="1150"/>
      <c r="F108" s="1148" t="str">
        <f t="shared" si="3"/>
        <v xml:space="preserve">  </v>
      </c>
      <c r="G108" s="1151" t="str">
        <f t="shared" si="4"/>
        <v xml:space="preserve">  </v>
      </c>
    </row>
    <row r="109" spans="1:7">
      <c r="A109" s="1137">
        <v>31</v>
      </c>
      <c r="B109" s="1107"/>
      <c r="C109" s="1150"/>
      <c r="D109" s="1150"/>
      <c r="E109" s="1150"/>
      <c r="F109" s="1148" t="str">
        <f t="shared" si="3"/>
        <v xml:space="preserve">  </v>
      </c>
      <c r="G109" s="1151" t="str">
        <f t="shared" si="4"/>
        <v xml:space="preserve">  </v>
      </c>
    </row>
    <row r="110" spans="1:7">
      <c r="A110" s="1137">
        <v>32</v>
      </c>
      <c r="B110" s="1107"/>
      <c r="C110" s="1150"/>
      <c r="D110" s="1150"/>
      <c r="E110" s="1150"/>
      <c r="F110" s="1148" t="str">
        <f t="shared" si="3"/>
        <v xml:space="preserve">  </v>
      </c>
      <c r="G110" s="1151" t="str">
        <f t="shared" si="4"/>
        <v xml:space="preserve">  </v>
      </c>
    </row>
    <row r="111" spans="1:7">
      <c r="A111" s="1137">
        <v>33</v>
      </c>
      <c r="B111" s="1107"/>
      <c r="C111" s="1150"/>
      <c r="D111" s="1150"/>
      <c r="E111" s="1150"/>
      <c r="F111" s="1148" t="str">
        <f t="shared" si="3"/>
        <v xml:space="preserve">  </v>
      </c>
      <c r="G111" s="1151" t="str">
        <f t="shared" si="4"/>
        <v xml:space="preserve">  </v>
      </c>
    </row>
    <row r="112" spans="1:7">
      <c r="A112" s="1137">
        <v>34</v>
      </c>
      <c r="B112" s="1107"/>
      <c r="C112" s="1150"/>
      <c r="D112" s="1150"/>
      <c r="E112" s="1150"/>
      <c r="F112" s="1148" t="str">
        <f t="shared" si="3"/>
        <v xml:space="preserve">  </v>
      </c>
      <c r="G112" s="1151" t="str">
        <f t="shared" si="4"/>
        <v xml:space="preserve">  </v>
      </c>
    </row>
    <row r="113" spans="1:7">
      <c r="A113" s="1137">
        <v>35</v>
      </c>
      <c r="B113" s="1107"/>
      <c r="C113" s="1150"/>
      <c r="D113" s="1150"/>
      <c r="E113" s="1150"/>
      <c r="F113" s="1148" t="str">
        <f t="shared" si="3"/>
        <v xml:space="preserve">  </v>
      </c>
      <c r="G113" s="1151" t="str">
        <f t="shared" si="4"/>
        <v xml:space="preserve">  </v>
      </c>
    </row>
    <row r="114" spans="1:7">
      <c r="A114" s="1137">
        <v>36</v>
      </c>
      <c r="B114" s="1107"/>
      <c r="C114" s="1150"/>
      <c r="D114" s="1150"/>
      <c r="E114" s="1150"/>
      <c r="F114" s="1148" t="str">
        <f t="shared" si="3"/>
        <v xml:space="preserve">  </v>
      </c>
      <c r="G114" s="1151" t="str">
        <f t="shared" si="4"/>
        <v xml:space="preserve">  </v>
      </c>
    </row>
    <row r="115" spans="1:7">
      <c r="A115" s="1137">
        <v>37</v>
      </c>
      <c r="B115" s="1107"/>
      <c r="C115" s="1150"/>
      <c r="D115" s="1150"/>
      <c r="E115" s="1150"/>
      <c r="F115" s="1148" t="str">
        <f t="shared" si="3"/>
        <v xml:space="preserve">  </v>
      </c>
      <c r="G115" s="1151" t="str">
        <f t="shared" si="4"/>
        <v xml:space="preserve">  </v>
      </c>
    </row>
    <row r="116" spans="1:7">
      <c r="A116" s="1137">
        <v>38</v>
      </c>
      <c r="B116" s="1107"/>
      <c r="C116" s="1150"/>
      <c r="D116" s="1150"/>
      <c r="E116" s="1150"/>
      <c r="F116" s="1148" t="str">
        <f t="shared" si="3"/>
        <v xml:space="preserve">  </v>
      </c>
      <c r="G116" s="1151" t="str">
        <f t="shared" si="4"/>
        <v xml:space="preserve">  </v>
      </c>
    </row>
    <row r="117" spans="1:7">
      <c r="A117" s="1137">
        <v>39</v>
      </c>
      <c r="B117" s="1107"/>
      <c r="C117" s="1150"/>
      <c r="D117" s="1150"/>
      <c r="E117" s="1150"/>
      <c r="F117" s="1148" t="str">
        <f t="shared" si="3"/>
        <v xml:space="preserve">  </v>
      </c>
      <c r="G117" s="1151" t="str">
        <f t="shared" si="4"/>
        <v xml:space="preserve">  </v>
      </c>
    </row>
    <row r="118" spans="1:7">
      <c r="A118" s="1137">
        <v>40</v>
      </c>
      <c r="B118" s="1107"/>
      <c r="C118" s="1150"/>
      <c r="D118" s="1150"/>
      <c r="E118" s="1150"/>
      <c r="F118" s="1148" t="str">
        <f t="shared" si="3"/>
        <v xml:space="preserve">  </v>
      </c>
      <c r="G118" s="1151" t="str">
        <f t="shared" si="4"/>
        <v xml:space="preserve">  </v>
      </c>
    </row>
    <row r="119" spans="1:7">
      <c r="A119" s="1137">
        <v>41</v>
      </c>
      <c r="B119" s="1107"/>
      <c r="C119" s="1150"/>
      <c r="D119" s="1150"/>
      <c r="E119" s="1150"/>
      <c r="F119" s="1148" t="str">
        <f t="shared" si="3"/>
        <v xml:space="preserve">  </v>
      </c>
      <c r="G119" s="1151" t="str">
        <f t="shared" si="4"/>
        <v xml:space="preserve">  </v>
      </c>
    </row>
    <row r="120" spans="1:7">
      <c r="A120" s="1137">
        <f t="shared" ref="A120:A133" si="6">A119+1</f>
        <v>42</v>
      </c>
      <c r="B120" s="1107"/>
      <c r="C120" s="1150"/>
      <c r="D120" s="1150"/>
      <c r="E120" s="1150"/>
      <c r="F120" s="1148" t="str">
        <f t="shared" si="3"/>
        <v xml:space="preserve">  </v>
      </c>
      <c r="G120" s="1151" t="str">
        <f t="shared" si="4"/>
        <v xml:space="preserve">  </v>
      </c>
    </row>
    <row r="121" spans="1:7">
      <c r="A121" s="1137">
        <f t="shared" si="6"/>
        <v>43</v>
      </c>
      <c r="B121" s="1107"/>
      <c r="C121" s="1150"/>
      <c r="D121" s="1150"/>
      <c r="E121" s="1150"/>
      <c r="F121" s="1148" t="str">
        <f t="shared" si="3"/>
        <v xml:space="preserve">  </v>
      </c>
      <c r="G121" s="1151" t="str">
        <f t="shared" si="4"/>
        <v xml:space="preserve">  </v>
      </c>
    </row>
    <row r="122" spans="1:7">
      <c r="A122" s="1137">
        <f t="shared" si="6"/>
        <v>44</v>
      </c>
      <c r="B122" s="1107"/>
      <c r="C122" s="1150"/>
      <c r="D122" s="1150"/>
      <c r="E122" s="1150"/>
      <c r="F122" s="1148" t="str">
        <f t="shared" si="3"/>
        <v xml:space="preserve">  </v>
      </c>
      <c r="G122" s="1151" t="str">
        <f t="shared" si="4"/>
        <v xml:space="preserve">  </v>
      </c>
    </row>
    <row r="123" spans="1:7">
      <c r="A123" s="1137">
        <f t="shared" si="6"/>
        <v>45</v>
      </c>
      <c r="B123" s="1107"/>
      <c r="C123" s="1150"/>
      <c r="D123" s="1150"/>
      <c r="E123" s="1150"/>
      <c r="F123" s="1148" t="str">
        <f t="shared" si="3"/>
        <v xml:space="preserve">  </v>
      </c>
      <c r="G123" s="1151" t="str">
        <f t="shared" si="4"/>
        <v xml:space="preserve">  </v>
      </c>
    </row>
    <row r="124" spans="1:7">
      <c r="A124" s="1137">
        <f t="shared" si="6"/>
        <v>46</v>
      </c>
      <c r="B124" s="1107"/>
      <c r="C124" s="1150"/>
      <c r="D124" s="1150"/>
      <c r="E124" s="1150"/>
      <c r="F124" s="1148" t="str">
        <f t="shared" si="3"/>
        <v xml:space="preserve">  </v>
      </c>
      <c r="G124" s="1151" t="str">
        <f t="shared" si="4"/>
        <v xml:space="preserve">  </v>
      </c>
    </row>
    <row r="125" spans="1:7">
      <c r="A125" s="1137">
        <f t="shared" si="6"/>
        <v>47</v>
      </c>
      <c r="B125" s="1107"/>
      <c r="C125" s="1150"/>
      <c r="D125" s="1150"/>
      <c r="E125" s="1150"/>
      <c r="F125" s="1148" t="str">
        <f t="shared" si="3"/>
        <v xml:space="preserve">  </v>
      </c>
      <c r="G125" s="1151" t="str">
        <f t="shared" si="4"/>
        <v xml:space="preserve">  </v>
      </c>
    </row>
    <row r="126" spans="1:7">
      <c r="A126" s="1137">
        <f t="shared" si="6"/>
        <v>48</v>
      </c>
      <c r="B126" s="1107"/>
      <c r="C126" s="1150"/>
      <c r="D126" s="1150"/>
      <c r="E126" s="1150"/>
      <c r="F126" s="1148" t="str">
        <f t="shared" si="3"/>
        <v xml:space="preserve">  </v>
      </c>
      <c r="G126" s="1151" t="str">
        <f t="shared" si="4"/>
        <v xml:space="preserve">  </v>
      </c>
    </row>
    <row r="127" spans="1:7">
      <c r="A127" s="1137">
        <f t="shared" si="6"/>
        <v>49</v>
      </c>
      <c r="B127" s="1107"/>
      <c r="C127" s="1150"/>
      <c r="D127" s="1150"/>
      <c r="E127" s="1150"/>
      <c r="F127" s="1148" t="str">
        <f t="shared" si="3"/>
        <v xml:space="preserve">  </v>
      </c>
      <c r="G127" s="1151" t="str">
        <f t="shared" si="4"/>
        <v xml:space="preserve">  </v>
      </c>
    </row>
    <row r="128" spans="1:7">
      <c r="A128" s="1137">
        <f t="shared" si="6"/>
        <v>50</v>
      </c>
      <c r="B128" s="1107"/>
      <c r="C128" s="1150"/>
      <c r="D128" s="1150"/>
      <c r="E128" s="1150"/>
      <c r="F128" s="1148" t="str">
        <f t="shared" si="3"/>
        <v xml:space="preserve">  </v>
      </c>
      <c r="G128" s="1151" t="str">
        <f t="shared" si="4"/>
        <v xml:space="preserve">  </v>
      </c>
    </row>
    <row r="129" spans="1:7">
      <c r="A129" s="1137">
        <f t="shared" si="6"/>
        <v>51</v>
      </c>
      <c r="B129" s="1107"/>
      <c r="C129" s="1150"/>
      <c r="D129" s="1150"/>
      <c r="E129" s="1150"/>
      <c r="F129" s="1148" t="str">
        <f t="shared" si="3"/>
        <v xml:space="preserve">  </v>
      </c>
      <c r="G129" s="1151" t="str">
        <f t="shared" si="4"/>
        <v xml:space="preserve">  </v>
      </c>
    </row>
    <row r="130" spans="1:7">
      <c r="A130" s="1137">
        <f t="shared" si="6"/>
        <v>52</v>
      </c>
      <c r="B130" s="1107"/>
      <c r="C130" s="1150"/>
      <c r="D130" s="1150"/>
      <c r="E130" s="1150"/>
      <c r="F130" s="1148" t="str">
        <f t="shared" si="3"/>
        <v xml:space="preserve">  </v>
      </c>
      <c r="G130" s="1151" t="str">
        <f t="shared" si="4"/>
        <v xml:space="preserve">  </v>
      </c>
    </row>
    <row r="131" spans="1:7">
      <c r="A131" s="1137">
        <f t="shared" si="6"/>
        <v>53</v>
      </c>
      <c r="B131" s="1107"/>
      <c r="C131" s="1150"/>
      <c r="D131" s="1150"/>
      <c r="E131" s="1150"/>
      <c r="F131" s="1148" t="str">
        <f t="shared" si="3"/>
        <v xml:space="preserve">  </v>
      </c>
      <c r="G131" s="1151" t="str">
        <f t="shared" si="4"/>
        <v xml:space="preserve">  </v>
      </c>
    </row>
    <row r="132" spans="1:7">
      <c r="A132" s="1137">
        <f t="shared" si="6"/>
        <v>54</v>
      </c>
      <c r="B132" s="1122"/>
      <c r="C132" s="1154"/>
      <c r="D132" s="1154"/>
      <c r="E132" s="1154"/>
      <c r="F132" s="1148" t="str">
        <f t="shared" si="3"/>
        <v xml:space="preserve">  </v>
      </c>
      <c r="G132" s="1151" t="str">
        <f t="shared" si="4"/>
        <v xml:space="preserve">  </v>
      </c>
    </row>
    <row r="133" spans="1:7" ht="15.75" thickBot="1">
      <c r="A133" s="1172">
        <f t="shared" si="6"/>
        <v>55</v>
      </c>
      <c r="B133" s="1173" t="s">
        <v>1724</v>
      </c>
      <c r="C133" s="1174">
        <f>SUM(C79:C132)</f>
        <v>0</v>
      </c>
      <c r="D133" s="1175">
        <f>SUM(D79:D132)</f>
        <v>0</v>
      </c>
      <c r="E133" s="1163">
        <f>SUM(E79:E132)</f>
        <v>0</v>
      </c>
      <c r="F133" s="1163" t="str">
        <f t="shared" si="3"/>
        <v xml:space="preserve">  </v>
      </c>
      <c r="G133" s="1164" t="str">
        <f t="shared" si="4"/>
        <v xml:space="preserve">  </v>
      </c>
    </row>
    <row r="135" spans="1:7">
      <c r="A135" s="1108" t="s">
        <v>1729</v>
      </c>
      <c r="B135" s="1108"/>
      <c r="C135" s="1108"/>
      <c r="D135" s="1108"/>
      <c r="E135" s="1108"/>
      <c r="F135" s="1108"/>
      <c r="G135" s="1108"/>
    </row>
  </sheetData>
  <customSheetViews>
    <customSheetView guid="{15E51391-F6F3-48E9-B40F-0D0FA5B2E445}" scale="85" colorId="22" topLeftCell="A22">
      <selection activeCell="E45" sqref="E45"/>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
      <headerFooter alignWithMargins="0"/>
    </customSheetView>
    <customSheetView guid="{3A144620-83F7-4F5B-821B-3720DAB5A017}"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2"/>
      <headerFooter alignWithMargins="0"/>
    </customSheetView>
    <customSheetView guid="{4AE1E835-A004-41CE-8576-E42DEB829644}" scale="85" colorId="22" topLeftCell="A22">
      <selection activeCell="E45" sqref="E45"/>
      <rowBreaks count="1" manualBreakCount="1">
        <brk id="66" max="16383" man="1"/>
      </rowBreaks>
      <pageMargins left="0.5" right="0.5" top="0.5" bottom="0.5" header="0" footer="0"/>
      <printOptions horizontalCentered="1" verticalCentered="1"/>
      <pageSetup scale="65" fitToWidth="2" fitToHeight="2" orientation="portrait" horizontalDpi="300" verticalDpi="300" r:id="rId3"/>
      <headerFooter alignWithMargins="0"/>
    </customSheetView>
    <customSheetView guid="{F164CA47-D0CA-4087-947A-F5047D94B8B7}"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4"/>
      <headerFooter alignWithMargins="0"/>
    </customSheetView>
    <customSheetView guid="{BD2EE8C8-7F57-4FE0-A338-C6EB2215B0F1}"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5"/>
      <headerFooter alignWithMargins="0"/>
    </customSheetView>
    <customSheetView guid="{C7E3EE00-B00F-419E-8611-266863084489}"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6"/>
      <headerFooter alignWithMargins="0"/>
    </customSheetView>
    <customSheetView guid="{3477AA39-47F3-4DEE-B5AC-34FD34A7C506}"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7"/>
      <headerFooter alignWithMargins="0"/>
    </customSheetView>
    <customSheetView guid="{49B64248-30F9-46D2-A9F4-36D89630158D}"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8"/>
      <headerFooter alignWithMargins="0"/>
    </customSheetView>
    <customSheetView guid="{9460FF40-1E23-4EAD-9F2E-3CC0E3823200}"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9"/>
      <headerFooter alignWithMargins="0"/>
    </customSheetView>
    <customSheetView guid="{EB23B504-8D38-44C1-A572-0BC0016A4154}"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0"/>
      <headerFooter alignWithMargins="0"/>
    </customSheetView>
    <customSheetView guid="{33F19BEF-14FD-48AD-9437-DC9391C2FB5D}"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1"/>
      <headerFooter alignWithMargins="0"/>
    </customSheetView>
    <customSheetView guid="{3572A64A-10E1-48A8-88DB-C6FDE35A45D9}"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2"/>
      <headerFooter alignWithMargins="0"/>
    </customSheetView>
    <customSheetView guid="{9A3FFF2B-6404-4DF1-A691-3B3D111BF416}"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3"/>
      <headerFooter alignWithMargins="0"/>
    </customSheetView>
    <customSheetView guid="{6972FD2D-1C11-49E2-936D-D053FB86EE49}" scale="85" colorId="22" topLeftCell="A22">
      <selection activeCell="E45" sqref="E45"/>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4"/>
      <headerFooter alignWithMargins="0"/>
    </customSheetView>
    <customSheetView guid="{909B62D3-37B4-48E7-A28D-FCCB057513A6}" scale="85" colorId="22">
      <selection activeCell="H18" sqref="H18"/>
      <rowBreaks count="1" manualBreakCount="1">
        <brk id="66" max="16383" man="1"/>
      </rowBreaks>
      <pageMargins left="0.5" right="0.5" top="0.5" bottom="0.5" header="0" footer="0"/>
      <printOptions horizontalCentered="1" verticalCentered="1"/>
      <pageSetup scale="65" fitToWidth="2" fitToHeight="2" orientation="portrait" r:id="rId15"/>
      <headerFooter alignWithMargins="0"/>
    </customSheetView>
    <customSheetView guid="{AF5B460E-BE98-4D6A-BC4D-FB7F586FE8C3}" scale="85" colorId="22">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6"/>
      <headerFooter alignWithMargins="0"/>
    </customSheetView>
    <customSheetView guid="{AD2DEECA-73A1-433A-8496-725ED72ABD3B}" scale="85" colorId="22" showPageBreaks="1">
      <selection activeCell="C9" sqref="C9"/>
      <rowBreaks count="1" manualBreakCount="1">
        <brk id="66" max="16383" man="1"/>
      </rowBreaks>
      <pageMargins left="0.5" right="0.5" top="0.5" bottom="0.5" header="0" footer="0"/>
      <printOptions horizontalCentered="1" verticalCentered="1"/>
      <pageSetup scale="65" fitToWidth="2" fitToHeight="2" orientation="portrait" r:id="rId17"/>
      <headerFooter alignWithMargins="0"/>
    </customSheetView>
    <customSheetView guid="{613A73D1-ED13-41BC-B183-6F740B4BAFC9}" scale="60" colorId="22" showPageBreaks="1" printArea="1" view="pageBreakPreview" topLeftCell="A28">
      <selection activeCell="C9" sqref="C9"/>
      <rowBreaks count="1" manualBreakCount="1">
        <brk id="66" max="16383" man="1"/>
      </rowBreaks>
      <pageMargins left="0.5" right="0.5" top="0.5" bottom="0.5" header="0" footer="0"/>
      <printOptions horizontalCentered="1" verticalCentered="1"/>
      <pageSetup scale="65" fitToWidth="2" fitToHeight="2" orientation="portrait" horizontalDpi="300" verticalDpi="300" r:id="rId18"/>
      <headerFooter alignWithMargins="0"/>
    </customSheetView>
  </customSheetViews>
  <mergeCells count="9">
    <mergeCell ref="B17:D17"/>
    <mergeCell ref="B5:D5"/>
    <mergeCell ref="B6:D6"/>
    <mergeCell ref="B7:D7"/>
    <mergeCell ref="B8:D8"/>
    <mergeCell ref="B10:D10"/>
    <mergeCell ref="B14:D14"/>
    <mergeCell ref="B15:D15"/>
    <mergeCell ref="B16:D16"/>
  </mergeCell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6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5"/>
  <sheetViews>
    <sheetView defaultGridColor="0" view="pageBreakPreview" topLeftCell="A16" colorId="22" zoomScale="60" zoomScaleNormal="85" workbookViewId="0">
      <selection activeCell="H17" sqref="H17"/>
    </sheetView>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2056</v>
      </c>
      <c r="B1" s="66"/>
      <c r="C1" s="260"/>
      <c r="D1" s="66" t="s">
        <v>1549</v>
      </c>
      <c r="E1" s="260"/>
      <c r="F1" s="66" t="s">
        <v>2058</v>
      </c>
      <c r="G1" s="262" t="s">
        <v>2059</v>
      </c>
      <c r="H1" s="67"/>
      <c r="I1" s="29" t="s">
        <v>2056</v>
      </c>
      <c r="J1" s="262" t="s">
        <v>1549</v>
      </c>
      <c r="K1" s="260"/>
      <c r="L1" s="66" t="s">
        <v>2058</v>
      </c>
      <c r="M1" s="260"/>
      <c r="N1" s="66" t="s">
        <v>2059</v>
      </c>
      <c r="O1" s="67"/>
    </row>
    <row r="2" spans="1:15">
      <c r="A2" s="72" t="str">
        <f>'Data Sheet'!$C$25</f>
        <v>Central Hudson Gas &amp; Electric</v>
      </c>
      <c r="B2" s="17"/>
      <c r="C2" s="81"/>
      <c r="D2" s="17" t="s">
        <v>1335</v>
      </c>
      <c r="E2" s="81"/>
      <c r="F2" s="17" t="s">
        <v>2061</v>
      </c>
      <c r="G2" s="97"/>
      <c r="H2" s="73"/>
      <c r="I2" s="72" t="str">
        <f>'Data Sheet'!$C$25</f>
        <v>Central Hudson Gas &amp; Electric</v>
      </c>
      <c r="J2" s="17" t="s">
        <v>1335</v>
      </c>
      <c r="K2" s="81"/>
      <c r="L2" s="17" t="s">
        <v>2061</v>
      </c>
      <c r="M2" s="81"/>
      <c r="N2" s="17"/>
      <c r="O2" s="73"/>
    </row>
    <row r="3" spans="1:15" ht="15" customHeight="1">
      <c r="A3" s="72"/>
      <c r="B3" s="17"/>
      <c r="C3" s="81"/>
      <c r="D3" s="17" t="s">
        <v>1336</v>
      </c>
      <c r="E3" s="81"/>
      <c r="F3" s="1612" t="str">
        <f>'Data Sheet'!$C$40</f>
        <v>4/14/14</v>
      </c>
      <c r="G3" s="1106" t="str">
        <f>'Data Sheet'!$C$38</f>
        <v>12/31/13</v>
      </c>
      <c r="H3" s="132"/>
      <c r="I3" s="80"/>
      <c r="J3" s="17" t="s">
        <v>1336</v>
      </c>
      <c r="K3" s="81"/>
      <c r="L3" s="1612" t="str">
        <f>'Data Sheet'!$C$40</f>
        <v>4/14/14</v>
      </c>
      <c r="M3" s="1126"/>
      <c r="N3" s="1107" t="str">
        <f>'Data Sheet'!$C$38</f>
        <v>12/31/13</v>
      </c>
      <c r="O3" s="76"/>
    </row>
    <row r="4" spans="1:15" ht="15" customHeight="1">
      <c r="A4" s="263" t="s">
        <v>1730</v>
      </c>
      <c r="B4" s="264"/>
      <c r="C4" s="264"/>
      <c r="D4" s="264"/>
      <c r="E4" s="264"/>
      <c r="F4" s="264"/>
      <c r="G4" s="264"/>
      <c r="H4" s="265"/>
      <c r="I4" s="263" t="s">
        <v>1731</v>
      </c>
      <c r="J4" s="264"/>
      <c r="K4" s="264"/>
      <c r="L4" s="264"/>
      <c r="M4" s="264"/>
      <c r="N4" s="264"/>
      <c r="O4" s="76"/>
    </row>
    <row r="5" spans="1:15">
      <c r="A5" s="72"/>
      <c r="B5" s="17"/>
      <c r="C5" s="17"/>
      <c r="D5" s="17"/>
      <c r="E5" s="17"/>
      <c r="F5" s="17"/>
      <c r="G5" s="17"/>
      <c r="H5" s="73"/>
      <c r="I5" s="87"/>
      <c r="J5" s="89"/>
      <c r="K5" s="89"/>
      <c r="L5" s="89"/>
      <c r="M5" s="89"/>
      <c r="N5" s="89"/>
      <c r="O5" s="73"/>
    </row>
    <row r="6" spans="1:15">
      <c r="A6" s="72" t="s">
        <v>2743</v>
      </c>
      <c r="B6" s="17" t="s">
        <v>1732</v>
      </c>
      <c r="C6" s="17"/>
      <c r="D6" s="17"/>
      <c r="E6" s="17"/>
      <c r="F6" s="17"/>
      <c r="G6" s="17"/>
      <c r="H6" s="73"/>
      <c r="I6" s="72" t="s">
        <v>1733</v>
      </c>
      <c r="J6" s="17"/>
      <c r="K6" s="17"/>
      <c r="L6" s="17"/>
      <c r="M6" s="17"/>
      <c r="N6" s="17"/>
      <c r="O6" s="73"/>
    </row>
    <row r="7" spans="1:15">
      <c r="A7" s="72"/>
      <c r="B7" s="17" t="s">
        <v>742</v>
      </c>
      <c r="C7" s="17"/>
      <c r="D7" s="17"/>
      <c r="E7" s="17"/>
      <c r="F7" s="17"/>
      <c r="G7" s="17"/>
      <c r="H7" s="73"/>
      <c r="I7" s="72" t="s">
        <v>1734</v>
      </c>
      <c r="J7" s="17"/>
      <c r="K7" s="17"/>
      <c r="L7" s="17"/>
      <c r="M7" s="17"/>
      <c r="N7" s="17"/>
      <c r="O7" s="73"/>
    </row>
    <row r="8" spans="1:15">
      <c r="A8" s="72"/>
      <c r="B8" s="17" t="s">
        <v>1735</v>
      </c>
      <c r="C8" s="17"/>
      <c r="D8" s="17"/>
      <c r="E8" s="17"/>
      <c r="F8" s="17"/>
      <c r="G8" s="17"/>
      <c r="H8" s="73"/>
      <c r="I8" s="72" t="s">
        <v>1736</v>
      </c>
      <c r="J8" s="17"/>
      <c r="K8" s="17"/>
      <c r="L8" s="17"/>
      <c r="M8" s="17"/>
      <c r="N8" s="17"/>
      <c r="O8" s="73"/>
    </row>
    <row r="9" spans="1:15">
      <c r="A9" s="72"/>
      <c r="B9" s="17" t="s">
        <v>1737</v>
      </c>
      <c r="C9" s="17"/>
      <c r="D9" s="17"/>
      <c r="E9" s="17"/>
      <c r="F9" s="17"/>
      <c r="G9" s="17"/>
      <c r="H9" s="73"/>
      <c r="I9" s="72" t="s">
        <v>1738</v>
      </c>
      <c r="J9" s="17"/>
      <c r="K9" s="17"/>
      <c r="L9" s="17"/>
      <c r="M9" s="17"/>
      <c r="N9" s="17"/>
      <c r="O9" s="73"/>
    </row>
    <row r="10" spans="1:15">
      <c r="A10" s="1170"/>
      <c r="B10" s="1107"/>
      <c r="C10" s="1107"/>
      <c r="D10" s="1107"/>
      <c r="E10" s="17"/>
      <c r="F10" s="17"/>
      <c r="G10" s="17"/>
      <c r="H10" s="73"/>
      <c r="I10" s="72" t="s">
        <v>1739</v>
      </c>
      <c r="J10" s="17"/>
      <c r="K10" s="17"/>
      <c r="L10" s="17"/>
      <c r="M10" s="17"/>
      <c r="N10" s="17"/>
      <c r="O10" s="73"/>
    </row>
    <row r="11" spans="1:15">
      <c r="A11" s="72" t="s">
        <v>2661</v>
      </c>
      <c r="B11" s="17" t="s">
        <v>3416</v>
      </c>
      <c r="C11" s="1107"/>
      <c r="D11" s="1107"/>
      <c r="E11" s="17"/>
      <c r="F11" s="17"/>
      <c r="G11" s="17"/>
      <c r="H11" s="73"/>
      <c r="I11" s="72" t="s">
        <v>3417</v>
      </c>
      <c r="J11" s="17"/>
      <c r="K11" s="17"/>
      <c r="L11" s="17"/>
      <c r="M11" s="17"/>
      <c r="N11" s="17"/>
      <c r="O11" s="73"/>
    </row>
    <row r="12" spans="1:15">
      <c r="A12" s="72"/>
      <c r="B12" s="17" t="s">
        <v>3418</v>
      </c>
      <c r="C12" s="1107"/>
      <c r="D12" s="1107"/>
      <c r="E12" s="17"/>
      <c r="F12" s="17"/>
      <c r="G12" s="17"/>
      <c r="H12" s="73"/>
      <c r="I12" s="72" t="s">
        <v>3907</v>
      </c>
      <c r="J12" s="17"/>
      <c r="K12" s="17"/>
      <c r="L12" s="17"/>
      <c r="M12" s="17"/>
      <c r="N12" s="17"/>
      <c r="O12" s="73"/>
    </row>
    <row r="13" spans="1:15">
      <c r="A13" s="72"/>
      <c r="B13" s="17"/>
      <c r="C13" s="1107"/>
      <c r="D13" s="1107"/>
      <c r="E13" s="17"/>
      <c r="F13" s="17"/>
      <c r="G13" s="17"/>
      <c r="H13" s="73"/>
      <c r="I13" s="72" t="s">
        <v>3908</v>
      </c>
      <c r="J13" s="17"/>
      <c r="K13" s="17"/>
      <c r="L13" s="17"/>
      <c r="M13" s="17"/>
      <c r="N13" s="17"/>
      <c r="O13" s="73"/>
    </row>
    <row r="14" spans="1:15">
      <c r="A14" s="72" t="s">
        <v>2662</v>
      </c>
      <c r="B14" s="17" t="s">
        <v>3909</v>
      </c>
      <c r="C14" s="17"/>
      <c r="D14" s="17"/>
      <c r="E14" s="17"/>
      <c r="F14" s="17"/>
      <c r="G14" s="17"/>
      <c r="H14" s="73"/>
      <c r="I14" s="72" t="s">
        <v>3910</v>
      </c>
      <c r="J14" s="17"/>
      <c r="K14" s="17"/>
      <c r="L14" s="17"/>
      <c r="M14" s="17"/>
      <c r="N14" s="17"/>
      <c r="O14" s="73"/>
    </row>
    <row r="15" spans="1:15">
      <c r="A15" s="72"/>
      <c r="B15" s="17" t="s">
        <v>3911</v>
      </c>
      <c r="C15" s="17"/>
      <c r="D15" s="17"/>
      <c r="E15" s="17"/>
      <c r="F15" s="17"/>
      <c r="G15" s="17"/>
      <c r="H15" s="73"/>
      <c r="I15" s="72" t="s">
        <v>3912</v>
      </c>
      <c r="J15" s="17"/>
      <c r="K15" s="17"/>
      <c r="L15" s="17"/>
      <c r="M15" s="17"/>
      <c r="N15" s="17"/>
      <c r="O15" s="73"/>
    </row>
    <row r="16" spans="1:15">
      <c r="A16" s="72"/>
      <c r="B16" s="17" t="s">
        <v>3913</v>
      </c>
      <c r="C16" s="17"/>
      <c r="D16" s="17"/>
      <c r="E16" s="17"/>
      <c r="F16" s="17"/>
      <c r="G16" s="17"/>
      <c r="H16" s="73"/>
      <c r="I16" s="72" t="s">
        <v>3914</v>
      </c>
      <c r="J16" s="17"/>
      <c r="K16" s="17"/>
      <c r="L16" s="17"/>
      <c r="M16" s="17"/>
      <c r="N16" s="17"/>
      <c r="O16" s="73"/>
    </row>
    <row r="17" spans="1:15">
      <c r="A17" s="72"/>
      <c r="B17" s="17" t="s">
        <v>3915</v>
      </c>
      <c r="C17" s="17"/>
      <c r="D17" s="17"/>
      <c r="E17" s="17"/>
      <c r="F17" s="17"/>
      <c r="G17" s="17"/>
      <c r="H17" s="73"/>
      <c r="I17" s="72" t="s">
        <v>3916</v>
      </c>
      <c r="J17" s="17"/>
      <c r="K17" s="17"/>
      <c r="L17" s="17"/>
      <c r="M17" s="17"/>
      <c r="N17" s="17"/>
      <c r="O17" s="73"/>
    </row>
    <row r="18" spans="1:15">
      <c r="A18" s="72"/>
      <c r="B18" s="17" t="s">
        <v>3917</v>
      </c>
      <c r="C18" s="17"/>
      <c r="D18" s="17"/>
      <c r="E18" s="17"/>
      <c r="F18" s="17"/>
      <c r="G18" s="17"/>
      <c r="H18" s="73"/>
      <c r="I18" s="72" t="s">
        <v>3918</v>
      </c>
      <c r="J18" s="17"/>
      <c r="K18" s="17"/>
      <c r="L18" s="17"/>
      <c r="M18" s="17"/>
      <c r="N18" s="17"/>
      <c r="O18" s="73"/>
    </row>
    <row r="19" spans="1:15">
      <c r="A19" s="72"/>
      <c r="B19" s="17" t="s">
        <v>3919</v>
      </c>
      <c r="C19" s="17"/>
      <c r="D19" s="17"/>
      <c r="E19" s="17"/>
      <c r="F19" s="17"/>
      <c r="G19" s="17"/>
      <c r="H19" s="73"/>
      <c r="I19" s="72" t="s">
        <v>3920</v>
      </c>
      <c r="J19" s="17"/>
      <c r="K19" s="17"/>
      <c r="L19" s="17"/>
      <c r="M19" s="17"/>
      <c r="N19" s="17"/>
      <c r="O19" s="73"/>
    </row>
    <row r="20" spans="1:15">
      <c r="A20" s="72"/>
      <c r="B20" s="17" t="s">
        <v>3921</v>
      </c>
      <c r="C20" s="17"/>
      <c r="D20" s="17"/>
      <c r="E20" s="17"/>
      <c r="F20" s="17"/>
      <c r="G20" s="17"/>
      <c r="H20" s="73"/>
      <c r="I20" s="72" t="s">
        <v>3922</v>
      </c>
      <c r="J20" s="17"/>
      <c r="K20" s="17"/>
      <c r="L20" s="17"/>
      <c r="M20" s="17"/>
      <c r="N20" s="17"/>
      <c r="O20" s="73"/>
    </row>
    <row r="21" spans="1:15">
      <c r="A21" s="72"/>
      <c r="B21" s="17" t="s">
        <v>3923</v>
      </c>
      <c r="C21" s="17"/>
      <c r="D21" s="17"/>
      <c r="E21" s="17"/>
      <c r="F21" s="17"/>
      <c r="G21" s="17"/>
      <c r="H21" s="73"/>
      <c r="I21" s="72" t="s">
        <v>3924</v>
      </c>
      <c r="J21" s="17"/>
      <c r="K21" s="17"/>
      <c r="L21" s="17"/>
      <c r="M21" s="17"/>
      <c r="N21" s="17"/>
      <c r="O21" s="73"/>
    </row>
    <row r="22" spans="1:15">
      <c r="A22" s="72"/>
      <c r="B22" s="17" t="s">
        <v>3925</v>
      </c>
      <c r="C22" s="17"/>
      <c r="D22" s="17"/>
      <c r="E22" s="17"/>
      <c r="F22" s="17"/>
      <c r="G22" s="17"/>
      <c r="H22" s="73"/>
      <c r="I22" s="72" t="s">
        <v>3926</v>
      </c>
      <c r="J22" s="17"/>
      <c r="K22" s="17"/>
      <c r="L22" s="17"/>
      <c r="M22" s="17"/>
      <c r="N22" s="17"/>
      <c r="O22" s="73"/>
    </row>
    <row r="23" spans="1:15">
      <c r="A23" s="72"/>
      <c r="B23" s="17" t="s">
        <v>3014</v>
      </c>
      <c r="C23" s="17"/>
      <c r="D23" s="17"/>
      <c r="E23" s="17"/>
      <c r="F23" s="17"/>
      <c r="G23" s="17"/>
      <c r="H23" s="73"/>
      <c r="I23" s="72" t="s">
        <v>3015</v>
      </c>
      <c r="J23" s="17"/>
      <c r="K23" s="17"/>
      <c r="L23" s="17"/>
      <c r="M23" s="17"/>
      <c r="N23" s="17"/>
      <c r="O23" s="73"/>
    </row>
    <row r="24" spans="1:15">
      <c r="A24" s="72"/>
      <c r="B24" s="17" t="s">
        <v>3016</v>
      </c>
      <c r="C24" s="17"/>
      <c r="D24" s="17"/>
      <c r="E24" s="17"/>
      <c r="F24" s="17"/>
      <c r="G24" s="17"/>
      <c r="H24" s="73"/>
      <c r="I24" s="72" t="s">
        <v>3017</v>
      </c>
      <c r="J24" s="17"/>
      <c r="K24" s="17"/>
      <c r="L24" s="17"/>
      <c r="M24" s="17"/>
      <c r="N24" s="17"/>
      <c r="O24" s="73"/>
    </row>
    <row r="25" spans="1:15">
      <c r="A25" s="72"/>
      <c r="B25" s="17" t="s">
        <v>3018</v>
      </c>
      <c r="C25" s="17"/>
      <c r="D25" s="17"/>
      <c r="E25" s="17"/>
      <c r="F25" s="17"/>
      <c r="G25" s="17"/>
      <c r="H25" s="73"/>
      <c r="I25" s="72" t="s">
        <v>3019</v>
      </c>
      <c r="J25" s="17"/>
      <c r="K25" s="17"/>
      <c r="L25" s="17"/>
      <c r="M25" s="17"/>
      <c r="N25" s="17"/>
      <c r="O25" s="73"/>
    </row>
    <row r="26" spans="1:15">
      <c r="A26" s="72"/>
      <c r="B26" s="17" t="s">
        <v>3020</v>
      </c>
      <c r="C26" s="17"/>
      <c r="D26" s="17"/>
      <c r="E26" s="17"/>
      <c r="F26" s="17"/>
      <c r="G26" s="17"/>
      <c r="H26" s="73"/>
      <c r="I26" s="72" t="s">
        <v>3021</v>
      </c>
      <c r="J26" s="17"/>
      <c r="K26" s="17"/>
      <c r="L26" s="17"/>
      <c r="M26" s="17"/>
      <c r="N26" s="17"/>
      <c r="O26" s="73"/>
    </row>
    <row r="27" spans="1:15">
      <c r="A27" s="72"/>
      <c r="B27" s="17" t="s">
        <v>3022</v>
      </c>
      <c r="C27" s="17"/>
      <c r="D27" s="17"/>
      <c r="E27" s="17"/>
      <c r="F27" s="17"/>
      <c r="G27" s="17"/>
      <c r="H27" s="73"/>
      <c r="I27" s="72" t="s">
        <v>3023</v>
      </c>
      <c r="J27" s="17"/>
      <c r="K27" s="17"/>
      <c r="L27" s="17"/>
      <c r="M27" s="17"/>
      <c r="N27" s="17"/>
      <c r="O27" s="73"/>
    </row>
    <row r="28" spans="1:15">
      <c r="A28" s="72"/>
      <c r="B28" s="17" t="s">
        <v>3860</v>
      </c>
      <c r="C28" s="17"/>
      <c r="D28" s="17"/>
      <c r="E28" s="17"/>
      <c r="F28" s="17"/>
      <c r="G28" s="17"/>
      <c r="H28" s="73"/>
      <c r="I28" s="72" t="s">
        <v>3861</v>
      </c>
      <c r="J28" s="17"/>
      <c r="K28" s="17"/>
      <c r="L28" s="17"/>
      <c r="M28" s="17"/>
      <c r="N28" s="17"/>
      <c r="O28" s="73"/>
    </row>
    <row r="29" spans="1:15">
      <c r="A29" s="72"/>
      <c r="B29" s="17" t="s">
        <v>3862</v>
      </c>
      <c r="C29" s="17"/>
      <c r="D29" s="17"/>
      <c r="E29" s="17"/>
      <c r="F29" s="17"/>
      <c r="G29" s="17"/>
      <c r="H29" s="73"/>
      <c r="I29" s="72" t="s">
        <v>3863</v>
      </c>
      <c r="J29" s="17"/>
      <c r="K29" s="17"/>
      <c r="L29" s="17"/>
      <c r="M29" s="17"/>
      <c r="N29" s="17"/>
      <c r="O29" s="73"/>
    </row>
    <row r="30" spans="1:15">
      <c r="A30" s="72"/>
      <c r="B30" s="17" t="s">
        <v>4068</v>
      </c>
      <c r="C30" s="17"/>
      <c r="D30" s="17"/>
      <c r="E30" s="17"/>
      <c r="F30" s="17"/>
      <c r="G30" s="17"/>
      <c r="H30" s="73"/>
      <c r="I30" s="72" t="s">
        <v>4069</v>
      </c>
      <c r="J30" s="17"/>
      <c r="K30" s="17"/>
      <c r="L30" s="17"/>
      <c r="M30" s="17"/>
      <c r="N30" s="17"/>
      <c r="O30" s="73"/>
    </row>
    <row r="31" spans="1:15">
      <c r="A31" s="72"/>
      <c r="B31" s="17" t="s">
        <v>4070</v>
      </c>
      <c r="C31" s="17"/>
      <c r="D31" s="17"/>
      <c r="E31" s="17"/>
      <c r="F31" s="17"/>
      <c r="G31" s="17"/>
      <c r="H31" s="73"/>
      <c r="I31" s="72" t="s">
        <v>4071</v>
      </c>
      <c r="J31" s="17"/>
      <c r="K31" s="17"/>
      <c r="L31" s="17"/>
      <c r="M31" s="17"/>
      <c r="N31" s="17"/>
      <c r="O31" s="73"/>
    </row>
    <row r="32" spans="1:15">
      <c r="A32" s="72"/>
      <c r="B32" s="17" t="s">
        <v>4072</v>
      </c>
      <c r="C32" s="17"/>
      <c r="D32" s="17"/>
      <c r="E32" s="17"/>
      <c r="F32" s="17"/>
      <c r="G32" s="17"/>
      <c r="H32" s="73"/>
      <c r="I32" s="72" t="s">
        <v>4073</v>
      </c>
      <c r="J32" s="17"/>
      <c r="K32" s="17"/>
      <c r="L32" s="17"/>
      <c r="M32" s="17"/>
      <c r="N32" s="17"/>
      <c r="O32" s="73"/>
    </row>
    <row r="33" spans="1:15">
      <c r="A33" s="72"/>
      <c r="B33" s="17" t="s">
        <v>4074</v>
      </c>
      <c r="C33" s="17"/>
      <c r="D33" s="17"/>
      <c r="E33" s="17"/>
      <c r="F33" s="17"/>
      <c r="G33" s="17"/>
      <c r="H33" s="73"/>
      <c r="I33" s="72"/>
      <c r="J33" s="17"/>
      <c r="K33" s="17"/>
      <c r="L33" s="17"/>
      <c r="M33" s="17"/>
      <c r="N33" s="17"/>
      <c r="O33" s="73"/>
    </row>
    <row r="34" spans="1:15">
      <c r="A34" s="1170"/>
      <c r="B34" s="17" t="s">
        <v>4075</v>
      </c>
      <c r="C34" s="1107"/>
      <c r="D34" s="17"/>
      <c r="E34" s="17"/>
      <c r="F34" s="17"/>
      <c r="G34" s="17"/>
      <c r="H34" s="73"/>
      <c r="I34" s="72"/>
      <c r="J34" s="17"/>
      <c r="K34" s="17"/>
      <c r="L34" s="17"/>
      <c r="M34" s="17"/>
      <c r="N34" s="17"/>
      <c r="O34" s="73"/>
    </row>
    <row r="35" spans="1:15">
      <c r="A35" s="1170"/>
      <c r="B35" s="17"/>
      <c r="C35" s="1107"/>
      <c r="D35" s="17"/>
      <c r="E35" s="17"/>
      <c r="F35" s="17"/>
      <c r="G35" s="17"/>
      <c r="H35" s="73"/>
      <c r="I35" s="72"/>
      <c r="J35" s="17"/>
      <c r="K35" s="17"/>
      <c r="L35" s="17"/>
      <c r="M35" s="17"/>
      <c r="N35" s="17"/>
      <c r="O35" s="73"/>
    </row>
    <row r="36" spans="1:15">
      <c r="A36" s="87"/>
      <c r="B36" s="90"/>
      <c r="C36" s="82"/>
      <c r="D36" s="82"/>
      <c r="E36" s="89"/>
      <c r="F36" s="90"/>
      <c r="G36" s="90" t="s">
        <v>4076</v>
      </c>
      <c r="H36" s="85"/>
      <c r="I36" s="441"/>
      <c r="J36" s="612" t="s">
        <v>4077</v>
      </c>
      <c r="K36" s="413"/>
      <c r="L36" s="413"/>
      <c r="M36" s="444"/>
      <c r="N36" s="82"/>
      <c r="O36" s="85"/>
    </row>
    <row r="37" spans="1:15">
      <c r="A37" s="72"/>
      <c r="B37" s="97" t="s">
        <v>4078</v>
      </c>
      <c r="C37" s="81"/>
      <c r="D37" s="81"/>
      <c r="E37" s="346" t="s">
        <v>4079</v>
      </c>
      <c r="F37" s="345" t="s">
        <v>4080</v>
      </c>
      <c r="G37" s="828" t="s">
        <v>4080</v>
      </c>
      <c r="H37" s="401" t="s">
        <v>4080</v>
      </c>
      <c r="I37" s="80"/>
      <c r="J37" s="82"/>
      <c r="K37" s="82"/>
      <c r="L37" s="89"/>
      <c r="M37" s="82"/>
      <c r="N37" s="81"/>
      <c r="O37" s="83"/>
    </row>
    <row r="38" spans="1:15">
      <c r="A38" s="271" t="s">
        <v>1984</v>
      </c>
      <c r="B38" s="97" t="s">
        <v>4081</v>
      </c>
      <c r="C38" s="81"/>
      <c r="D38" s="347" t="s">
        <v>4082</v>
      </c>
      <c r="E38" s="346" t="s">
        <v>4083</v>
      </c>
      <c r="F38" s="345" t="s">
        <v>4084</v>
      </c>
      <c r="G38" s="345" t="s">
        <v>4085</v>
      </c>
      <c r="H38" s="270" t="s">
        <v>4085</v>
      </c>
      <c r="I38" s="332" t="s">
        <v>4086</v>
      </c>
      <c r="J38" s="347" t="s">
        <v>4087</v>
      </c>
      <c r="K38" s="347" t="s">
        <v>4088</v>
      </c>
      <c r="L38" s="69" t="s">
        <v>4089</v>
      </c>
      <c r="M38" s="491"/>
      <c r="N38" s="347" t="s">
        <v>4090</v>
      </c>
      <c r="O38" s="270" t="s">
        <v>1984</v>
      </c>
    </row>
    <row r="39" spans="1:15">
      <c r="A39" s="271" t="s">
        <v>1987</v>
      </c>
      <c r="B39" s="97" t="s">
        <v>4091</v>
      </c>
      <c r="C39" s="81"/>
      <c r="D39" s="347" t="s">
        <v>4092</v>
      </c>
      <c r="E39" s="346" t="s">
        <v>4093</v>
      </c>
      <c r="F39" s="345" t="s">
        <v>4094</v>
      </c>
      <c r="G39" s="345" t="s">
        <v>4095</v>
      </c>
      <c r="H39" s="270" t="s">
        <v>4096</v>
      </c>
      <c r="I39" s="332" t="s">
        <v>4097</v>
      </c>
      <c r="J39" s="347" t="s">
        <v>4098</v>
      </c>
      <c r="K39" s="347" t="s">
        <v>4098</v>
      </c>
      <c r="L39" s="69" t="s">
        <v>4098</v>
      </c>
      <c r="M39" s="491"/>
      <c r="N39" s="347" t="s">
        <v>4099</v>
      </c>
      <c r="O39" s="270" t="s">
        <v>1987</v>
      </c>
    </row>
    <row r="40" spans="1:15">
      <c r="A40" s="74"/>
      <c r="B40" s="104"/>
      <c r="C40" s="117" t="s">
        <v>3447</v>
      </c>
      <c r="D40" s="493" t="s">
        <v>3448</v>
      </c>
      <c r="E40" s="823" t="s">
        <v>3449</v>
      </c>
      <c r="F40" s="397" t="s">
        <v>3450</v>
      </c>
      <c r="G40" s="397" t="s">
        <v>2692</v>
      </c>
      <c r="H40" s="273" t="s">
        <v>2693</v>
      </c>
      <c r="I40" s="333" t="s">
        <v>2694</v>
      </c>
      <c r="J40" s="493" t="s">
        <v>2695</v>
      </c>
      <c r="K40" s="493" t="s">
        <v>2696</v>
      </c>
      <c r="L40" s="75" t="s">
        <v>2697</v>
      </c>
      <c r="M40" s="384"/>
      <c r="N40" s="493" t="s">
        <v>2698</v>
      </c>
      <c r="O40" s="110"/>
    </row>
    <row r="41" spans="1:15">
      <c r="A41" s="74">
        <v>1</v>
      </c>
      <c r="B41" s="2031" t="s">
        <v>5504</v>
      </c>
      <c r="C41" s="2029"/>
      <c r="D41" s="2030" t="s">
        <v>4949</v>
      </c>
      <c r="E41" s="2032">
        <v>3</v>
      </c>
      <c r="F41" s="104"/>
      <c r="G41" s="104"/>
      <c r="H41" s="110"/>
      <c r="I41" s="1176">
        <v>1032</v>
      </c>
      <c r="J41" s="392"/>
      <c r="K41" s="392">
        <v>105700</v>
      </c>
      <c r="L41" s="553"/>
      <c r="M41" s="392"/>
      <c r="N41" s="392">
        <f>SUM(J41:L41)</f>
        <v>105700</v>
      </c>
      <c r="O41" s="110">
        <v>1</v>
      </c>
    </row>
    <row r="42" spans="1:15">
      <c r="A42" s="74">
        <v>2</v>
      </c>
      <c r="B42" s="2031" t="s">
        <v>5505</v>
      </c>
      <c r="C42" s="2029"/>
      <c r="D42" s="2030" t="s">
        <v>4949</v>
      </c>
      <c r="E42" s="2032">
        <v>4</v>
      </c>
      <c r="F42" s="104"/>
      <c r="G42" s="104"/>
      <c r="H42" s="110"/>
      <c r="I42" s="107">
        <v>417</v>
      </c>
      <c r="J42" s="555"/>
      <c r="K42" s="555">
        <v>8342</v>
      </c>
      <c r="L42" s="556"/>
      <c r="M42" s="555"/>
      <c r="N42" s="555">
        <f t="shared" ref="N42:N54" si="0">SUM(J42:M42)</f>
        <v>8342</v>
      </c>
      <c r="O42" s="110">
        <v>2</v>
      </c>
    </row>
    <row r="43" spans="1:15">
      <c r="A43" s="74">
        <v>3</v>
      </c>
      <c r="B43" s="2031" t="s">
        <v>5506</v>
      </c>
      <c r="C43" s="2029"/>
      <c r="D43" s="2030" t="s">
        <v>4949</v>
      </c>
      <c r="E43" s="2032">
        <v>32</v>
      </c>
      <c r="F43" s="104"/>
      <c r="G43" s="104"/>
      <c r="H43" s="110"/>
      <c r="I43" s="107">
        <v>3319</v>
      </c>
      <c r="J43" s="555"/>
      <c r="K43" s="555">
        <v>220597</v>
      </c>
      <c r="L43" s="556"/>
      <c r="M43" s="555"/>
      <c r="N43" s="555">
        <f t="shared" si="0"/>
        <v>220597</v>
      </c>
      <c r="O43" s="110">
        <v>3</v>
      </c>
    </row>
    <row r="44" spans="1:15">
      <c r="A44" s="74">
        <v>4</v>
      </c>
      <c r="B44" s="2031" t="s">
        <v>5507</v>
      </c>
      <c r="C44" s="2029"/>
      <c r="D44" s="2030" t="s">
        <v>4949</v>
      </c>
      <c r="E44" s="2032"/>
      <c r="F44" s="104"/>
      <c r="G44" s="104"/>
      <c r="H44" s="110"/>
      <c r="I44" s="107"/>
      <c r="J44" s="555"/>
      <c r="K44" s="555"/>
      <c r="L44" s="556"/>
      <c r="M44" s="555"/>
      <c r="N44" s="555">
        <f t="shared" si="0"/>
        <v>0</v>
      </c>
      <c r="O44" s="110">
        <v>4</v>
      </c>
    </row>
    <row r="45" spans="1:15">
      <c r="A45" s="74">
        <v>5</v>
      </c>
      <c r="B45" s="2031" t="s">
        <v>5508</v>
      </c>
      <c r="C45" s="2029"/>
      <c r="D45" s="2030" t="s">
        <v>4949</v>
      </c>
      <c r="E45" s="2032">
        <v>27</v>
      </c>
      <c r="F45" s="104"/>
      <c r="G45" s="104"/>
      <c r="H45" s="110"/>
      <c r="I45" s="107">
        <v>286</v>
      </c>
      <c r="J45" s="555"/>
      <c r="K45" s="555">
        <v>5933</v>
      </c>
      <c r="L45" s="556"/>
      <c r="M45" s="555"/>
      <c r="N45" s="555">
        <f t="shared" si="0"/>
        <v>5933</v>
      </c>
      <c r="O45" s="110">
        <v>5</v>
      </c>
    </row>
    <row r="46" spans="1:15">
      <c r="A46" s="74">
        <v>6</v>
      </c>
      <c r="B46" s="2031" t="s">
        <v>5509</v>
      </c>
      <c r="C46" s="2029"/>
      <c r="D46" s="2030" t="s">
        <v>4949</v>
      </c>
      <c r="E46" s="2032"/>
      <c r="F46" s="104"/>
      <c r="G46" s="104"/>
      <c r="H46" s="110"/>
      <c r="I46" s="107">
        <v>43335</v>
      </c>
      <c r="J46" s="555"/>
      <c r="K46" s="555">
        <v>2210311</v>
      </c>
      <c r="L46" s="556"/>
      <c r="M46" s="555"/>
      <c r="N46" s="555">
        <f t="shared" si="0"/>
        <v>2210311</v>
      </c>
      <c r="O46" s="110">
        <v>6</v>
      </c>
    </row>
    <row r="47" spans="1:15">
      <c r="A47" s="74">
        <v>7</v>
      </c>
      <c r="B47" s="2031" t="s">
        <v>5510</v>
      </c>
      <c r="C47" s="2029"/>
      <c r="D47" s="2030" t="s">
        <v>4949</v>
      </c>
      <c r="E47" s="2032">
        <v>65</v>
      </c>
      <c r="F47" s="104"/>
      <c r="G47" s="104"/>
      <c r="H47" s="110"/>
      <c r="I47" s="107"/>
      <c r="J47" s="555"/>
      <c r="K47" s="555">
        <v>12174</v>
      </c>
      <c r="L47" s="556"/>
      <c r="M47" s="555"/>
      <c r="N47" s="555">
        <f t="shared" si="0"/>
        <v>12174</v>
      </c>
      <c r="O47" s="110">
        <v>7</v>
      </c>
    </row>
    <row r="48" spans="1:15" s="2026" customFormat="1">
      <c r="A48" s="74">
        <v>8</v>
      </c>
      <c r="B48" s="2031" t="s">
        <v>5513</v>
      </c>
      <c r="C48" s="2029"/>
      <c r="D48" s="2030"/>
      <c r="E48" s="2032"/>
      <c r="F48" s="104"/>
      <c r="G48" s="104"/>
      <c r="H48" s="110"/>
      <c r="I48" s="107">
        <v>2087</v>
      </c>
      <c r="J48" s="555"/>
      <c r="K48" s="555">
        <v>73915</v>
      </c>
      <c r="L48" s="556"/>
      <c r="M48" s="555"/>
      <c r="N48" s="555">
        <f t="shared" si="0"/>
        <v>73915</v>
      </c>
      <c r="O48" s="110">
        <v>8</v>
      </c>
    </row>
    <row r="49" spans="1:15">
      <c r="A49" s="74">
        <v>9</v>
      </c>
      <c r="B49" s="2031" t="s">
        <v>5511</v>
      </c>
      <c r="C49" s="2029"/>
      <c r="D49" s="2029"/>
      <c r="E49" s="2028"/>
      <c r="F49" s="104"/>
      <c r="G49" s="104"/>
      <c r="H49" s="110"/>
      <c r="I49" s="107"/>
      <c r="J49" s="555"/>
      <c r="K49" s="555"/>
      <c r="L49" s="556"/>
      <c r="M49" s="555"/>
      <c r="N49" s="555">
        <f t="shared" si="0"/>
        <v>0</v>
      </c>
      <c r="O49" s="110">
        <v>9</v>
      </c>
    </row>
    <row r="50" spans="1:15">
      <c r="A50" s="74">
        <v>10</v>
      </c>
      <c r="B50" s="2031"/>
      <c r="C50" s="2029"/>
      <c r="D50" s="2029"/>
      <c r="E50" s="2028"/>
      <c r="F50" s="104"/>
      <c r="G50" s="104"/>
      <c r="H50" s="110"/>
      <c r="I50" s="107"/>
      <c r="J50" s="555"/>
      <c r="K50" s="555"/>
      <c r="L50" s="556"/>
      <c r="M50" s="555"/>
      <c r="N50" s="555">
        <f t="shared" si="0"/>
        <v>0</v>
      </c>
      <c r="O50" s="110">
        <v>10</v>
      </c>
    </row>
    <row r="51" spans="1:15">
      <c r="A51" s="74">
        <v>11</v>
      </c>
      <c r="B51" s="2031" t="s">
        <v>5512</v>
      </c>
      <c r="C51" s="2029"/>
      <c r="D51" s="2030" t="s">
        <v>4948</v>
      </c>
      <c r="E51" s="2028"/>
      <c r="F51" s="104"/>
      <c r="G51" s="104"/>
      <c r="H51" s="110"/>
      <c r="I51" s="107"/>
      <c r="J51" s="555"/>
      <c r="K51" s="555">
        <v>4424</v>
      </c>
      <c r="L51" s="556"/>
      <c r="M51" s="555"/>
      <c r="N51" s="555">
        <f t="shared" si="0"/>
        <v>4424</v>
      </c>
      <c r="O51" s="110">
        <v>11</v>
      </c>
    </row>
    <row r="52" spans="1:15">
      <c r="A52" s="74">
        <v>12</v>
      </c>
      <c r="B52" s="2031"/>
      <c r="C52" s="2029"/>
      <c r="D52" s="2029"/>
      <c r="E52" s="2028"/>
      <c r="F52" s="104"/>
      <c r="G52" s="104"/>
      <c r="H52" s="110"/>
      <c r="I52" s="107"/>
      <c r="J52" s="555"/>
      <c r="K52" s="555"/>
      <c r="L52" s="556"/>
      <c r="M52" s="555"/>
      <c r="N52" s="555">
        <f t="shared" si="0"/>
        <v>0</v>
      </c>
      <c r="O52" s="110">
        <v>12</v>
      </c>
    </row>
    <row r="53" spans="1:15">
      <c r="A53" s="74">
        <v>13</v>
      </c>
      <c r="B53" s="2031"/>
      <c r="C53" s="2029"/>
      <c r="D53" s="2029"/>
      <c r="E53" s="2028"/>
      <c r="F53" s="104"/>
      <c r="G53" s="104"/>
      <c r="H53" s="110"/>
      <c r="I53" s="107"/>
      <c r="J53" s="555"/>
      <c r="K53" s="555"/>
      <c r="L53" s="556"/>
      <c r="M53" s="555"/>
      <c r="N53" s="555">
        <f t="shared" si="0"/>
        <v>0</v>
      </c>
      <c r="O53" s="110">
        <v>13</v>
      </c>
    </row>
    <row r="54" spans="1:15">
      <c r="A54" s="74">
        <v>14</v>
      </c>
      <c r="B54" s="104" t="s">
        <v>1369</v>
      </c>
      <c r="C54" s="117"/>
      <c r="D54" s="613"/>
      <c r="E54" s="614"/>
      <c r="F54" s="615"/>
      <c r="G54" s="615"/>
      <c r="H54" s="616"/>
      <c r="I54" s="107"/>
      <c r="J54" s="555"/>
      <c r="K54" s="555"/>
      <c r="L54" s="556"/>
      <c r="M54" s="555"/>
      <c r="N54" s="555">
        <f t="shared" si="0"/>
        <v>0</v>
      </c>
      <c r="O54" s="110">
        <v>14</v>
      </c>
    </row>
    <row r="55" spans="1:15" ht="15.75" thickBot="1">
      <c r="A55" s="111">
        <v>15</v>
      </c>
      <c r="B55" s="617" t="s">
        <v>2677</v>
      </c>
      <c r="C55" s="618"/>
      <c r="D55" s="619"/>
      <c r="E55" s="620"/>
      <c r="F55" s="621"/>
      <c r="G55" s="621"/>
      <c r="H55" s="622"/>
      <c r="I55" s="623">
        <f>SUM(I41:I54)</f>
        <v>50476</v>
      </c>
      <c r="J55" s="395">
        <f>SUM(J41:J54)</f>
        <v>0</v>
      </c>
      <c r="K55" s="395">
        <f>SUM(K41:K54)</f>
        <v>2641396</v>
      </c>
      <c r="L55" s="378"/>
      <c r="M55" s="512">
        <f>SUM(M41:M54)</f>
        <v>0</v>
      </c>
      <c r="N55" s="395">
        <f>SUM(N41:N54)</f>
        <v>2641396</v>
      </c>
      <c r="O55" s="449">
        <v>15</v>
      </c>
    </row>
    <row r="56" spans="1:15">
      <c r="A56" s="69"/>
      <c r="B56" s="69"/>
      <c r="C56" s="69"/>
      <c r="D56" s="69"/>
      <c r="E56" s="69"/>
      <c r="F56" s="69"/>
      <c r="G56" s="69"/>
      <c r="H56" s="69"/>
      <c r="I56" s="69"/>
      <c r="J56" s="69"/>
      <c r="K56" s="69"/>
      <c r="L56" s="69"/>
      <c r="M56" s="69"/>
      <c r="N56" s="69"/>
      <c r="O56" s="69"/>
    </row>
    <row r="57" spans="1:15">
      <c r="A57" s="472" t="s">
        <v>4100</v>
      </c>
      <c r="B57" s="69"/>
      <c r="C57" s="69"/>
      <c r="D57" s="69"/>
      <c r="E57" s="1107"/>
      <c r="F57" s="69"/>
      <c r="G57" s="69"/>
      <c r="H57" s="69"/>
      <c r="I57" s="17" t="str">
        <f>A57</f>
        <v>FERC FORM NO.1 (REVISED. 12-90) NYPSC Modified-96</v>
      </c>
      <c r="J57" s="17"/>
      <c r="K57" s="1107"/>
      <c r="L57" s="17"/>
      <c r="M57" s="17"/>
      <c r="N57" s="17"/>
      <c r="O57" s="331" t="s">
        <v>4101</v>
      </c>
    </row>
    <row r="58" spans="1:15">
      <c r="A58" s="69" t="s">
        <v>4102</v>
      </c>
      <c r="B58" s="69"/>
      <c r="C58" s="69"/>
      <c r="D58" s="69"/>
      <c r="E58" s="69"/>
      <c r="F58" s="69"/>
      <c r="G58" s="69"/>
      <c r="H58" s="69"/>
      <c r="I58" s="69" t="s">
        <v>4103</v>
      </c>
      <c r="J58" s="69"/>
      <c r="K58" s="69"/>
      <c r="L58" s="69"/>
      <c r="M58" s="69"/>
      <c r="N58" s="69"/>
      <c r="O58" s="69"/>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c r="A61" s="69"/>
      <c r="B61" s="69"/>
      <c r="C61" s="69"/>
      <c r="D61" s="69"/>
      <c r="E61" s="69"/>
      <c r="F61" s="69"/>
      <c r="G61" s="69"/>
      <c r="H61" s="69"/>
      <c r="I61" s="17"/>
      <c r="J61" s="17"/>
      <c r="K61" s="17"/>
      <c r="L61" s="17"/>
      <c r="M61" s="17"/>
      <c r="N61" s="17"/>
      <c r="O61" s="17"/>
    </row>
    <row r="62" spans="1:15" ht="15.75">
      <c r="A62" s="71" t="s">
        <v>511</v>
      </c>
      <c r="B62" s="1108"/>
      <c r="C62" s="69"/>
      <c r="D62" s="69"/>
      <c r="E62" s="69"/>
      <c r="F62" s="69"/>
      <c r="G62" s="69"/>
      <c r="H62" s="69"/>
      <c r="I62" s="17"/>
      <c r="J62" s="17"/>
      <c r="K62" s="17"/>
      <c r="L62" s="17"/>
      <c r="M62" s="17"/>
      <c r="N62" s="17"/>
      <c r="O62" s="17"/>
    </row>
    <row r="63" spans="1:15" ht="15.75">
      <c r="A63" s="71"/>
      <c r="B63" s="1108"/>
      <c r="C63" s="69"/>
      <c r="D63" s="69"/>
      <c r="E63" s="69"/>
      <c r="F63" s="69"/>
      <c r="G63" s="69"/>
      <c r="H63" s="69"/>
      <c r="I63" s="17"/>
      <c r="J63" s="17"/>
      <c r="K63" s="17"/>
      <c r="L63" s="17"/>
      <c r="M63" s="17"/>
      <c r="N63" s="17"/>
      <c r="O63" s="17"/>
    </row>
    <row r="64" spans="1:15" ht="16.5" thickBot="1">
      <c r="A64" s="1177" t="str">
        <f>'Data Sheet'!$C$25</f>
        <v>Central Hudson Gas &amp; Electric</v>
      </c>
      <c r="B64" s="69"/>
      <c r="C64" s="69"/>
      <c r="D64" s="69"/>
      <c r="E64" s="69"/>
      <c r="F64" s="1166" t="str">
        <f>'Data Sheet'!$C$40</f>
        <v>4/14/14</v>
      </c>
      <c r="G64" s="1107" t="str">
        <f>'Data Sheet'!$C$38</f>
        <v>12/31/13</v>
      </c>
      <c r="H64" s="69"/>
      <c r="I64" s="1177" t="str">
        <f>'Data Sheet'!$C$25</f>
        <v>Central Hudson Gas &amp; Electric</v>
      </c>
      <c r="J64" s="17"/>
      <c r="K64" s="17"/>
      <c r="L64" s="1166" t="str">
        <f>'Data Sheet'!$C$40</f>
        <v>4/14/14</v>
      </c>
      <c r="M64" s="17"/>
      <c r="N64" s="1107" t="str">
        <f>'Data Sheet'!$C$38</f>
        <v>12/31/13</v>
      </c>
      <c r="O64" s="17"/>
    </row>
    <row r="65" spans="1:15">
      <c r="A65" s="29"/>
      <c r="B65" s="66"/>
      <c r="C65" s="66"/>
      <c r="D65" s="66"/>
      <c r="E65" s="66"/>
      <c r="F65" s="66"/>
      <c r="G65" s="66"/>
      <c r="H65" s="67"/>
      <c r="I65" s="29"/>
      <c r="J65" s="66"/>
      <c r="K65" s="66"/>
      <c r="L65" s="66"/>
      <c r="M65" s="66"/>
      <c r="N65" s="66"/>
      <c r="O65" s="67"/>
    </row>
    <row r="66" spans="1:15">
      <c r="A66" s="148" t="s">
        <v>1730</v>
      </c>
      <c r="B66" s="75"/>
      <c r="C66" s="75"/>
      <c r="D66" s="75"/>
      <c r="E66" s="75"/>
      <c r="F66" s="75"/>
      <c r="G66" s="75"/>
      <c r="H66" s="538"/>
      <c r="I66" s="412" t="s">
        <v>1731</v>
      </c>
      <c r="J66" s="413"/>
      <c r="K66" s="413"/>
      <c r="L66" s="413"/>
      <c r="M66" s="413"/>
      <c r="N66" s="413"/>
      <c r="O66" s="73"/>
    </row>
    <row r="67" spans="1:15">
      <c r="A67" s="87"/>
      <c r="B67" s="90"/>
      <c r="C67" s="82"/>
      <c r="D67" s="82"/>
      <c r="E67" s="89"/>
      <c r="F67" s="90"/>
      <c r="G67" s="90" t="s">
        <v>4076</v>
      </c>
      <c r="H67" s="85"/>
      <c r="I67" s="441"/>
      <c r="J67" s="89"/>
      <c r="K67" s="89" t="s">
        <v>4104</v>
      </c>
      <c r="L67" s="89"/>
      <c r="M67" s="82"/>
      <c r="N67" s="82"/>
      <c r="O67" s="85"/>
    </row>
    <row r="68" spans="1:15">
      <c r="A68" s="72"/>
      <c r="B68" s="97" t="s">
        <v>4078</v>
      </c>
      <c r="C68" s="81"/>
      <c r="D68" s="81"/>
      <c r="E68" s="346" t="s">
        <v>4079</v>
      </c>
      <c r="F68" s="345" t="s">
        <v>4080</v>
      </c>
      <c r="G68" s="828" t="s">
        <v>4080</v>
      </c>
      <c r="H68" s="401" t="s">
        <v>4080</v>
      </c>
      <c r="I68" s="80"/>
      <c r="J68" s="82"/>
      <c r="K68" s="82"/>
      <c r="L68" s="89"/>
      <c r="M68" s="82"/>
      <c r="N68" s="81"/>
      <c r="O68" s="83"/>
    </row>
    <row r="69" spans="1:15">
      <c r="A69" s="271" t="s">
        <v>1984</v>
      </c>
      <c r="B69" s="97" t="s">
        <v>4081</v>
      </c>
      <c r="C69" s="81"/>
      <c r="D69" s="347" t="s">
        <v>4082</v>
      </c>
      <c r="E69" s="346" t="s">
        <v>4083</v>
      </c>
      <c r="F69" s="345" t="s">
        <v>4084</v>
      </c>
      <c r="G69" s="345" t="s">
        <v>4085</v>
      </c>
      <c r="H69" s="270" t="s">
        <v>4085</v>
      </c>
      <c r="I69" s="332" t="s">
        <v>4086</v>
      </c>
      <c r="J69" s="347" t="s">
        <v>4087</v>
      </c>
      <c r="K69" s="347" t="s">
        <v>4088</v>
      </c>
      <c r="L69" s="69" t="s">
        <v>4089</v>
      </c>
      <c r="M69" s="491"/>
      <c r="N69" s="347" t="s">
        <v>4090</v>
      </c>
      <c r="O69" s="270" t="s">
        <v>1984</v>
      </c>
    </row>
    <row r="70" spans="1:15">
      <c r="A70" s="271" t="s">
        <v>1987</v>
      </c>
      <c r="B70" s="97" t="s">
        <v>4091</v>
      </c>
      <c r="C70" s="81"/>
      <c r="D70" s="347" t="s">
        <v>4092</v>
      </c>
      <c r="E70" s="346" t="s">
        <v>4093</v>
      </c>
      <c r="F70" s="345" t="s">
        <v>4094</v>
      </c>
      <c r="G70" s="345" t="s">
        <v>4095</v>
      </c>
      <c r="H70" s="270" t="s">
        <v>4096</v>
      </c>
      <c r="I70" s="332" t="s">
        <v>4097</v>
      </c>
      <c r="J70" s="347" t="s">
        <v>4098</v>
      </c>
      <c r="K70" s="347" t="s">
        <v>4098</v>
      </c>
      <c r="L70" s="69" t="s">
        <v>4098</v>
      </c>
      <c r="M70" s="491"/>
      <c r="N70" s="347" t="s">
        <v>4099</v>
      </c>
      <c r="O70" s="270" t="s">
        <v>1987</v>
      </c>
    </row>
    <row r="71" spans="1:15">
      <c r="A71" s="74"/>
      <c r="B71" s="104"/>
      <c r="C71" s="117" t="s">
        <v>3447</v>
      </c>
      <c r="D71" s="493" t="s">
        <v>3448</v>
      </c>
      <c r="E71" s="823" t="s">
        <v>3449</v>
      </c>
      <c r="F71" s="397" t="s">
        <v>3450</v>
      </c>
      <c r="G71" s="397" t="s">
        <v>2692</v>
      </c>
      <c r="H71" s="273" t="s">
        <v>2693</v>
      </c>
      <c r="I71" s="333" t="s">
        <v>2694</v>
      </c>
      <c r="J71" s="493" t="s">
        <v>2695</v>
      </c>
      <c r="K71" s="493" t="s">
        <v>2696</v>
      </c>
      <c r="L71" s="75" t="s">
        <v>2697</v>
      </c>
      <c r="M71" s="384"/>
      <c r="N71" s="493" t="s">
        <v>2698</v>
      </c>
      <c r="O71" s="110"/>
    </row>
    <row r="72" spans="1:15">
      <c r="A72" s="74">
        <v>1</v>
      </c>
      <c r="B72" s="104"/>
      <c r="C72" s="117"/>
      <c r="D72" s="117"/>
      <c r="E72" s="77"/>
      <c r="F72" s="104"/>
      <c r="G72" s="104"/>
      <c r="H72" s="110"/>
      <c r="I72" s="107"/>
      <c r="J72" s="392"/>
      <c r="K72" s="392"/>
      <c r="L72" s="553"/>
      <c r="M72" s="392"/>
      <c r="N72" s="392">
        <f>SUM(J72:L72)</f>
        <v>0</v>
      </c>
      <c r="O72" s="110">
        <v>1</v>
      </c>
    </row>
    <row r="73" spans="1:15">
      <c r="A73" s="74">
        <v>2</v>
      </c>
      <c r="B73" s="104"/>
      <c r="C73" s="117"/>
      <c r="D73" s="117"/>
      <c r="E73" s="77"/>
      <c r="F73" s="104"/>
      <c r="G73" s="104"/>
      <c r="H73" s="110"/>
      <c r="I73" s="107"/>
      <c r="J73" s="555"/>
      <c r="K73" s="555"/>
      <c r="L73" s="556"/>
      <c r="M73" s="555"/>
      <c r="N73" s="555">
        <f t="shared" ref="N73:N121" si="1">SUM(J73:M73)</f>
        <v>0</v>
      </c>
      <c r="O73" s="110">
        <v>2</v>
      </c>
    </row>
    <row r="74" spans="1:15">
      <c r="A74" s="74">
        <v>3</v>
      </c>
      <c r="B74" s="104"/>
      <c r="C74" s="117"/>
      <c r="D74" s="117"/>
      <c r="E74" s="77"/>
      <c r="F74" s="104"/>
      <c r="G74" s="104"/>
      <c r="H74" s="110"/>
      <c r="I74" s="107"/>
      <c r="J74" s="555"/>
      <c r="K74" s="555"/>
      <c r="L74" s="556"/>
      <c r="M74" s="555"/>
      <c r="N74" s="555">
        <f t="shared" si="1"/>
        <v>0</v>
      </c>
      <c r="O74" s="110">
        <v>3</v>
      </c>
    </row>
    <row r="75" spans="1:15">
      <c r="A75" s="74">
        <v>4</v>
      </c>
      <c r="B75" s="104"/>
      <c r="C75" s="117"/>
      <c r="D75" s="117"/>
      <c r="E75" s="77"/>
      <c r="F75" s="104"/>
      <c r="G75" s="104"/>
      <c r="H75" s="110"/>
      <c r="I75" s="107"/>
      <c r="J75" s="555"/>
      <c r="K75" s="555"/>
      <c r="L75" s="556"/>
      <c r="M75" s="555"/>
      <c r="N75" s="555">
        <f t="shared" si="1"/>
        <v>0</v>
      </c>
      <c r="O75" s="110">
        <v>4</v>
      </c>
    </row>
    <row r="76" spans="1:15">
      <c r="A76" s="74">
        <v>5</v>
      </c>
      <c r="B76" s="104"/>
      <c r="C76" s="117"/>
      <c r="D76" s="117"/>
      <c r="E76" s="77"/>
      <c r="F76" s="104"/>
      <c r="G76" s="104"/>
      <c r="H76" s="110"/>
      <c r="I76" s="107"/>
      <c r="J76" s="555"/>
      <c r="K76" s="555"/>
      <c r="L76" s="556"/>
      <c r="M76" s="555"/>
      <c r="N76" s="555">
        <f t="shared" si="1"/>
        <v>0</v>
      </c>
      <c r="O76" s="110">
        <v>5</v>
      </c>
    </row>
    <row r="77" spans="1:15">
      <c r="A77" s="74">
        <v>6</v>
      </c>
      <c r="B77" s="104"/>
      <c r="C77" s="117"/>
      <c r="D77" s="117"/>
      <c r="E77" s="77"/>
      <c r="F77" s="104"/>
      <c r="G77" s="104"/>
      <c r="H77" s="110"/>
      <c r="I77" s="107"/>
      <c r="J77" s="555"/>
      <c r="K77" s="555"/>
      <c r="L77" s="556"/>
      <c r="M77" s="555"/>
      <c r="N77" s="555">
        <f t="shared" si="1"/>
        <v>0</v>
      </c>
      <c r="O77" s="110">
        <v>6</v>
      </c>
    </row>
    <row r="78" spans="1:15">
      <c r="A78" s="74">
        <v>7</v>
      </c>
      <c r="B78" s="104"/>
      <c r="C78" s="117"/>
      <c r="D78" s="117"/>
      <c r="E78" s="77"/>
      <c r="F78" s="104"/>
      <c r="G78" s="104"/>
      <c r="H78" s="110"/>
      <c r="I78" s="107"/>
      <c r="J78" s="555"/>
      <c r="K78" s="555"/>
      <c r="L78" s="556"/>
      <c r="M78" s="555"/>
      <c r="N78" s="555">
        <f t="shared" si="1"/>
        <v>0</v>
      </c>
      <c r="O78" s="110">
        <v>7</v>
      </c>
    </row>
    <row r="79" spans="1:15">
      <c r="A79" s="74">
        <v>8</v>
      </c>
      <c r="B79" s="104"/>
      <c r="C79" s="117"/>
      <c r="D79" s="117"/>
      <c r="E79" s="77"/>
      <c r="F79" s="104"/>
      <c r="G79" s="104"/>
      <c r="H79" s="110"/>
      <c r="I79" s="107"/>
      <c r="J79" s="555"/>
      <c r="K79" s="555"/>
      <c r="L79" s="556"/>
      <c r="M79" s="555"/>
      <c r="N79" s="555">
        <f t="shared" si="1"/>
        <v>0</v>
      </c>
      <c r="O79" s="110">
        <v>8</v>
      </c>
    </row>
    <row r="80" spans="1:15">
      <c r="A80" s="74">
        <v>9</v>
      </c>
      <c r="B80" s="104"/>
      <c r="C80" s="117"/>
      <c r="D80" s="117"/>
      <c r="E80" s="77"/>
      <c r="F80" s="104"/>
      <c r="G80" s="104"/>
      <c r="H80" s="110"/>
      <c r="I80" s="107"/>
      <c r="J80" s="555"/>
      <c r="K80" s="555"/>
      <c r="L80" s="556"/>
      <c r="M80" s="555"/>
      <c r="N80" s="555">
        <f t="shared" si="1"/>
        <v>0</v>
      </c>
      <c r="O80" s="110">
        <v>9</v>
      </c>
    </row>
    <row r="81" spans="1:15">
      <c r="A81" s="74">
        <v>10</v>
      </c>
      <c r="B81" s="104"/>
      <c r="C81" s="117"/>
      <c r="D81" s="117"/>
      <c r="E81" s="77"/>
      <c r="F81" s="104"/>
      <c r="G81" s="104"/>
      <c r="H81" s="110"/>
      <c r="I81" s="107"/>
      <c r="J81" s="555"/>
      <c r="K81" s="555"/>
      <c r="L81" s="556"/>
      <c r="M81" s="555"/>
      <c r="N81" s="555">
        <f t="shared" si="1"/>
        <v>0</v>
      </c>
      <c r="O81" s="110">
        <v>10</v>
      </c>
    </row>
    <row r="82" spans="1:15">
      <c r="A82" s="74">
        <v>11</v>
      </c>
      <c r="B82" s="104"/>
      <c r="C82" s="117"/>
      <c r="D82" s="117"/>
      <c r="E82" s="77"/>
      <c r="F82" s="104"/>
      <c r="G82" s="104"/>
      <c r="H82" s="110"/>
      <c r="I82" s="107"/>
      <c r="J82" s="555"/>
      <c r="K82" s="555"/>
      <c r="L82" s="556"/>
      <c r="M82" s="555"/>
      <c r="N82" s="555">
        <f t="shared" si="1"/>
        <v>0</v>
      </c>
      <c r="O82" s="110">
        <v>11</v>
      </c>
    </row>
    <row r="83" spans="1:15">
      <c r="A83" s="74">
        <v>12</v>
      </c>
      <c r="B83" s="104"/>
      <c r="C83" s="117"/>
      <c r="D83" s="117"/>
      <c r="E83" s="77"/>
      <c r="F83" s="104"/>
      <c r="G83" s="104"/>
      <c r="H83" s="110"/>
      <c r="I83" s="107"/>
      <c r="J83" s="555"/>
      <c r="K83" s="555"/>
      <c r="L83" s="556"/>
      <c r="M83" s="555"/>
      <c r="N83" s="555">
        <f t="shared" si="1"/>
        <v>0</v>
      </c>
      <c r="O83" s="110">
        <v>12</v>
      </c>
    </row>
    <row r="84" spans="1:15">
      <c r="A84" s="74">
        <v>13</v>
      </c>
      <c r="B84" s="104"/>
      <c r="C84" s="117"/>
      <c r="D84" s="117"/>
      <c r="E84" s="77"/>
      <c r="F84" s="104"/>
      <c r="G84" s="104"/>
      <c r="H84" s="110"/>
      <c r="I84" s="107"/>
      <c r="J84" s="555"/>
      <c r="K84" s="555"/>
      <c r="L84" s="556"/>
      <c r="M84" s="555"/>
      <c r="N84" s="555">
        <f t="shared" si="1"/>
        <v>0</v>
      </c>
      <c r="O84" s="110">
        <v>13</v>
      </c>
    </row>
    <row r="85" spans="1:15">
      <c r="A85" s="74">
        <v>14</v>
      </c>
      <c r="B85" s="104"/>
      <c r="C85" s="117"/>
      <c r="D85" s="117"/>
      <c r="E85" s="77"/>
      <c r="F85" s="104"/>
      <c r="G85" s="104"/>
      <c r="H85" s="110"/>
      <c r="I85" s="107"/>
      <c r="J85" s="555"/>
      <c r="K85" s="555"/>
      <c r="L85" s="556"/>
      <c r="M85" s="555"/>
      <c r="N85" s="555">
        <f t="shared" si="1"/>
        <v>0</v>
      </c>
      <c r="O85" s="110">
        <v>14</v>
      </c>
    </row>
    <row r="86" spans="1:15">
      <c r="A86" s="74">
        <v>15</v>
      </c>
      <c r="B86" s="104"/>
      <c r="C86" s="117"/>
      <c r="D86" s="117"/>
      <c r="E86" s="77"/>
      <c r="F86" s="104"/>
      <c r="G86" s="104"/>
      <c r="H86" s="110"/>
      <c r="I86" s="107"/>
      <c r="J86" s="555"/>
      <c r="K86" s="555"/>
      <c r="L86" s="556"/>
      <c r="M86" s="555"/>
      <c r="N86" s="555">
        <f t="shared" si="1"/>
        <v>0</v>
      </c>
      <c r="O86" s="110">
        <v>15</v>
      </c>
    </row>
    <row r="87" spans="1:15">
      <c r="A87" s="74">
        <v>16</v>
      </c>
      <c r="B87" s="104"/>
      <c r="C87" s="117"/>
      <c r="D87" s="117"/>
      <c r="E87" s="77"/>
      <c r="F87" s="104"/>
      <c r="G87" s="104"/>
      <c r="H87" s="110"/>
      <c r="I87" s="107"/>
      <c r="J87" s="555"/>
      <c r="K87" s="555"/>
      <c r="L87" s="556"/>
      <c r="M87" s="555"/>
      <c r="N87" s="555">
        <f t="shared" si="1"/>
        <v>0</v>
      </c>
      <c r="O87" s="110">
        <v>16</v>
      </c>
    </row>
    <row r="88" spans="1:15">
      <c r="A88" s="74">
        <v>17</v>
      </c>
      <c r="B88" s="104"/>
      <c r="C88" s="117"/>
      <c r="D88" s="117"/>
      <c r="E88" s="77"/>
      <c r="F88" s="104"/>
      <c r="G88" s="104"/>
      <c r="H88" s="110"/>
      <c r="I88" s="107"/>
      <c r="J88" s="555"/>
      <c r="K88" s="555"/>
      <c r="L88" s="556"/>
      <c r="M88" s="555"/>
      <c r="N88" s="555">
        <f t="shared" si="1"/>
        <v>0</v>
      </c>
      <c r="O88" s="110">
        <v>17</v>
      </c>
    </row>
    <row r="89" spans="1:15">
      <c r="A89" s="74">
        <v>18</v>
      </c>
      <c r="B89" s="104"/>
      <c r="C89" s="117"/>
      <c r="D89" s="117"/>
      <c r="E89" s="77"/>
      <c r="F89" s="104"/>
      <c r="G89" s="104"/>
      <c r="H89" s="110"/>
      <c r="I89" s="107"/>
      <c r="J89" s="555"/>
      <c r="K89" s="555"/>
      <c r="L89" s="556"/>
      <c r="M89" s="555"/>
      <c r="N89" s="555">
        <f t="shared" si="1"/>
        <v>0</v>
      </c>
      <c r="O89" s="110">
        <v>18</v>
      </c>
    </row>
    <row r="90" spans="1:15">
      <c r="A90" s="74">
        <v>19</v>
      </c>
      <c r="B90" s="104"/>
      <c r="C90" s="117"/>
      <c r="D90" s="117"/>
      <c r="E90" s="77"/>
      <c r="F90" s="104"/>
      <c r="G90" s="104"/>
      <c r="H90" s="110"/>
      <c r="I90" s="107"/>
      <c r="J90" s="555"/>
      <c r="K90" s="555"/>
      <c r="L90" s="556"/>
      <c r="M90" s="555"/>
      <c r="N90" s="555">
        <f t="shared" si="1"/>
        <v>0</v>
      </c>
      <c r="O90" s="110">
        <v>19</v>
      </c>
    </row>
    <row r="91" spans="1:15">
      <c r="A91" s="74">
        <v>20</v>
      </c>
      <c r="B91" s="104"/>
      <c r="C91" s="117"/>
      <c r="D91" s="117"/>
      <c r="E91" s="77"/>
      <c r="F91" s="104"/>
      <c r="G91" s="104"/>
      <c r="H91" s="110"/>
      <c r="I91" s="107"/>
      <c r="J91" s="555"/>
      <c r="K91" s="555"/>
      <c r="L91" s="556"/>
      <c r="M91" s="555"/>
      <c r="N91" s="555">
        <f t="shared" si="1"/>
        <v>0</v>
      </c>
      <c r="O91" s="110">
        <v>20</v>
      </c>
    </row>
    <row r="92" spans="1:15">
      <c r="A92" s="74">
        <v>21</v>
      </c>
      <c r="B92" s="104"/>
      <c r="C92" s="117"/>
      <c r="D92" s="117"/>
      <c r="E92" s="77"/>
      <c r="F92" s="104"/>
      <c r="G92" s="104"/>
      <c r="H92" s="110"/>
      <c r="I92" s="107"/>
      <c r="J92" s="555"/>
      <c r="K92" s="555"/>
      <c r="L92" s="556"/>
      <c r="M92" s="555"/>
      <c r="N92" s="555">
        <f t="shared" si="1"/>
        <v>0</v>
      </c>
      <c r="O92" s="110">
        <v>21</v>
      </c>
    </row>
    <row r="93" spans="1:15">
      <c r="A93" s="74">
        <v>22</v>
      </c>
      <c r="B93" s="104"/>
      <c r="C93" s="117"/>
      <c r="D93" s="117"/>
      <c r="E93" s="77"/>
      <c r="F93" s="104"/>
      <c r="G93" s="104"/>
      <c r="H93" s="110"/>
      <c r="I93" s="107"/>
      <c r="J93" s="555"/>
      <c r="K93" s="555"/>
      <c r="L93" s="556"/>
      <c r="M93" s="555"/>
      <c r="N93" s="555">
        <f t="shared" si="1"/>
        <v>0</v>
      </c>
      <c r="O93" s="110">
        <v>22</v>
      </c>
    </row>
    <row r="94" spans="1:15">
      <c r="A94" s="74">
        <v>23</v>
      </c>
      <c r="B94" s="104"/>
      <c r="C94" s="117"/>
      <c r="D94" s="117"/>
      <c r="E94" s="77"/>
      <c r="F94" s="104"/>
      <c r="G94" s="104"/>
      <c r="H94" s="110"/>
      <c r="I94" s="107"/>
      <c r="J94" s="555"/>
      <c r="K94" s="555"/>
      <c r="L94" s="556"/>
      <c r="M94" s="555"/>
      <c r="N94" s="555">
        <f t="shared" si="1"/>
        <v>0</v>
      </c>
      <c r="O94" s="110">
        <v>23</v>
      </c>
    </row>
    <row r="95" spans="1:15">
      <c r="A95" s="74">
        <v>24</v>
      </c>
      <c r="B95" s="104"/>
      <c r="C95" s="117"/>
      <c r="D95" s="117"/>
      <c r="E95" s="77"/>
      <c r="F95" s="104"/>
      <c r="G95" s="104"/>
      <c r="H95" s="110"/>
      <c r="I95" s="107"/>
      <c r="J95" s="555"/>
      <c r="K95" s="555"/>
      <c r="L95" s="556"/>
      <c r="M95" s="555"/>
      <c r="N95" s="555">
        <f t="shared" si="1"/>
        <v>0</v>
      </c>
      <c r="O95" s="110">
        <v>24</v>
      </c>
    </row>
    <row r="96" spans="1:15">
      <c r="A96" s="74">
        <v>25</v>
      </c>
      <c r="B96" s="104"/>
      <c r="C96" s="117"/>
      <c r="D96" s="117"/>
      <c r="E96" s="77"/>
      <c r="F96" s="104"/>
      <c r="G96" s="104"/>
      <c r="H96" s="110"/>
      <c r="I96" s="107"/>
      <c r="J96" s="555"/>
      <c r="K96" s="555"/>
      <c r="L96" s="556"/>
      <c r="M96" s="555"/>
      <c r="N96" s="555">
        <f t="shared" si="1"/>
        <v>0</v>
      </c>
      <c r="O96" s="110">
        <v>25</v>
      </c>
    </row>
    <row r="97" spans="1:15">
      <c r="A97" s="74">
        <v>26</v>
      </c>
      <c r="B97" s="104"/>
      <c r="C97" s="117"/>
      <c r="D97" s="117"/>
      <c r="E97" s="77"/>
      <c r="F97" s="104"/>
      <c r="G97" s="104"/>
      <c r="H97" s="110"/>
      <c r="I97" s="107"/>
      <c r="J97" s="555"/>
      <c r="K97" s="555"/>
      <c r="L97" s="556"/>
      <c r="M97" s="555"/>
      <c r="N97" s="555">
        <f t="shared" si="1"/>
        <v>0</v>
      </c>
      <c r="O97" s="110">
        <v>26</v>
      </c>
    </row>
    <row r="98" spans="1:15">
      <c r="A98" s="74">
        <v>27</v>
      </c>
      <c r="B98" s="104"/>
      <c r="C98" s="117"/>
      <c r="D98" s="117"/>
      <c r="E98" s="77"/>
      <c r="F98" s="104"/>
      <c r="G98" s="104"/>
      <c r="H98" s="110"/>
      <c r="I98" s="107"/>
      <c r="J98" s="555"/>
      <c r="K98" s="555"/>
      <c r="L98" s="556"/>
      <c r="M98" s="555"/>
      <c r="N98" s="555">
        <f t="shared" si="1"/>
        <v>0</v>
      </c>
      <c r="O98" s="110">
        <v>27</v>
      </c>
    </row>
    <row r="99" spans="1:15">
      <c r="A99" s="74">
        <v>28</v>
      </c>
      <c r="B99" s="104"/>
      <c r="C99" s="117"/>
      <c r="D99" s="117"/>
      <c r="E99" s="77"/>
      <c r="F99" s="104"/>
      <c r="G99" s="104"/>
      <c r="H99" s="110"/>
      <c r="I99" s="107"/>
      <c r="J99" s="555"/>
      <c r="K99" s="555"/>
      <c r="L99" s="556"/>
      <c r="M99" s="555"/>
      <c r="N99" s="555">
        <f t="shared" si="1"/>
        <v>0</v>
      </c>
      <c r="O99" s="110">
        <v>28</v>
      </c>
    </row>
    <row r="100" spans="1:15">
      <c r="A100" s="74">
        <v>29</v>
      </c>
      <c r="B100" s="104"/>
      <c r="C100" s="117"/>
      <c r="D100" s="117"/>
      <c r="E100" s="77"/>
      <c r="F100" s="104"/>
      <c r="G100" s="104"/>
      <c r="H100" s="110"/>
      <c r="I100" s="107"/>
      <c r="J100" s="555"/>
      <c r="K100" s="555"/>
      <c r="L100" s="556"/>
      <c r="M100" s="555"/>
      <c r="N100" s="555">
        <f t="shared" si="1"/>
        <v>0</v>
      </c>
      <c r="O100" s="110">
        <v>29</v>
      </c>
    </row>
    <row r="101" spans="1:15">
      <c r="A101" s="74">
        <v>30</v>
      </c>
      <c r="B101" s="104"/>
      <c r="C101" s="117"/>
      <c r="D101" s="117"/>
      <c r="E101" s="77"/>
      <c r="F101" s="104"/>
      <c r="G101" s="104"/>
      <c r="H101" s="110"/>
      <c r="I101" s="107"/>
      <c r="J101" s="555"/>
      <c r="K101" s="555"/>
      <c r="L101" s="556"/>
      <c r="M101" s="555"/>
      <c r="N101" s="555">
        <f t="shared" si="1"/>
        <v>0</v>
      </c>
      <c r="O101" s="110">
        <v>30</v>
      </c>
    </row>
    <row r="102" spans="1:15">
      <c r="A102" s="74">
        <v>31</v>
      </c>
      <c r="B102" s="104"/>
      <c r="C102" s="117"/>
      <c r="D102" s="117"/>
      <c r="E102" s="77"/>
      <c r="F102" s="104"/>
      <c r="G102" s="104"/>
      <c r="H102" s="110"/>
      <c r="I102" s="107"/>
      <c r="J102" s="555"/>
      <c r="K102" s="555"/>
      <c r="L102" s="556"/>
      <c r="M102" s="555"/>
      <c r="N102" s="555">
        <f t="shared" si="1"/>
        <v>0</v>
      </c>
      <c r="O102" s="110">
        <v>31</v>
      </c>
    </row>
    <row r="103" spans="1:15">
      <c r="A103" s="74">
        <v>32</v>
      </c>
      <c r="B103" s="104"/>
      <c r="C103" s="117"/>
      <c r="D103" s="117"/>
      <c r="E103" s="77"/>
      <c r="F103" s="104"/>
      <c r="G103" s="104"/>
      <c r="H103" s="110"/>
      <c r="I103" s="107"/>
      <c r="J103" s="555"/>
      <c r="K103" s="555"/>
      <c r="L103" s="556"/>
      <c r="M103" s="555"/>
      <c r="N103" s="555">
        <f t="shared" si="1"/>
        <v>0</v>
      </c>
      <c r="O103" s="110">
        <v>32</v>
      </c>
    </row>
    <row r="104" spans="1:15">
      <c r="A104" s="74">
        <v>33</v>
      </c>
      <c r="B104" s="104"/>
      <c r="C104" s="117"/>
      <c r="D104" s="117"/>
      <c r="E104" s="77"/>
      <c r="F104" s="104"/>
      <c r="G104" s="104"/>
      <c r="H104" s="110"/>
      <c r="I104" s="107"/>
      <c r="J104" s="555"/>
      <c r="K104" s="555"/>
      <c r="L104" s="556"/>
      <c r="M104" s="555"/>
      <c r="N104" s="555">
        <f t="shared" si="1"/>
        <v>0</v>
      </c>
      <c r="O104" s="110">
        <v>33</v>
      </c>
    </row>
    <row r="105" spans="1:15">
      <c r="A105" s="74">
        <v>34</v>
      </c>
      <c r="B105" s="104"/>
      <c r="C105" s="117"/>
      <c r="D105" s="117"/>
      <c r="E105" s="77"/>
      <c r="F105" s="104"/>
      <c r="G105" s="104"/>
      <c r="H105" s="110"/>
      <c r="I105" s="107"/>
      <c r="J105" s="555"/>
      <c r="K105" s="555"/>
      <c r="L105" s="556"/>
      <c r="M105" s="555"/>
      <c r="N105" s="555">
        <f t="shared" si="1"/>
        <v>0</v>
      </c>
      <c r="O105" s="110">
        <v>34</v>
      </c>
    </row>
    <row r="106" spans="1:15">
      <c r="A106" s="74">
        <v>35</v>
      </c>
      <c r="B106" s="104"/>
      <c r="C106" s="117"/>
      <c r="D106" s="117"/>
      <c r="E106" s="77"/>
      <c r="F106" s="104"/>
      <c r="G106" s="104"/>
      <c r="H106" s="110"/>
      <c r="I106" s="107"/>
      <c r="J106" s="555"/>
      <c r="K106" s="555"/>
      <c r="L106" s="556"/>
      <c r="M106" s="555"/>
      <c r="N106" s="555">
        <f t="shared" si="1"/>
        <v>0</v>
      </c>
      <c r="O106" s="110">
        <v>35</v>
      </c>
    </row>
    <row r="107" spans="1:15">
      <c r="A107" s="74">
        <v>36</v>
      </c>
      <c r="B107" s="104"/>
      <c r="C107" s="117"/>
      <c r="D107" s="117"/>
      <c r="E107" s="77"/>
      <c r="F107" s="104"/>
      <c r="G107" s="104"/>
      <c r="H107" s="110"/>
      <c r="I107" s="107"/>
      <c r="J107" s="555"/>
      <c r="K107" s="555"/>
      <c r="L107" s="556"/>
      <c r="M107" s="555"/>
      <c r="N107" s="555">
        <f t="shared" si="1"/>
        <v>0</v>
      </c>
      <c r="O107" s="110">
        <v>36</v>
      </c>
    </row>
    <row r="108" spans="1:15">
      <c r="A108" s="74">
        <v>37</v>
      </c>
      <c r="B108" s="104"/>
      <c r="C108" s="117"/>
      <c r="D108" s="117"/>
      <c r="E108" s="77"/>
      <c r="F108" s="104"/>
      <c r="G108" s="104"/>
      <c r="H108" s="110"/>
      <c r="I108" s="107"/>
      <c r="J108" s="555"/>
      <c r="K108" s="555"/>
      <c r="L108" s="556"/>
      <c r="M108" s="555"/>
      <c r="N108" s="555">
        <f t="shared" si="1"/>
        <v>0</v>
      </c>
      <c r="O108" s="110">
        <v>37</v>
      </c>
    </row>
    <row r="109" spans="1:15">
      <c r="A109" s="74">
        <v>38</v>
      </c>
      <c r="B109" s="104"/>
      <c r="C109" s="117"/>
      <c r="D109" s="117"/>
      <c r="E109" s="77"/>
      <c r="F109" s="104"/>
      <c r="G109" s="104"/>
      <c r="H109" s="110"/>
      <c r="I109" s="107"/>
      <c r="J109" s="555"/>
      <c r="K109" s="555"/>
      <c r="L109" s="556"/>
      <c r="M109" s="555"/>
      <c r="N109" s="555">
        <f t="shared" si="1"/>
        <v>0</v>
      </c>
      <c r="O109" s="110">
        <v>38</v>
      </c>
    </row>
    <row r="110" spans="1:15">
      <c r="A110" s="74">
        <v>39</v>
      </c>
      <c r="B110" s="104"/>
      <c r="C110" s="117"/>
      <c r="D110" s="117"/>
      <c r="E110" s="77"/>
      <c r="F110" s="104"/>
      <c r="G110" s="104"/>
      <c r="H110" s="110"/>
      <c r="I110" s="107"/>
      <c r="J110" s="555"/>
      <c r="K110" s="555"/>
      <c r="L110" s="556"/>
      <c r="M110" s="555"/>
      <c r="N110" s="555">
        <f t="shared" si="1"/>
        <v>0</v>
      </c>
      <c r="O110" s="110">
        <v>39</v>
      </c>
    </row>
    <row r="111" spans="1:15">
      <c r="A111" s="74">
        <v>40</v>
      </c>
      <c r="B111" s="104"/>
      <c r="C111" s="117"/>
      <c r="D111" s="117"/>
      <c r="E111" s="77"/>
      <c r="F111" s="104"/>
      <c r="G111" s="104"/>
      <c r="H111" s="110"/>
      <c r="I111" s="107"/>
      <c r="J111" s="555"/>
      <c r="K111" s="555"/>
      <c r="L111" s="556"/>
      <c r="M111" s="555"/>
      <c r="N111" s="555">
        <f t="shared" si="1"/>
        <v>0</v>
      </c>
      <c r="O111" s="110">
        <v>40</v>
      </c>
    </row>
    <row r="112" spans="1:15">
      <c r="A112" s="74">
        <v>41</v>
      </c>
      <c r="B112" s="104"/>
      <c r="C112" s="117"/>
      <c r="D112" s="117"/>
      <c r="E112" s="77"/>
      <c r="F112" s="104"/>
      <c r="G112" s="104"/>
      <c r="H112" s="110"/>
      <c r="I112" s="107"/>
      <c r="J112" s="555"/>
      <c r="K112" s="555"/>
      <c r="L112" s="556"/>
      <c r="M112" s="555"/>
      <c r="N112" s="555">
        <f t="shared" si="1"/>
        <v>0</v>
      </c>
      <c r="O112" s="110">
        <v>41</v>
      </c>
    </row>
    <row r="113" spans="1:15">
      <c r="A113" s="74">
        <v>42</v>
      </c>
      <c r="B113" s="104"/>
      <c r="C113" s="117"/>
      <c r="D113" s="117"/>
      <c r="E113" s="77"/>
      <c r="F113" s="104"/>
      <c r="G113" s="104"/>
      <c r="H113" s="110"/>
      <c r="I113" s="107"/>
      <c r="J113" s="555"/>
      <c r="K113" s="555"/>
      <c r="L113" s="556"/>
      <c r="M113" s="555"/>
      <c r="N113" s="555">
        <f t="shared" si="1"/>
        <v>0</v>
      </c>
      <c r="O113" s="110">
        <v>42</v>
      </c>
    </row>
    <row r="114" spans="1:15">
      <c r="A114" s="74">
        <v>43</v>
      </c>
      <c r="B114" s="104"/>
      <c r="C114" s="117"/>
      <c r="D114" s="117"/>
      <c r="E114" s="77"/>
      <c r="F114" s="104"/>
      <c r="G114" s="104"/>
      <c r="H114" s="110"/>
      <c r="I114" s="107"/>
      <c r="J114" s="555"/>
      <c r="K114" s="555"/>
      <c r="L114" s="556"/>
      <c r="M114" s="555"/>
      <c r="N114" s="555">
        <f t="shared" si="1"/>
        <v>0</v>
      </c>
      <c r="O114" s="110">
        <v>43</v>
      </c>
    </row>
    <row r="115" spans="1:15">
      <c r="A115" s="74">
        <v>44</v>
      </c>
      <c r="B115" s="104"/>
      <c r="C115" s="117"/>
      <c r="D115" s="117"/>
      <c r="E115" s="77"/>
      <c r="F115" s="104"/>
      <c r="G115" s="104"/>
      <c r="H115" s="110"/>
      <c r="I115" s="107"/>
      <c r="J115" s="555"/>
      <c r="K115" s="555"/>
      <c r="L115" s="556"/>
      <c r="M115" s="555"/>
      <c r="N115" s="555">
        <f t="shared" si="1"/>
        <v>0</v>
      </c>
      <c r="O115" s="110">
        <v>44</v>
      </c>
    </row>
    <row r="116" spans="1:15">
      <c r="A116" s="74">
        <v>45</v>
      </c>
      <c r="B116" s="104"/>
      <c r="C116" s="117"/>
      <c r="D116" s="117"/>
      <c r="E116" s="77"/>
      <c r="F116" s="104"/>
      <c r="G116" s="104"/>
      <c r="H116" s="110"/>
      <c r="I116" s="107"/>
      <c r="J116" s="555"/>
      <c r="K116" s="555"/>
      <c r="L116" s="556"/>
      <c r="M116" s="555"/>
      <c r="N116" s="555">
        <f t="shared" si="1"/>
        <v>0</v>
      </c>
      <c r="O116" s="110">
        <v>45</v>
      </c>
    </row>
    <row r="117" spans="1:15">
      <c r="A117" s="74">
        <v>46</v>
      </c>
      <c r="B117" s="104"/>
      <c r="C117" s="117"/>
      <c r="D117" s="117"/>
      <c r="E117" s="77"/>
      <c r="F117" s="104"/>
      <c r="G117" s="104"/>
      <c r="H117" s="110"/>
      <c r="I117" s="107"/>
      <c r="J117" s="555"/>
      <c r="K117" s="555"/>
      <c r="L117" s="556"/>
      <c r="M117" s="555"/>
      <c r="N117" s="555">
        <f t="shared" si="1"/>
        <v>0</v>
      </c>
      <c r="O117" s="110">
        <v>46</v>
      </c>
    </row>
    <row r="118" spans="1:15">
      <c r="A118" s="74">
        <v>47</v>
      </c>
      <c r="B118" s="104"/>
      <c r="C118" s="117"/>
      <c r="D118" s="117"/>
      <c r="E118" s="77"/>
      <c r="F118" s="104"/>
      <c r="G118" s="104"/>
      <c r="H118" s="110"/>
      <c r="I118" s="107"/>
      <c r="J118" s="555"/>
      <c r="K118" s="555"/>
      <c r="L118" s="556"/>
      <c r="M118" s="555"/>
      <c r="N118" s="555">
        <f t="shared" si="1"/>
        <v>0</v>
      </c>
      <c r="O118" s="110">
        <v>47</v>
      </c>
    </row>
    <row r="119" spans="1:15">
      <c r="A119" s="74">
        <v>48</v>
      </c>
      <c r="B119" s="104"/>
      <c r="C119" s="117"/>
      <c r="D119" s="117"/>
      <c r="E119" s="77"/>
      <c r="F119" s="104"/>
      <c r="G119" s="104"/>
      <c r="H119" s="110"/>
      <c r="I119" s="107"/>
      <c r="J119" s="555"/>
      <c r="K119" s="555"/>
      <c r="L119" s="556"/>
      <c r="M119" s="555"/>
      <c r="N119" s="555">
        <f t="shared" si="1"/>
        <v>0</v>
      </c>
      <c r="O119" s="110">
        <v>48</v>
      </c>
    </row>
    <row r="120" spans="1:15">
      <c r="A120" s="74">
        <v>49</v>
      </c>
      <c r="B120" s="104"/>
      <c r="C120" s="117"/>
      <c r="D120" s="117"/>
      <c r="E120" s="77"/>
      <c r="F120" s="104"/>
      <c r="G120" s="104"/>
      <c r="H120" s="110"/>
      <c r="I120" s="107"/>
      <c r="J120" s="555"/>
      <c r="K120" s="555"/>
      <c r="L120" s="556"/>
      <c r="M120" s="555"/>
      <c r="N120" s="555">
        <f t="shared" si="1"/>
        <v>0</v>
      </c>
      <c r="O120" s="110">
        <v>49</v>
      </c>
    </row>
    <row r="121" spans="1:15">
      <c r="A121" s="74">
        <v>50</v>
      </c>
      <c r="B121" s="104"/>
      <c r="C121" s="117"/>
      <c r="D121" s="117"/>
      <c r="E121" s="77"/>
      <c r="F121" s="104"/>
      <c r="G121" s="104"/>
      <c r="H121" s="110"/>
      <c r="I121" s="107"/>
      <c r="J121" s="555"/>
      <c r="K121" s="555"/>
      <c r="L121" s="556"/>
      <c r="M121" s="555"/>
      <c r="N121" s="555">
        <f t="shared" si="1"/>
        <v>0</v>
      </c>
      <c r="O121" s="110">
        <v>50</v>
      </c>
    </row>
    <row r="122" spans="1:15" ht="15.75" thickBot="1">
      <c r="A122" s="111">
        <v>51</v>
      </c>
      <c r="B122" s="617" t="s">
        <v>2677</v>
      </c>
      <c r="C122" s="618"/>
      <c r="D122" s="619"/>
      <c r="E122" s="620"/>
      <c r="F122" s="621"/>
      <c r="G122" s="621"/>
      <c r="H122" s="622"/>
      <c r="I122" s="623">
        <f>SUM(I72:I121)</f>
        <v>0</v>
      </c>
      <c r="J122" s="512">
        <f>SUM(J72:J121)</f>
        <v>0</v>
      </c>
      <c r="K122" s="512">
        <f>SUM(K72:K121)</f>
        <v>0</v>
      </c>
      <c r="L122" s="487"/>
      <c r="M122" s="512">
        <f>SUM(M72:M121)</f>
        <v>0</v>
      </c>
      <c r="N122" s="512">
        <f>SUM(N72:N121)</f>
        <v>0</v>
      </c>
      <c r="O122" s="449">
        <v>51</v>
      </c>
    </row>
    <row r="123" spans="1:15">
      <c r="A123" s="1012"/>
      <c r="B123" s="1178"/>
      <c r="C123" s="1178"/>
      <c r="D123" s="1179"/>
      <c r="E123" s="1179"/>
      <c r="F123" s="1179"/>
      <c r="G123" s="1179"/>
      <c r="H123" s="1179"/>
      <c r="I123" s="1180"/>
      <c r="J123" s="1181"/>
      <c r="K123" s="1181"/>
      <c r="L123" s="1181"/>
      <c r="M123" s="1181"/>
      <c r="N123" s="1181"/>
      <c r="O123" s="1012"/>
    </row>
    <row r="124" spans="1:15">
      <c r="A124" s="472" t="s">
        <v>4100</v>
      </c>
      <c r="B124" s="1107"/>
      <c r="C124" s="1107"/>
      <c r="D124" s="1107"/>
      <c r="E124" s="1107"/>
      <c r="F124" s="1107"/>
      <c r="G124" s="1107"/>
      <c r="I124" s="472" t="s">
        <v>4100</v>
      </c>
    </row>
    <row r="125" spans="1:15">
      <c r="A125" s="69" t="s">
        <v>4105</v>
      </c>
      <c r="B125" s="69"/>
      <c r="C125" s="69"/>
      <c r="D125" s="69"/>
      <c r="E125" s="69"/>
      <c r="F125" s="69"/>
      <c r="G125" s="69"/>
      <c r="H125" s="69"/>
      <c r="I125" s="69" t="s">
        <v>4106</v>
      </c>
      <c r="J125" s="69"/>
      <c r="K125" s="69"/>
      <c r="L125" s="69"/>
      <c r="M125" s="69"/>
      <c r="N125" s="69"/>
      <c r="O125" s="69"/>
    </row>
  </sheetData>
  <customSheetViews>
    <customSheetView guid="{15E51391-F6F3-48E9-B40F-0D0FA5B2E445}"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
      <headerFooter alignWithMargins="0"/>
    </customSheetView>
    <customSheetView guid="{3A144620-83F7-4F5B-821B-3720DAB5A017}"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2"/>
      <headerFooter alignWithMargins="0"/>
    </customSheetView>
    <customSheetView guid="{4AE1E835-A004-41CE-8576-E42DEB829644}"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3"/>
      <headerFooter alignWithMargins="0"/>
    </customSheetView>
    <customSheetView guid="{F164CA47-D0CA-4087-947A-F5047D94B8B7}"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4"/>
      <headerFooter alignWithMargins="0"/>
    </customSheetView>
    <customSheetView guid="{BD2EE8C8-7F57-4FE0-A338-C6EB2215B0F1}"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5"/>
      <headerFooter alignWithMargins="0"/>
    </customSheetView>
    <customSheetView guid="{C7E3EE00-B00F-419E-8611-266863084489}"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6"/>
      <headerFooter alignWithMargins="0"/>
    </customSheetView>
    <customSheetView guid="{3477AA39-47F3-4DEE-B5AC-34FD34A7C506}"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7"/>
      <headerFooter alignWithMargins="0"/>
    </customSheetView>
    <customSheetView guid="{49B64248-30F9-46D2-A9F4-36D89630158D}"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8"/>
      <headerFooter alignWithMargins="0"/>
    </customSheetView>
    <customSheetView guid="{9460FF40-1E23-4EAD-9F2E-3CC0E3823200}"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9"/>
      <headerFooter alignWithMargins="0"/>
    </customSheetView>
    <customSheetView guid="{33F19BEF-14FD-48AD-9437-DC9391C2FB5D}"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0"/>
      <headerFooter alignWithMargins="0"/>
    </customSheetView>
    <customSheetView guid="{3572A64A-10E1-48A8-88DB-C6FDE35A45D9}"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1"/>
      <headerFooter alignWithMargins="0"/>
    </customSheetView>
    <customSheetView guid="{9A3FFF2B-6404-4DF1-A691-3B3D111BF416}"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2"/>
      <headerFooter alignWithMargins="0"/>
    </customSheetView>
    <customSheetView guid="{6972FD2D-1C11-49E2-936D-D053FB86EE49}"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3"/>
      <headerFooter alignWithMargins="0"/>
    </customSheetView>
    <customSheetView guid="{909B62D3-37B4-48E7-A28D-FCCB057513A6}" scale="85" colorId="22" topLeftCell="A38">
      <selection activeCell="E47" sqref="E47"/>
      <rowBreaks count="1" manualBreakCount="1">
        <brk id="59" max="16383" man="1"/>
      </rowBreaks>
      <pageMargins left="0.5" right="0.5" top="0.5" bottom="0.5" header="0" footer="0"/>
      <printOptions horizontalCentered="1" verticalCentered="1"/>
      <pageSetup scale="72" fitToWidth="2" fitToHeight="2" orientation="portrait" r:id="rId14"/>
      <headerFooter alignWithMargins="0"/>
    </customSheetView>
    <customSheetView guid="{AF5B460E-BE98-4D6A-BC4D-FB7F586FE8C3}" scale="60" colorId="22" showPageBreaks="1" view="pageBreakPreview">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5"/>
      <headerFooter alignWithMargins="0"/>
    </customSheetView>
    <customSheetView guid="{AD2DEECA-73A1-433A-8496-725ED72ABD3B}" scale="85" colorId="22" showPageBreaks="1" topLeftCell="D38">
      <selection activeCell="E47" sqref="E47"/>
      <rowBreaks count="1" manualBreakCount="1">
        <brk id="59" max="16383" man="1"/>
      </rowBreaks>
      <pageMargins left="0.5" right="0.5" top="0.5" bottom="0.5" header="0" footer="0"/>
      <printOptions horizontalCentered="1" verticalCentered="1"/>
      <pageSetup scale="72" fitToWidth="2" fitToHeight="2" orientation="portrait" r:id="rId16"/>
      <headerFooter alignWithMargins="0"/>
    </customSheetView>
    <customSheetView guid="{613A73D1-ED13-41BC-B183-6F740B4BAFC9}" scale="60" colorId="22" showPageBreaks="1" printArea="1" view="pageBreakPreview" topLeftCell="A16">
      <selection activeCell="C2" sqref="C2"/>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7"/>
      <headerFooter alignWithMargins="0"/>
    </customSheetView>
  </customSheetViews>
  <printOptions horizontalCentered="1" verticalCentered="1"/>
  <pageMargins left="0.5" right="0.5" top="0.25" bottom="0.25" header="0" footer="0"/>
  <pageSetup scale="70" fitToWidth="2" fitToHeight="2" orientation="portrait" horizontalDpi="300" verticalDpi="300" r:id="rId18"/>
  <headerFooter alignWithMargins="0"/>
  <rowBreaks count="1" manualBreakCount="1">
    <brk id="5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63"/>
  <sheetViews>
    <sheetView defaultGridColor="0" view="pageBreakPreview" topLeftCell="A22" colorId="22" zoomScale="60" zoomScaleNormal="85" workbookViewId="0">
      <selection activeCell="H17" sqref="H17"/>
    </sheetView>
  </sheetViews>
  <sheetFormatPr defaultColWidth="9.6640625" defaultRowHeight="15"/>
  <cols>
    <col min="1" max="1" width="4.6640625" customWidth="1"/>
    <col min="2" max="2" width="1.6640625" customWidth="1"/>
    <col min="3" max="3" width="45.6640625" customWidth="1"/>
    <col min="4" max="4" width="24.33203125" customWidth="1"/>
    <col min="5" max="6" width="15.6640625" customWidth="1"/>
    <col min="7" max="7" width="4.6640625" customWidth="1"/>
    <col min="8" max="8" width="5.6640625" customWidth="1"/>
    <col min="9" max="9" width="45.6640625" customWidth="1"/>
    <col min="10" max="10" width="20.6640625" customWidth="1"/>
    <col min="11" max="12" width="15.6640625" customWidth="1"/>
    <col min="13" max="13" width="4.6640625" customWidth="1"/>
    <col min="14" max="14" width="45.6640625" customWidth="1"/>
    <col min="15" max="15" width="20.6640625" customWidth="1"/>
    <col min="16" max="17" width="15.6640625" customWidth="1"/>
    <col min="18" max="18" width="4.6640625" customWidth="1"/>
    <col min="19" max="19" width="3.33203125" customWidth="1"/>
    <col min="20" max="20" width="52.21875" customWidth="1"/>
    <col min="21" max="21" width="22.44140625" customWidth="1"/>
    <col min="22" max="23" width="15.6640625" customWidth="1"/>
  </cols>
  <sheetData>
    <row r="1" spans="1:23">
      <c r="A1" s="29" t="s">
        <v>2056</v>
      </c>
      <c r="B1" s="66"/>
      <c r="C1" s="66"/>
      <c r="D1" s="262" t="s">
        <v>1549</v>
      </c>
      <c r="E1" s="261" t="s">
        <v>2058</v>
      </c>
      <c r="F1" s="67" t="s">
        <v>2059</v>
      </c>
      <c r="G1" s="29" t="s">
        <v>2056</v>
      </c>
      <c r="H1" s="66"/>
      <c r="I1" s="66"/>
      <c r="J1" s="262" t="s">
        <v>1549</v>
      </c>
      <c r="K1" s="262" t="s">
        <v>2058</v>
      </c>
      <c r="L1" s="313" t="s">
        <v>4107</v>
      </c>
      <c r="M1" s="29" t="s">
        <v>2526</v>
      </c>
      <c r="N1" s="260"/>
      <c r="O1" s="260" t="s">
        <v>1549</v>
      </c>
      <c r="P1" s="260" t="s">
        <v>2058</v>
      </c>
      <c r="Q1" s="67" t="s">
        <v>2059</v>
      </c>
      <c r="R1" s="29" t="s">
        <v>2526</v>
      </c>
      <c r="S1" s="66"/>
      <c r="T1" s="66"/>
      <c r="U1" s="262" t="s">
        <v>1549</v>
      </c>
      <c r="V1" s="262" t="s">
        <v>2058</v>
      </c>
      <c r="W1" s="313" t="s">
        <v>2059</v>
      </c>
    </row>
    <row r="2" spans="1:23" ht="15.75">
      <c r="A2" s="72" t="str">
        <f>'Data Sheet'!$C$25</f>
        <v>Central Hudson Gas &amp; Electric</v>
      </c>
      <c r="B2" s="624"/>
      <c r="C2" s="624"/>
      <c r="D2" s="362" t="s">
        <v>1335</v>
      </c>
      <c r="E2" s="78" t="s">
        <v>2061</v>
      </c>
      <c r="F2" s="625"/>
      <c r="G2" s="72" t="str">
        <f>'Data Sheet'!$C$25</f>
        <v>Central Hudson Gas &amp; Electric</v>
      </c>
      <c r="H2" s="624"/>
      <c r="I2" s="624"/>
      <c r="J2" s="362" t="s">
        <v>1335</v>
      </c>
      <c r="K2" s="97" t="s">
        <v>2061</v>
      </c>
      <c r="L2" s="626"/>
      <c r="M2" s="1103" t="str">
        <f>'Data Sheet'!$C$25</f>
        <v>Central Hudson Gas &amp; Electric</v>
      </c>
      <c r="N2" s="361"/>
      <c r="O2" s="361" t="s">
        <v>1868</v>
      </c>
      <c r="P2" s="81" t="s">
        <v>2061</v>
      </c>
      <c r="Q2" s="625"/>
      <c r="R2" s="1103" t="str">
        <f>'Data Sheet'!$C$25</f>
        <v>Central Hudson Gas &amp; Electric</v>
      </c>
      <c r="S2" s="624"/>
      <c r="T2" s="624"/>
      <c r="U2" s="362" t="s">
        <v>1868</v>
      </c>
      <c r="V2" s="97" t="s">
        <v>2061</v>
      </c>
      <c r="W2" s="626"/>
    </row>
    <row r="3" spans="1:23" ht="15" customHeight="1">
      <c r="A3" s="627"/>
      <c r="B3" s="628"/>
      <c r="C3" s="628"/>
      <c r="D3" s="629" t="s">
        <v>1336</v>
      </c>
      <c r="E3" s="1610" t="str">
        <f>'Data Sheet'!$C$40</f>
        <v>4/14/14</v>
      </c>
      <c r="F3" s="1127" t="str">
        <f>'Data Sheet'!$C$38</f>
        <v>12/31/13</v>
      </c>
      <c r="G3" s="627"/>
      <c r="H3" s="628"/>
      <c r="I3" s="628"/>
      <c r="J3" s="629" t="s">
        <v>1336</v>
      </c>
      <c r="K3" s="1610" t="str">
        <f>'Data Sheet'!$C$40</f>
        <v>4/14/14</v>
      </c>
      <c r="L3" s="1127" t="str">
        <f>'Data Sheet'!$C$38</f>
        <v>12/31/13</v>
      </c>
      <c r="M3" s="627" t="s">
        <v>2045</v>
      </c>
      <c r="N3" s="363"/>
      <c r="O3" s="363" t="s">
        <v>1869</v>
      </c>
      <c r="P3" s="1126" t="str">
        <f>'Data Sheet'!$C$40</f>
        <v>4/14/14</v>
      </c>
      <c r="Q3" s="1127" t="str">
        <f>'Data Sheet'!$C$38</f>
        <v>12/31/13</v>
      </c>
      <c r="R3" s="627"/>
      <c r="S3" s="628"/>
      <c r="T3" s="628"/>
      <c r="U3" s="629" t="s">
        <v>1869</v>
      </c>
      <c r="V3" s="1105" t="str">
        <f>'Data Sheet'!$C$40</f>
        <v>4/14/14</v>
      </c>
      <c r="W3" s="1127" t="str">
        <f>'Data Sheet'!$C$38</f>
        <v>12/31/13</v>
      </c>
    </row>
    <row r="4" spans="1:23" ht="15" customHeight="1">
      <c r="A4" s="148" t="s">
        <v>4108</v>
      </c>
      <c r="B4" s="75"/>
      <c r="C4" s="75"/>
      <c r="D4" s="75"/>
      <c r="E4" s="75"/>
      <c r="F4" s="538"/>
      <c r="G4" s="148" t="s">
        <v>4109</v>
      </c>
      <c r="H4" s="75"/>
      <c r="I4" s="75"/>
      <c r="J4" s="75"/>
      <c r="K4" s="75"/>
      <c r="L4" s="538"/>
      <c r="M4" s="148" t="s">
        <v>4109</v>
      </c>
      <c r="N4" s="75"/>
      <c r="O4" s="75"/>
      <c r="P4" s="75"/>
      <c r="Q4" s="538"/>
      <c r="R4" s="263" t="s">
        <v>4109</v>
      </c>
      <c r="S4" s="264"/>
      <c r="T4" s="264"/>
      <c r="U4" s="264"/>
      <c r="V4" s="264"/>
      <c r="W4" s="265"/>
    </row>
    <row r="5" spans="1:23">
      <c r="A5" s="74"/>
      <c r="B5" s="77" t="s">
        <v>4110</v>
      </c>
      <c r="C5" s="77"/>
      <c r="D5" s="77"/>
      <c r="E5" s="77"/>
      <c r="F5" s="76"/>
      <c r="G5" s="332" t="s">
        <v>1984</v>
      </c>
      <c r="H5" s="17"/>
      <c r="I5" s="17"/>
      <c r="J5" s="17"/>
      <c r="K5" s="347" t="s">
        <v>351</v>
      </c>
      <c r="L5" s="482" t="s">
        <v>351</v>
      </c>
      <c r="M5" s="80"/>
      <c r="N5" s="69"/>
      <c r="O5" s="491"/>
      <c r="P5" s="347" t="s">
        <v>351</v>
      </c>
      <c r="Q5" s="482" t="s">
        <v>351</v>
      </c>
      <c r="R5" s="72"/>
      <c r="S5" s="97"/>
      <c r="T5" s="69" t="s">
        <v>214</v>
      </c>
      <c r="U5" s="69"/>
      <c r="V5" s="346" t="s">
        <v>351</v>
      </c>
      <c r="W5" s="482" t="s">
        <v>351</v>
      </c>
    </row>
    <row r="6" spans="1:23">
      <c r="A6" s="332"/>
      <c r="B6" s="17"/>
      <c r="C6" s="69" t="s">
        <v>214</v>
      </c>
      <c r="D6" s="69"/>
      <c r="E6" s="345" t="s">
        <v>351</v>
      </c>
      <c r="F6" s="270" t="s">
        <v>351</v>
      </c>
      <c r="G6" s="332" t="s">
        <v>1987</v>
      </c>
      <c r="H6" s="17"/>
      <c r="I6" s="17"/>
      <c r="J6" s="17"/>
      <c r="K6" s="347" t="s">
        <v>215</v>
      </c>
      <c r="L6" s="482" t="s">
        <v>218</v>
      </c>
      <c r="M6" s="332" t="s">
        <v>1984</v>
      </c>
      <c r="N6" s="69" t="s">
        <v>214</v>
      </c>
      <c r="O6" s="491"/>
      <c r="P6" s="347" t="s">
        <v>215</v>
      </c>
      <c r="Q6" s="482" t="s">
        <v>218</v>
      </c>
      <c r="R6" s="271" t="s">
        <v>1984</v>
      </c>
      <c r="S6" s="97"/>
      <c r="T6" s="69"/>
      <c r="U6" s="69"/>
      <c r="V6" s="346" t="s">
        <v>215</v>
      </c>
      <c r="W6" s="482" t="s">
        <v>218</v>
      </c>
    </row>
    <row r="7" spans="1:23">
      <c r="A7" s="332" t="s">
        <v>1984</v>
      </c>
      <c r="B7" s="17"/>
      <c r="C7" s="69"/>
      <c r="D7" s="69"/>
      <c r="E7" s="345" t="s">
        <v>215</v>
      </c>
      <c r="F7" s="270" t="s">
        <v>218</v>
      </c>
      <c r="G7" s="333"/>
      <c r="H7" s="77"/>
      <c r="I7" s="77"/>
      <c r="J7" s="77"/>
      <c r="K7" s="493" t="s">
        <v>3448</v>
      </c>
      <c r="L7" s="630" t="s">
        <v>3449</v>
      </c>
      <c r="M7" s="333" t="s">
        <v>1987</v>
      </c>
      <c r="N7" s="75" t="s">
        <v>3447</v>
      </c>
      <c r="O7" s="384"/>
      <c r="P7" s="493" t="s">
        <v>3448</v>
      </c>
      <c r="Q7" s="630" t="s">
        <v>3449</v>
      </c>
      <c r="R7" s="272" t="s">
        <v>1987</v>
      </c>
      <c r="S7" s="104"/>
      <c r="T7" s="75" t="s">
        <v>3447</v>
      </c>
      <c r="U7" s="75"/>
      <c r="V7" s="823" t="s">
        <v>3448</v>
      </c>
      <c r="W7" s="630" t="s">
        <v>3449</v>
      </c>
    </row>
    <row r="8" spans="1:23">
      <c r="A8" s="333" t="s">
        <v>1987</v>
      </c>
      <c r="B8" s="77"/>
      <c r="C8" s="75" t="s">
        <v>3447</v>
      </c>
      <c r="D8" s="75"/>
      <c r="E8" s="397" t="s">
        <v>3448</v>
      </c>
      <c r="F8" s="273" t="s">
        <v>3449</v>
      </c>
      <c r="G8" s="333">
        <v>51</v>
      </c>
      <c r="H8" s="75" t="s">
        <v>4111</v>
      </c>
      <c r="I8" s="75"/>
      <c r="J8" s="75"/>
      <c r="K8" s="521"/>
      <c r="L8" s="522"/>
      <c r="M8" s="134">
        <v>104</v>
      </c>
      <c r="N8" s="75" t="s">
        <v>4112</v>
      </c>
      <c r="O8" s="384"/>
      <c r="P8" s="520"/>
      <c r="Q8" s="631"/>
      <c r="R8" s="74">
        <v>154</v>
      </c>
      <c r="S8" s="104"/>
      <c r="T8" s="77" t="s">
        <v>4113</v>
      </c>
      <c r="U8" s="77"/>
      <c r="V8" s="520"/>
      <c r="W8" s="631"/>
    </row>
    <row r="9" spans="1:23">
      <c r="A9" s="333">
        <v>1</v>
      </c>
      <c r="B9" s="77"/>
      <c r="C9" s="77" t="s">
        <v>4114</v>
      </c>
      <c r="D9" s="77"/>
      <c r="E9" s="521"/>
      <c r="F9" s="522"/>
      <c r="G9" s="333">
        <f t="shared" ref="G9:G60" si="0">G8+1</f>
        <v>52</v>
      </c>
      <c r="H9" s="77" t="s">
        <v>4115</v>
      </c>
      <c r="I9" s="77"/>
      <c r="J9" s="77"/>
      <c r="K9" s="498"/>
      <c r="L9" s="566"/>
      <c r="M9" s="134">
        <v>105</v>
      </c>
      <c r="N9" s="77" t="s">
        <v>4116</v>
      </c>
      <c r="O9" s="117"/>
      <c r="P9" s="632">
        <v>508283</v>
      </c>
      <c r="Q9" s="633"/>
      <c r="R9" s="74">
        <v>155</v>
      </c>
      <c r="S9" s="104"/>
      <c r="T9" s="77" t="s">
        <v>4117</v>
      </c>
      <c r="U9" s="77"/>
      <c r="V9" s="634">
        <v>3102837</v>
      </c>
      <c r="W9" s="635"/>
    </row>
    <row r="10" spans="1:23">
      <c r="A10" s="333">
        <v>2</v>
      </c>
      <c r="B10" s="77"/>
      <c r="C10" s="77" t="s">
        <v>4118</v>
      </c>
      <c r="D10" s="77"/>
      <c r="E10" s="509"/>
      <c r="F10" s="636"/>
      <c r="G10" s="333">
        <f t="shared" si="0"/>
        <v>53</v>
      </c>
      <c r="H10" s="77" t="s">
        <v>4119</v>
      </c>
      <c r="I10" s="77" t="s">
        <v>4120</v>
      </c>
      <c r="J10" s="77"/>
      <c r="K10" s="105">
        <v>86624</v>
      </c>
      <c r="L10" s="106"/>
      <c r="M10" s="134">
        <v>106</v>
      </c>
      <c r="N10" s="77" t="s">
        <v>4121</v>
      </c>
      <c r="O10" s="117"/>
      <c r="P10" s="108">
        <v>335435</v>
      </c>
      <c r="Q10" s="106"/>
      <c r="R10" s="74">
        <v>156</v>
      </c>
      <c r="S10" s="1106"/>
      <c r="T10" s="77" t="s">
        <v>4122</v>
      </c>
      <c r="U10" s="77"/>
      <c r="V10" s="637">
        <v>543811</v>
      </c>
      <c r="W10" s="638"/>
    </row>
    <row r="11" spans="1:23">
      <c r="A11" s="333">
        <v>3</v>
      </c>
      <c r="B11" s="77"/>
      <c r="C11" s="77" t="s">
        <v>4123</v>
      </c>
      <c r="D11" s="77"/>
      <c r="E11" s="498"/>
      <c r="F11" s="566" t="s">
        <v>2045</v>
      </c>
      <c r="G11" s="333">
        <f t="shared" si="0"/>
        <v>54</v>
      </c>
      <c r="H11" s="77" t="s">
        <v>4124</v>
      </c>
      <c r="I11" s="77" t="s">
        <v>4125</v>
      </c>
      <c r="J11" s="77"/>
      <c r="K11" s="105">
        <v>4820</v>
      </c>
      <c r="L11" s="106"/>
      <c r="M11" s="134">
        <v>107</v>
      </c>
      <c r="N11" s="77" t="s">
        <v>1266</v>
      </c>
      <c r="O11" s="117"/>
      <c r="P11" s="108">
        <v>7150479</v>
      </c>
      <c r="Q11" s="106"/>
      <c r="R11" s="74">
        <v>157</v>
      </c>
      <c r="S11" s="104"/>
      <c r="T11" s="77" t="s">
        <v>1267</v>
      </c>
      <c r="U11" s="77"/>
      <c r="V11" s="637">
        <v>2744071</v>
      </c>
      <c r="W11" s="638"/>
    </row>
    <row r="12" spans="1:23">
      <c r="A12" s="333">
        <v>4</v>
      </c>
      <c r="B12" s="77"/>
      <c r="C12" s="77" t="s">
        <v>1268</v>
      </c>
      <c r="D12" s="77"/>
      <c r="E12" s="634"/>
      <c r="F12" s="635"/>
      <c r="G12" s="333">
        <f t="shared" si="0"/>
        <v>55</v>
      </c>
      <c r="H12" s="77" t="s">
        <v>1269</v>
      </c>
      <c r="I12" s="77" t="s">
        <v>1270</v>
      </c>
      <c r="J12" s="77"/>
      <c r="K12" s="105">
        <v>77344</v>
      </c>
      <c r="L12" s="106"/>
      <c r="M12" s="134">
        <v>108</v>
      </c>
      <c r="N12" s="77" t="s">
        <v>1271</v>
      </c>
      <c r="O12" s="117"/>
      <c r="P12" s="108">
        <v>783273</v>
      </c>
      <c r="Q12" s="106"/>
      <c r="R12" s="74">
        <v>158</v>
      </c>
      <c r="S12" s="104"/>
      <c r="T12" s="77" t="s">
        <v>1272</v>
      </c>
      <c r="U12" s="77"/>
      <c r="V12" s="637">
        <v>27985176</v>
      </c>
      <c r="W12" s="638"/>
    </row>
    <row r="13" spans="1:23">
      <c r="A13" s="333">
        <v>5</v>
      </c>
      <c r="B13" s="77"/>
      <c r="C13" s="77" t="s">
        <v>1273</v>
      </c>
      <c r="D13" s="77"/>
      <c r="E13" s="637"/>
      <c r="F13" s="638"/>
      <c r="G13" s="333">
        <f t="shared" si="0"/>
        <v>56</v>
      </c>
      <c r="H13" s="77" t="s">
        <v>1274</v>
      </c>
      <c r="I13" s="77" t="s">
        <v>1275</v>
      </c>
      <c r="J13" s="77"/>
      <c r="K13" s="105">
        <v>317940</v>
      </c>
      <c r="L13" s="106"/>
      <c r="M13" s="134">
        <v>109</v>
      </c>
      <c r="N13" s="77" t="s">
        <v>1276</v>
      </c>
      <c r="O13" s="117"/>
      <c r="P13" s="108"/>
      <c r="Q13" s="106"/>
      <c r="R13" s="74">
        <v>159</v>
      </c>
      <c r="S13" s="104"/>
      <c r="T13" s="77" t="s">
        <v>1277</v>
      </c>
      <c r="U13" s="77"/>
      <c r="V13" s="637"/>
      <c r="W13" s="638"/>
    </row>
    <row r="14" spans="1:23">
      <c r="A14" s="333">
        <v>6</v>
      </c>
      <c r="B14" s="77"/>
      <c r="C14" s="77" t="s">
        <v>1278</v>
      </c>
      <c r="D14" s="77"/>
      <c r="E14" s="637"/>
      <c r="F14" s="638"/>
      <c r="G14" s="333">
        <f t="shared" si="0"/>
        <v>57</v>
      </c>
      <c r="H14" s="77" t="s">
        <v>1279</v>
      </c>
      <c r="I14" s="77" t="s">
        <v>1280</v>
      </c>
      <c r="J14" s="77"/>
      <c r="K14" s="105">
        <v>119516</v>
      </c>
      <c r="L14" s="106"/>
      <c r="M14" s="134">
        <v>110</v>
      </c>
      <c r="N14" s="77" t="s">
        <v>1281</v>
      </c>
      <c r="O14" s="117"/>
      <c r="P14" s="108">
        <v>2398564</v>
      </c>
      <c r="Q14" s="106"/>
      <c r="R14" s="74">
        <v>160</v>
      </c>
      <c r="S14" s="104"/>
      <c r="T14" s="77" t="s">
        <v>1282</v>
      </c>
      <c r="U14" s="77"/>
      <c r="V14" s="637">
        <v>14371962</v>
      </c>
      <c r="W14" s="638"/>
    </row>
    <row r="15" spans="1:23">
      <c r="A15" s="333">
        <v>7</v>
      </c>
      <c r="B15" s="77"/>
      <c r="C15" s="77" t="s">
        <v>1283</v>
      </c>
      <c r="D15" s="77"/>
      <c r="E15" s="637"/>
      <c r="F15" s="638"/>
      <c r="G15" s="333">
        <f t="shared" si="0"/>
        <v>58</v>
      </c>
      <c r="H15" s="77"/>
      <c r="I15" s="470" t="s">
        <v>1284</v>
      </c>
      <c r="J15" s="77"/>
      <c r="K15" s="388">
        <f>SUM(K10:K14)</f>
        <v>606244</v>
      </c>
      <c r="L15" s="389">
        <f>SUM(L10:L14)</f>
        <v>0</v>
      </c>
      <c r="M15" s="134">
        <v>111</v>
      </c>
      <c r="N15" s="77" t="s">
        <v>1285</v>
      </c>
      <c r="O15" s="117"/>
      <c r="P15" s="108">
        <v>1189682</v>
      </c>
      <c r="Q15" s="106"/>
      <c r="R15" s="74">
        <v>161</v>
      </c>
      <c r="S15" s="104"/>
      <c r="T15" s="77" t="s">
        <v>1286</v>
      </c>
      <c r="U15" s="77"/>
      <c r="V15" s="637"/>
      <c r="W15" s="638"/>
    </row>
    <row r="16" spans="1:23">
      <c r="A16" s="333">
        <v>8</v>
      </c>
      <c r="B16" s="77"/>
      <c r="C16" s="77" t="s">
        <v>1287</v>
      </c>
      <c r="D16" s="77"/>
      <c r="E16" s="637"/>
      <c r="F16" s="638"/>
      <c r="G16" s="333">
        <f t="shared" si="0"/>
        <v>59</v>
      </c>
      <c r="H16" s="77"/>
      <c r="I16" s="823" t="s">
        <v>1288</v>
      </c>
      <c r="J16" s="77"/>
      <c r="K16" s="388">
        <f>K15+E58</f>
        <v>768503</v>
      </c>
      <c r="L16" s="339">
        <f>L15+F58</f>
        <v>0</v>
      </c>
      <c r="M16" s="134">
        <v>112</v>
      </c>
      <c r="N16" s="77" t="s">
        <v>1289</v>
      </c>
      <c r="O16" s="117"/>
      <c r="P16" s="108">
        <v>5339174</v>
      </c>
      <c r="Q16" s="106"/>
      <c r="R16" s="74">
        <v>162</v>
      </c>
      <c r="S16" s="104"/>
      <c r="T16" s="77" t="s">
        <v>2851</v>
      </c>
      <c r="U16" s="77"/>
      <c r="V16" s="637"/>
      <c r="W16" s="638"/>
    </row>
    <row r="17" spans="1:23">
      <c r="A17" s="333">
        <v>9</v>
      </c>
      <c r="B17" s="77"/>
      <c r="C17" s="77" t="s">
        <v>2852</v>
      </c>
      <c r="D17" s="77"/>
      <c r="E17" s="637"/>
      <c r="F17" s="638"/>
      <c r="G17" s="333">
        <f t="shared" si="0"/>
        <v>60</v>
      </c>
      <c r="H17" s="75" t="s">
        <v>2853</v>
      </c>
      <c r="I17" s="75"/>
      <c r="J17" s="75"/>
      <c r="K17" s="531"/>
      <c r="L17" s="533"/>
      <c r="M17" s="134">
        <v>113</v>
      </c>
      <c r="N17" s="77" t="s">
        <v>2854</v>
      </c>
      <c r="O17" s="117"/>
      <c r="P17" s="108">
        <v>153268</v>
      </c>
      <c r="Q17" s="106"/>
      <c r="R17" s="74">
        <v>163</v>
      </c>
      <c r="S17" s="104"/>
      <c r="T17" s="77" t="s">
        <v>2855</v>
      </c>
      <c r="U17" s="77"/>
      <c r="V17" s="637">
        <v>11082106</v>
      </c>
      <c r="W17" s="638"/>
    </row>
    <row r="18" spans="1:23">
      <c r="A18" s="333">
        <v>10</v>
      </c>
      <c r="B18" s="77"/>
      <c r="C18" s="77" t="s">
        <v>2856</v>
      </c>
      <c r="D18" s="77"/>
      <c r="E18" s="637"/>
      <c r="F18" s="638"/>
      <c r="G18" s="333">
        <f t="shared" si="0"/>
        <v>61</v>
      </c>
      <c r="H18" s="77" t="s">
        <v>4123</v>
      </c>
      <c r="I18" s="77"/>
      <c r="J18" s="77"/>
      <c r="K18" s="523"/>
      <c r="L18" s="496"/>
      <c r="M18" s="134">
        <v>114</v>
      </c>
      <c r="N18" s="77" t="s">
        <v>2857</v>
      </c>
      <c r="O18" s="117"/>
      <c r="P18" s="555">
        <f>K60+SUM(P9:P17)</f>
        <v>20172366</v>
      </c>
      <c r="Q18" s="389">
        <f>L60+SUM(Q9:Q17)</f>
        <v>0</v>
      </c>
      <c r="R18" s="74">
        <v>164</v>
      </c>
      <c r="S18" s="104"/>
      <c r="T18" s="77" t="s">
        <v>2858</v>
      </c>
      <c r="U18" s="77"/>
      <c r="V18" s="637">
        <v>73564</v>
      </c>
      <c r="W18" s="638"/>
    </row>
    <row r="19" spans="1:23">
      <c r="A19" s="333">
        <v>11</v>
      </c>
      <c r="B19" s="77"/>
      <c r="C19" s="77" t="s">
        <v>2859</v>
      </c>
      <c r="D19" s="77"/>
      <c r="E19" s="637"/>
      <c r="F19" s="638"/>
      <c r="G19" s="333">
        <f t="shared" si="0"/>
        <v>62</v>
      </c>
      <c r="H19" s="77" t="s">
        <v>2860</v>
      </c>
      <c r="I19" s="77" t="s">
        <v>2861</v>
      </c>
      <c r="J19" s="77"/>
      <c r="K19" s="105">
        <v>3107</v>
      </c>
      <c r="L19" s="106"/>
      <c r="M19" s="134">
        <v>115</v>
      </c>
      <c r="N19" s="77" t="s">
        <v>4115</v>
      </c>
      <c r="O19" s="117"/>
      <c r="P19" s="526"/>
      <c r="Q19" s="528"/>
      <c r="R19" s="74">
        <v>165</v>
      </c>
      <c r="S19" s="104"/>
      <c r="T19" s="77" t="s">
        <v>2862</v>
      </c>
      <c r="U19" s="77"/>
      <c r="V19" s="373">
        <f>SUM(P55:P56)-P57+SUM(V9:V18)</f>
        <v>84826231</v>
      </c>
      <c r="W19" s="339">
        <f>SUM(Q55:Q56)-Q57+SUM(W9:W18)</f>
        <v>0</v>
      </c>
    </row>
    <row r="20" spans="1:23">
      <c r="A20" s="333">
        <v>12</v>
      </c>
      <c r="B20" s="77"/>
      <c r="C20" s="77" t="s">
        <v>2863</v>
      </c>
      <c r="D20" s="77"/>
      <c r="E20" s="637"/>
      <c r="F20" s="638"/>
      <c r="G20" s="333">
        <f t="shared" si="0"/>
        <v>63</v>
      </c>
      <c r="H20" s="77" t="s">
        <v>2864</v>
      </c>
      <c r="I20" s="77" t="s">
        <v>2865</v>
      </c>
      <c r="J20" s="77"/>
      <c r="K20" s="105">
        <v>85231</v>
      </c>
      <c r="L20" s="106"/>
      <c r="M20" s="134">
        <v>116</v>
      </c>
      <c r="N20" s="77" t="s">
        <v>2866</v>
      </c>
      <c r="O20" s="117"/>
      <c r="P20" s="108">
        <v>250282</v>
      </c>
      <c r="Q20" s="106"/>
      <c r="R20" s="74">
        <v>166</v>
      </c>
      <c r="S20" s="104"/>
      <c r="T20" s="77" t="s">
        <v>4115</v>
      </c>
      <c r="U20" s="77"/>
      <c r="V20" s="526"/>
      <c r="W20" s="528"/>
    </row>
    <row r="21" spans="1:23">
      <c r="A21" s="333">
        <v>13</v>
      </c>
      <c r="B21" s="77"/>
      <c r="C21" s="77" t="s">
        <v>2867</v>
      </c>
      <c r="D21" s="77"/>
      <c r="E21" s="373">
        <f>SUM(E12:E20)</f>
        <v>0</v>
      </c>
      <c r="F21" s="339">
        <f>SUM(F12:F20)</f>
        <v>0</v>
      </c>
      <c r="G21" s="333">
        <f t="shared" si="0"/>
        <v>64</v>
      </c>
      <c r="H21" s="77" t="s">
        <v>2868</v>
      </c>
      <c r="I21" s="77" t="s">
        <v>2869</v>
      </c>
      <c r="J21" s="77"/>
      <c r="K21" s="105">
        <v>25607</v>
      </c>
      <c r="L21" s="106"/>
      <c r="M21" s="134">
        <v>117</v>
      </c>
      <c r="N21" s="77" t="s">
        <v>2936</v>
      </c>
      <c r="O21" s="117"/>
      <c r="P21" s="108"/>
      <c r="Q21" s="106"/>
      <c r="R21" s="74">
        <v>167</v>
      </c>
      <c r="S21" s="104"/>
      <c r="T21" s="77" t="s">
        <v>2937</v>
      </c>
      <c r="U21" s="77"/>
      <c r="V21" s="637">
        <v>1350816</v>
      </c>
      <c r="W21" s="638"/>
    </row>
    <row r="22" spans="1:23">
      <c r="A22" s="333">
        <v>14</v>
      </c>
      <c r="B22" s="77"/>
      <c r="C22" s="77" t="s">
        <v>4115</v>
      </c>
      <c r="D22" s="77"/>
      <c r="E22" s="523"/>
      <c r="F22" s="496"/>
      <c r="G22" s="333">
        <f t="shared" si="0"/>
        <v>65</v>
      </c>
      <c r="H22" s="77" t="s">
        <v>2938</v>
      </c>
      <c r="I22" s="77" t="s">
        <v>2939</v>
      </c>
      <c r="J22" s="77"/>
      <c r="K22" s="105"/>
      <c r="L22" s="106"/>
      <c r="M22" s="134">
        <v>118</v>
      </c>
      <c r="N22" s="77" t="s">
        <v>2940</v>
      </c>
      <c r="O22" s="117"/>
      <c r="P22" s="108">
        <v>944746</v>
      </c>
      <c r="Q22" s="106"/>
      <c r="R22" s="72">
        <v>168</v>
      </c>
      <c r="S22" s="97"/>
      <c r="T22" s="17" t="s">
        <v>701</v>
      </c>
      <c r="U22" s="17"/>
      <c r="V22" s="377">
        <f>V19+V21</f>
        <v>86177047</v>
      </c>
      <c r="W22" s="338">
        <f>W19+W21</f>
        <v>0</v>
      </c>
    </row>
    <row r="23" spans="1:23">
      <c r="A23" s="333">
        <v>15</v>
      </c>
      <c r="B23" s="77"/>
      <c r="C23" s="77" t="s">
        <v>702</v>
      </c>
      <c r="D23" s="77"/>
      <c r="E23" s="637"/>
      <c r="F23" s="638"/>
      <c r="G23" s="333">
        <f t="shared" si="0"/>
        <v>66</v>
      </c>
      <c r="H23" s="77" t="s">
        <v>703</v>
      </c>
      <c r="I23" s="77" t="s">
        <v>704</v>
      </c>
      <c r="J23" s="77"/>
      <c r="K23" s="105"/>
      <c r="L23" s="106"/>
      <c r="M23" s="134">
        <v>119</v>
      </c>
      <c r="N23" s="77" t="s">
        <v>705</v>
      </c>
      <c r="O23" s="117"/>
      <c r="P23" s="108">
        <v>20701329</v>
      </c>
      <c r="Q23" s="106"/>
      <c r="R23" s="74"/>
      <c r="S23" s="104"/>
      <c r="T23" s="77" t="s">
        <v>706</v>
      </c>
      <c r="U23" s="77"/>
      <c r="V23" s="373"/>
      <c r="W23" s="339"/>
    </row>
    <row r="24" spans="1:23">
      <c r="A24" s="333">
        <v>16</v>
      </c>
      <c r="B24" s="77"/>
      <c r="C24" s="77" t="s">
        <v>707</v>
      </c>
      <c r="D24" s="77"/>
      <c r="E24" s="637"/>
      <c r="F24" s="638"/>
      <c r="G24" s="333">
        <f t="shared" si="0"/>
        <v>67</v>
      </c>
      <c r="H24" s="77"/>
      <c r="I24" s="77" t="s">
        <v>708</v>
      </c>
      <c r="J24" s="77"/>
      <c r="K24" s="388">
        <f>SUM(K19:K23)</f>
        <v>113945</v>
      </c>
      <c r="L24" s="389">
        <f>SUM(L19:L23)</f>
        <v>0</v>
      </c>
      <c r="M24" s="134">
        <v>120</v>
      </c>
      <c r="N24" s="77" t="s">
        <v>709</v>
      </c>
      <c r="O24" s="117"/>
      <c r="P24" s="108">
        <v>1362342</v>
      </c>
      <c r="Q24" s="106"/>
      <c r="R24" s="72">
        <v>169</v>
      </c>
      <c r="S24" s="97"/>
      <c r="T24" s="17" t="s">
        <v>710</v>
      </c>
      <c r="U24" s="17"/>
      <c r="V24" s="382">
        <f>K37+K57+P30+P38+P45+P52+V22</f>
        <v>382154291</v>
      </c>
      <c r="W24" s="337">
        <f>L37+L57+Q30+Q38+Q45+Q52+W22</f>
        <v>0</v>
      </c>
    </row>
    <row r="25" spans="1:23">
      <c r="A25" s="333">
        <v>17</v>
      </c>
      <c r="B25" s="77"/>
      <c r="C25" s="77" t="s">
        <v>711</v>
      </c>
      <c r="D25" s="77"/>
      <c r="E25" s="637"/>
      <c r="F25" s="638"/>
      <c r="G25" s="333">
        <f t="shared" si="0"/>
        <v>68</v>
      </c>
      <c r="H25" s="77" t="s">
        <v>4115</v>
      </c>
      <c r="I25" s="77"/>
      <c r="J25" s="77"/>
      <c r="K25" s="526"/>
      <c r="L25" s="528"/>
      <c r="M25" s="134">
        <v>121</v>
      </c>
      <c r="N25" s="77" t="s">
        <v>712</v>
      </c>
      <c r="O25" s="117"/>
      <c r="P25" s="108"/>
      <c r="Q25" s="106"/>
      <c r="R25" s="74"/>
      <c r="S25" s="104"/>
      <c r="T25" s="77" t="s">
        <v>713</v>
      </c>
      <c r="U25" s="77"/>
      <c r="V25" s="390"/>
      <c r="W25" s="466"/>
    </row>
    <row r="26" spans="1:23">
      <c r="A26" s="333">
        <v>18</v>
      </c>
      <c r="B26" s="77"/>
      <c r="C26" s="77" t="s">
        <v>714</v>
      </c>
      <c r="D26" s="77"/>
      <c r="E26" s="637"/>
      <c r="F26" s="638"/>
      <c r="G26" s="333">
        <f t="shared" si="0"/>
        <v>69</v>
      </c>
      <c r="H26" s="77" t="s">
        <v>715</v>
      </c>
      <c r="I26" s="77" t="s">
        <v>4120</v>
      </c>
      <c r="J26" s="77"/>
      <c r="K26" s="105">
        <v>31673</v>
      </c>
      <c r="L26" s="106"/>
      <c r="M26" s="134">
        <v>122</v>
      </c>
      <c r="N26" s="77" t="s">
        <v>716</v>
      </c>
      <c r="O26" s="117"/>
      <c r="P26" s="108">
        <v>944902</v>
      </c>
      <c r="Q26" s="106"/>
      <c r="R26" s="72"/>
      <c r="S26" s="17"/>
      <c r="T26" s="17"/>
      <c r="U26" s="17"/>
      <c r="V26" s="17"/>
      <c r="W26" s="73"/>
    </row>
    <row r="27" spans="1:23">
      <c r="A27" s="333">
        <v>19</v>
      </c>
      <c r="B27" s="77"/>
      <c r="C27" s="77" t="s">
        <v>717</v>
      </c>
      <c r="D27" s="77"/>
      <c r="E27" s="637"/>
      <c r="F27" s="638"/>
      <c r="G27" s="333">
        <f t="shared" si="0"/>
        <v>70</v>
      </c>
      <c r="H27" s="77" t="s">
        <v>718</v>
      </c>
      <c r="I27" s="77" t="s">
        <v>4125</v>
      </c>
      <c r="J27" s="77"/>
      <c r="K27" s="105"/>
      <c r="L27" s="106"/>
      <c r="M27" s="134">
        <v>123</v>
      </c>
      <c r="N27" s="77" t="s">
        <v>719</v>
      </c>
      <c r="O27" s="117"/>
      <c r="P27" s="108"/>
      <c r="Q27" s="106"/>
      <c r="R27" s="72"/>
      <c r="S27" s="17"/>
      <c r="T27" s="17"/>
      <c r="U27" s="17"/>
      <c r="V27" s="376"/>
      <c r="W27" s="73"/>
    </row>
    <row r="28" spans="1:23">
      <c r="A28" s="333">
        <v>20</v>
      </c>
      <c r="B28" s="77"/>
      <c r="C28" s="77" t="s">
        <v>720</v>
      </c>
      <c r="D28" s="77"/>
      <c r="E28" s="373">
        <f>SUM(E23:E27)</f>
        <v>0</v>
      </c>
      <c r="F28" s="339">
        <f>SUM(F23:F27)</f>
        <v>0</v>
      </c>
      <c r="G28" s="333">
        <f t="shared" si="0"/>
        <v>71</v>
      </c>
      <c r="H28" s="77" t="s">
        <v>721</v>
      </c>
      <c r="I28" s="77" t="s">
        <v>722</v>
      </c>
      <c r="J28" s="77"/>
      <c r="K28" s="105">
        <v>41026</v>
      </c>
      <c r="L28" s="106"/>
      <c r="M28" s="134">
        <v>124</v>
      </c>
      <c r="N28" s="77" t="s">
        <v>723</v>
      </c>
      <c r="O28" s="117"/>
      <c r="P28" s="108">
        <v>627</v>
      </c>
      <c r="Q28" s="106"/>
      <c r="R28" s="72"/>
      <c r="S28" s="17"/>
      <c r="T28" s="17"/>
      <c r="U28" s="17"/>
      <c r="V28" s="376"/>
      <c r="W28" s="381"/>
    </row>
    <row r="29" spans="1:23">
      <c r="A29" s="333">
        <v>21</v>
      </c>
      <c r="B29" s="77"/>
      <c r="C29" s="77" t="s">
        <v>724</v>
      </c>
      <c r="D29" s="77"/>
      <c r="E29" s="373">
        <f>E21+E28</f>
        <v>0</v>
      </c>
      <c r="F29" s="339">
        <f>F21+F28</f>
        <v>0</v>
      </c>
      <c r="G29" s="333">
        <f t="shared" si="0"/>
        <v>72</v>
      </c>
      <c r="H29" s="77" t="s">
        <v>725</v>
      </c>
      <c r="I29" s="77" t="s">
        <v>726</v>
      </c>
      <c r="J29" s="77"/>
      <c r="K29" s="105">
        <v>44959</v>
      </c>
      <c r="L29" s="106"/>
      <c r="M29" s="134">
        <v>125</v>
      </c>
      <c r="N29" s="77" t="s">
        <v>727</v>
      </c>
      <c r="O29" s="117"/>
      <c r="P29" s="555">
        <f>SUM(P20:P28)</f>
        <v>24204228</v>
      </c>
      <c r="Q29" s="389">
        <f>SUM(Q20:Q28)</f>
        <v>0</v>
      </c>
      <c r="R29" s="72"/>
      <c r="S29" s="17"/>
      <c r="T29" s="17"/>
      <c r="U29" s="17"/>
      <c r="V29" s="17"/>
      <c r="W29" s="73"/>
    </row>
    <row r="30" spans="1:23">
      <c r="A30" s="333">
        <v>22</v>
      </c>
      <c r="B30" s="77"/>
      <c r="C30" s="77" t="s">
        <v>3095</v>
      </c>
      <c r="D30" s="77"/>
      <c r="E30" s="640"/>
      <c r="F30" s="507"/>
      <c r="G30" s="333">
        <f t="shared" si="0"/>
        <v>73</v>
      </c>
      <c r="H30" s="77"/>
      <c r="I30" s="470" t="s">
        <v>3096</v>
      </c>
      <c r="J30" s="77"/>
      <c r="K30" s="388">
        <f>SUM(K26:K29)</f>
        <v>117658</v>
      </c>
      <c r="L30" s="339">
        <f>SUM(L26:L29)</f>
        <v>0</v>
      </c>
      <c r="M30" s="134">
        <v>126</v>
      </c>
      <c r="N30" s="77" t="s">
        <v>3097</v>
      </c>
      <c r="O30" s="117"/>
      <c r="P30" s="555">
        <f>P18+P29</f>
        <v>44376594</v>
      </c>
      <c r="Q30" s="389">
        <f>Q18+Q29</f>
        <v>0</v>
      </c>
      <c r="R30" s="72"/>
      <c r="S30" s="17"/>
      <c r="T30" s="17"/>
      <c r="U30" s="17"/>
      <c r="V30" s="17"/>
      <c r="W30" s="73"/>
    </row>
    <row r="31" spans="1:23">
      <c r="A31" s="333">
        <v>23</v>
      </c>
      <c r="B31" s="77"/>
      <c r="C31" s="77" t="s">
        <v>4123</v>
      </c>
      <c r="D31" s="77"/>
      <c r="E31" s="523"/>
      <c r="F31" s="496"/>
      <c r="G31" s="333">
        <f t="shared" si="0"/>
        <v>74</v>
      </c>
      <c r="H31" s="470"/>
      <c r="I31" s="470" t="s">
        <v>3098</v>
      </c>
      <c r="J31" s="77"/>
      <c r="K31" s="388">
        <f>K24+K30</f>
        <v>231603</v>
      </c>
      <c r="L31" s="339">
        <f>L24+L30</f>
        <v>0</v>
      </c>
      <c r="M31" s="134">
        <v>127</v>
      </c>
      <c r="N31" s="75" t="s">
        <v>3237</v>
      </c>
      <c r="O31" s="384"/>
      <c r="P31" s="521"/>
      <c r="Q31" s="522"/>
      <c r="R31" s="263" t="s">
        <v>3238</v>
      </c>
      <c r="S31" s="264"/>
      <c r="T31" s="1129"/>
      <c r="U31" s="264"/>
      <c r="V31" s="264"/>
      <c r="W31" s="265"/>
    </row>
    <row r="32" spans="1:23">
      <c r="A32" s="333">
        <v>24</v>
      </c>
      <c r="B32" s="77"/>
      <c r="C32" s="77" t="s">
        <v>3239</v>
      </c>
      <c r="D32" s="77"/>
      <c r="E32" s="637"/>
      <c r="F32" s="638"/>
      <c r="G32" s="333">
        <f t="shared" si="0"/>
        <v>75</v>
      </c>
      <c r="H32" s="75" t="s">
        <v>3240</v>
      </c>
      <c r="I32" s="75"/>
      <c r="J32" s="75"/>
      <c r="K32" s="526"/>
      <c r="L32" s="528"/>
      <c r="M32" s="134">
        <v>128</v>
      </c>
      <c r="N32" s="77" t="s">
        <v>4123</v>
      </c>
      <c r="O32" s="117"/>
      <c r="P32" s="498"/>
      <c r="Q32" s="566"/>
      <c r="R32" s="72"/>
      <c r="S32" s="17"/>
      <c r="T32" s="17"/>
      <c r="U32" s="17"/>
      <c r="V32" s="17"/>
      <c r="W32" s="73"/>
    </row>
    <row r="33" spans="1:23">
      <c r="A33" s="333">
        <v>25</v>
      </c>
      <c r="B33" s="77"/>
      <c r="C33" s="77" t="s">
        <v>3241</v>
      </c>
      <c r="D33" s="77"/>
      <c r="E33" s="637"/>
      <c r="F33" s="638"/>
      <c r="G33" s="333">
        <f t="shared" si="0"/>
        <v>76</v>
      </c>
      <c r="H33" s="77" t="s">
        <v>3242</v>
      </c>
      <c r="I33" s="77" t="s">
        <v>3810</v>
      </c>
      <c r="J33" s="77"/>
      <c r="K33" s="105">
        <v>183471112</v>
      </c>
      <c r="L33" s="106"/>
      <c r="M33" s="134">
        <v>129</v>
      </c>
      <c r="N33" s="77" t="s">
        <v>3243</v>
      </c>
      <c r="O33" s="117"/>
      <c r="P33" s="108"/>
      <c r="Q33" s="106"/>
      <c r="R33" s="72"/>
      <c r="S33" s="17"/>
      <c r="T33" s="17" t="s">
        <v>3244</v>
      </c>
      <c r="U33" s="17"/>
      <c r="V33" s="17"/>
      <c r="W33" s="73"/>
    </row>
    <row r="34" spans="1:23">
      <c r="A34" s="333">
        <v>26</v>
      </c>
      <c r="B34" s="77"/>
      <c r="C34" s="77" t="s">
        <v>3245</v>
      </c>
      <c r="D34" s="77"/>
      <c r="E34" s="637"/>
      <c r="F34" s="638"/>
      <c r="G34" s="333">
        <f t="shared" si="0"/>
        <v>77</v>
      </c>
      <c r="H34" s="77" t="s">
        <v>3246</v>
      </c>
      <c r="I34" s="77" t="s">
        <v>3247</v>
      </c>
      <c r="J34" s="77"/>
      <c r="K34" s="105">
        <v>1453494</v>
      </c>
      <c r="L34" s="106"/>
      <c r="M34" s="134">
        <v>130</v>
      </c>
      <c r="N34" s="77" t="s">
        <v>3248</v>
      </c>
      <c r="O34" s="117"/>
      <c r="P34" s="108">
        <v>2187054</v>
      </c>
      <c r="Q34" s="106"/>
      <c r="R34" s="72"/>
      <c r="S34" s="17"/>
      <c r="T34" s="17" t="s">
        <v>3249</v>
      </c>
      <c r="U34" s="17"/>
      <c r="V34" s="17"/>
      <c r="W34" s="73"/>
    </row>
    <row r="35" spans="1:23">
      <c r="A35" s="333">
        <v>27</v>
      </c>
      <c r="B35" s="77"/>
      <c r="C35" s="77" t="s">
        <v>3250</v>
      </c>
      <c r="D35" s="77"/>
      <c r="E35" s="637"/>
      <c r="F35" s="638"/>
      <c r="G35" s="333">
        <f t="shared" si="0"/>
        <v>78</v>
      </c>
      <c r="H35" s="77" t="s">
        <v>3251</v>
      </c>
      <c r="I35" s="77" t="s">
        <v>3252</v>
      </c>
      <c r="J35" s="77"/>
      <c r="K35" s="105">
        <v>342309</v>
      </c>
      <c r="L35" s="106"/>
      <c r="M35" s="134">
        <v>131</v>
      </c>
      <c r="N35" s="77" t="s">
        <v>3253</v>
      </c>
      <c r="O35" s="117"/>
      <c r="P35" s="108">
        <v>10559886</v>
      </c>
      <c r="Q35" s="106"/>
      <c r="R35" s="72"/>
      <c r="S35" s="17"/>
      <c r="T35" s="17" t="s">
        <v>3254</v>
      </c>
      <c r="U35" s="17"/>
      <c r="V35" s="17"/>
      <c r="W35" s="73"/>
    </row>
    <row r="36" spans="1:23">
      <c r="A36" s="333">
        <v>28</v>
      </c>
      <c r="B36" s="77"/>
      <c r="C36" s="77" t="s">
        <v>3255</v>
      </c>
      <c r="D36" s="77"/>
      <c r="E36" s="637"/>
      <c r="F36" s="638"/>
      <c r="G36" s="333">
        <f t="shared" si="0"/>
        <v>79</v>
      </c>
      <c r="H36" s="77"/>
      <c r="I36" s="77" t="s">
        <v>3256</v>
      </c>
      <c r="J36" s="77"/>
      <c r="K36" s="388">
        <f>SUM(K33:K35)</f>
        <v>185266915</v>
      </c>
      <c r="L36" s="389"/>
      <c r="M36" s="134">
        <f>SUM(M33:M35)</f>
        <v>390</v>
      </c>
      <c r="N36" s="77" t="s">
        <v>3257</v>
      </c>
      <c r="O36" s="117"/>
      <c r="P36" s="108">
        <v>2439095</v>
      </c>
      <c r="Q36" s="106"/>
      <c r="R36" s="72"/>
      <c r="S36" s="17"/>
      <c r="T36" s="17" t="s">
        <v>3258</v>
      </c>
      <c r="U36" s="17"/>
      <c r="V36" s="17"/>
      <c r="W36" s="73"/>
    </row>
    <row r="37" spans="1:23">
      <c r="A37" s="333">
        <v>29</v>
      </c>
      <c r="B37" s="77"/>
      <c r="C37" s="77" t="s">
        <v>3259</v>
      </c>
      <c r="D37" s="77"/>
      <c r="E37" s="637"/>
      <c r="F37" s="638"/>
      <c r="G37" s="333">
        <f t="shared" si="0"/>
        <v>80</v>
      </c>
      <c r="H37" s="77"/>
      <c r="I37" s="77" t="s">
        <v>3260</v>
      </c>
      <c r="J37" s="77"/>
      <c r="K37" s="388">
        <f>E29+E49+K16+K31+K36</f>
        <v>186267021</v>
      </c>
      <c r="L37" s="339">
        <f>F29+F49+L16+L31+L36</f>
        <v>0</v>
      </c>
      <c r="M37" s="134">
        <v>133</v>
      </c>
      <c r="N37" s="77" t="s">
        <v>3261</v>
      </c>
      <c r="O37" s="117"/>
      <c r="P37" s="108">
        <v>1003707</v>
      </c>
      <c r="Q37" s="106"/>
      <c r="R37" s="72"/>
      <c r="S37" s="17"/>
      <c r="T37" s="17" t="s">
        <v>3262</v>
      </c>
      <c r="U37" s="17"/>
      <c r="V37" s="17"/>
      <c r="W37" s="73"/>
    </row>
    <row r="38" spans="1:23">
      <c r="A38" s="333">
        <v>30</v>
      </c>
      <c r="B38" s="77"/>
      <c r="C38" s="77" t="s">
        <v>3263</v>
      </c>
      <c r="D38" s="77"/>
      <c r="E38" s="637"/>
      <c r="F38" s="638"/>
      <c r="G38" s="333">
        <f t="shared" si="0"/>
        <v>81</v>
      </c>
      <c r="H38" s="75" t="s">
        <v>3264</v>
      </c>
      <c r="I38" s="75"/>
      <c r="J38" s="75"/>
      <c r="K38" s="531"/>
      <c r="L38" s="533"/>
      <c r="M38" s="134">
        <v>134</v>
      </c>
      <c r="N38" s="77" t="s">
        <v>3265</v>
      </c>
      <c r="O38" s="117"/>
      <c r="P38" s="555">
        <f>SUM(P33:P37)</f>
        <v>16189742</v>
      </c>
      <c r="Q38" s="389">
        <f>SUM(Q33:Q37)</f>
        <v>0</v>
      </c>
      <c r="R38" s="72"/>
      <c r="S38" s="17"/>
      <c r="T38" s="17" t="s">
        <v>3266</v>
      </c>
      <c r="U38" s="17"/>
      <c r="V38" s="17"/>
      <c r="W38" s="73"/>
    </row>
    <row r="39" spans="1:23">
      <c r="A39" s="333">
        <v>31</v>
      </c>
      <c r="B39" s="77"/>
      <c r="C39" s="77" t="s">
        <v>3267</v>
      </c>
      <c r="D39" s="77"/>
      <c r="E39" s="637"/>
      <c r="F39" s="638"/>
      <c r="G39" s="333">
        <f t="shared" si="0"/>
        <v>82</v>
      </c>
      <c r="H39" s="77" t="s">
        <v>4123</v>
      </c>
      <c r="I39" s="77"/>
      <c r="J39" s="77"/>
      <c r="K39" s="523"/>
      <c r="L39" s="496"/>
      <c r="M39" s="134">
        <v>135</v>
      </c>
      <c r="N39" s="75" t="s">
        <v>3268</v>
      </c>
      <c r="O39" s="384"/>
      <c r="P39" s="531"/>
      <c r="Q39" s="533"/>
      <c r="R39" s="72"/>
      <c r="S39" s="17"/>
      <c r="T39" s="17" t="s">
        <v>3269</v>
      </c>
      <c r="U39" s="17"/>
      <c r="V39" s="17"/>
      <c r="W39" s="73"/>
    </row>
    <row r="40" spans="1:23">
      <c r="A40" s="333">
        <v>32</v>
      </c>
      <c r="B40" s="77"/>
      <c r="C40" s="77" t="s">
        <v>3270</v>
      </c>
      <c r="D40" s="77"/>
      <c r="E40" s="637"/>
      <c r="F40" s="638"/>
      <c r="G40" s="333">
        <f t="shared" si="0"/>
        <v>83</v>
      </c>
      <c r="H40" s="77" t="s">
        <v>3271</v>
      </c>
      <c r="I40" s="77" t="s">
        <v>2861</v>
      </c>
      <c r="J40" s="77"/>
      <c r="K40" s="105">
        <v>560756</v>
      </c>
      <c r="L40" s="106"/>
      <c r="M40" s="134">
        <v>136</v>
      </c>
      <c r="N40" s="77" t="s">
        <v>4123</v>
      </c>
      <c r="O40" s="117"/>
      <c r="P40" s="523"/>
      <c r="Q40" s="496"/>
      <c r="R40" s="74"/>
      <c r="S40" s="77"/>
      <c r="T40" s="77"/>
      <c r="U40" s="77"/>
      <c r="V40" s="77"/>
      <c r="W40" s="76"/>
    </row>
    <row r="41" spans="1:23">
      <c r="A41" s="333">
        <v>33</v>
      </c>
      <c r="B41" s="77"/>
      <c r="C41" s="77" t="s">
        <v>3272</v>
      </c>
      <c r="D41" s="77"/>
      <c r="E41" s="373">
        <f>SUM(E32:E40)</f>
        <v>0</v>
      </c>
      <c r="F41" s="339">
        <f>SUM(F32:F40)</f>
        <v>0</v>
      </c>
      <c r="G41" s="333">
        <f t="shared" si="0"/>
        <v>84</v>
      </c>
      <c r="H41" s="77" t="s">
        <v>3273</v>
      </c>
      <c r="I41" s="77" t="s">
        <v>3274</v>
      </c>
      <c r="J41" s="77"/>
      <c r="K41" s="105">
        <v>72687</v>
      </c>
      <c r="L41" s="106"/>
      <c r="M41" s="134">
        <v>137</v>
      </c>
      <c r="N41" s="77" t="s">
        <v>3275</v>
      </c>
      <c r="O41" s="117"/>
      <c r="P41" s="108"/>
      <c r="Q41" s="106"/>
      <c r="R41" s="74"/>
      <c r="S41" s="77"/>
      <c r="T41" s="77" t="s">
        <v>3276</v>
      </c>
      <c r="U41" s="628"/>
      <c r="V41" s="1837">
        <v>41639</v>
      </c>
      <c r="W41" s="639"/>
    </row>
    <row r="42" spans="1:23">
      <c r="A42" s="333">
        <v>34</v>
      </c>
      <c r="B42" s="77"/>
      <c r="C42" s="77" t="s">
        <v>4115</v>
      </c>
      <c r="D42" s="77"/>
      <c r="E42" s="523"/>
      <c r="F42" s="496"/>
      <c r="G42" s="333">
        <f t="shared" si="0"/>
        <v>85</v>
      </c>
      <c r="H42" s="77" t="s">
        <v>3277</v>
      </c>
      <c r="I42" s="77" t="s">
        <v>3278</v>
      </c>
      <c r="J42" s="77"/>
      <c r="K42" s="105">
        <v>439047</v>
      </c>
      <c r="L42" s="106"/>
      <c r="M42" s="134">
        <v>138</v>
      </c>
      <c r="N42" s="77" t="s">
        <v>4371</v>
      </c>
      <c r="O42" s="117"/>
      <c r="P42" s="108">
        <v>37228710</v>
      </c>
      <c r="Q42" s="106"/>
      <c r="R42" s="74"/>
      <c r="S42" s="77"/>
      <c r="T42" s="77" t="s">
        <v>4372</v>
      </c>
      <c r="U42" s="628"/>
      <c r="V42" s="641"/>
      <c r="W42" s="639"/>
    </row>
    <row r="43" spans="1:23">
      <c r="A43" s="333">
        <v>35</v>
      </c>
      <c r="B43" s="77"/>
      <c r="C43" s="77" t="s">
        <v>4373</v>
      </c>
      <c r="D43" s="77"/>
      <c r="E43" s="637"/>
      <c r="F43" s="638"/>
      <c r="G43" s="333">
        <f t="shared" si="0"/>
        <v>86</v>
      </c>
      <c r="H43" s="77" t="s">
        <v>4374</v>
      </c>
      <c r="I43" s="77" t="s">
        <v>4375</v>
      </c>
      <c r="J43" s="77"/>
      <c r="K43" s="105">
        <v>320312</v>
      </c>
      <c r="L43" s="106"/>
      <c r="M43" s="134">
        <v>139</v>
      </c>
      <c r="N43" s="77" t="s">
        <v>4376</v>
      </c>
      <c r="O43" s="117"/>
      <c r="P43" s="108">
        <v>587216</v>
      </c>
      <c r="Q43" s="106"/>
      <c r="R43" s="74"/>
      <c r="S43" s="77"/>
      <c r="T43" s="77" t="s">
        <v>4377</v>
      </c>
      <c r="U43" s="628"/>
      <c r="V43" s="628"/>
      <c r="W43" s="639"/>
    </row>
    <row r="44" spans="1:23">
      <c r="A44" s="333">
        <v>36</v>
      </c>
      <c r="B44" s="77"/>
      <c r="C44" s="77" t="s">
        <v>4378</v>
      </c>
      <c r="D44" s="77"/>
      <c r="E44" s="637"/>
      <c r="F44" s="638"/>
      <c r="G44" s="333">
        <f t="shared" si="0"/>
        <v>87</v>
      </c>
      <c r="H44" s="77" t="s">
        <v>4379</v>
      </c>
      <c r="I44" s="77" t="s">
        <v>4380</v>
      </c>
      <c r="J44" s="77"/>
      <c r="K44" s="105"/>
      <c r="L44" s="106"/>
      <c r="M44" s="134">
        <v>140</v>
      </c>
      <c r="N44" s="77" t="s">
        <v>4381</v>
      </c>
      <c r="O44" s="117"/>
      <c r="P44" s="108">
        <v>985811</v>
      </c>
      <c r="Q44" s="106"/>
      <c r="R44" s="74"/>
      <c r="S44" s="77"/>
      <c r="T44" s="77" t="s">
        <v>4382</v>
      </c>
      <c r="U44" s="628"/>
      <c r="V44" s="641">
        <v>720</v>
      </c>
      <c r="W44" s="639"/>
    </row>
    <row r="45" spans="1:23">
      <c r="A45" s="333">
        <v>37</v>
      </c>
      <c r="B45" s="77"/>
      <c r="C45" s="77" t="s">
        <v>4383</v>
      </c>
      <c r="D45" s="77"/>
      <c r="E45" s="637"/>
      <c r="F45" s="638"/>
      <c r="G45" s="333">
        <f t="shared" si="0"/>
        <v>88</v>
      </c>
      <c r="H45" s="77" t="s">
        <v>4384</v>
      </c>
      <c r="I45" s="77" t="s">
        <v>2415</v>
      </c>
      <c r="J45" s="77"/>
      <c r="K45" s="105">
        <v>2190438</v>
      </c>
      <c r="L45" s="106"/>
      <c r="M45" s="134">
        <v>141</v>
      </c>
      <c r="N45" s="77" t="s">
        <v>3109</v>
      </c>
      <c r="O45" s="117"/>
      <c r="P45" s="555">
        <f>SUM(P41:P44)</f>
        <v>38801737</v>
      </c>
      <c r="Q45" s="389">
        <f>SUM(Q41:Q44)</f>
        <v>0</v>
      </c>
      <c r="R45" s="1170"/>
      <c r="S45" s="1107"/>
      <c r="T45" s="1107"/>
      <c r="U45" s="1107"/>
      <c r="V45" s="1107"/>
      <c r="W45" s="1171"/>
    </row>
    <row r="46" spans="1:23">
      <c r="A46" s="333">
        <v>38</v>
      </c>
      <c r="B46" s="77"/>
      <c r="C46" s="77" t="s">
        <v>274</v>
      </c>
      <c r="D46" s="77"/>
      <c r="E46" s="637"/>
      <c r="F46" s="638"/>
      <c r="G46" s="333">
        <f t="shared" si="0"/>
        <v>89</v>
      </c>
      <c r="H46" s="77" t="s">
        <v>275</v>
      </c>
      <c r="I46" s="77" t="s">
        <v>276</v>
      </c>
      <c r="J46" s="77"/>
      <c r="K46" s="105">
        <v>675568</v>
      </c>
      <c r="L46" s="106"/>
      <c r="M46" s="134">
        <v>142</v>
      </c>
      <c r="N46" s="75" t="s">
        <v>277</v>
      </c>
      <c r="O46" s="384"/>
      <c r="P46" s="531"/>
      <c r="Q46" s="533"/>
      <c r="R46" s="1170"/>
      <c r="S46" s="1107"/>
      <c r="T46" s="1107"/>
      <c r="U46" s="1107"/>
      <c r="V46" s="1107"/>
      <c r="W46" s="1171"/>
    </row>
    <row r="47" spans="1:23">
      <c r="A47" s="333">
        <v>39</v>
      </c>
      <c r="B47" s="77"/>
      <c r="C47" s="77" t="s">
        <v>278</v>
      </c>
      <c r="D47" s="77"/>
      <c r="E47" s="637"/>
      <c r="F47" s="638"/>
      <c r="G47" s="333">
        <f t="shared" si="0"/>
        <v>90</v>
      </c>
      <c r="H47" s="77" t="s">
        <v>279</v>
      </c>
      <c r="I47" s="77" t="s">
        <v>704</v>
      </c>
      <c r="J47" s="77"/>
      <c r="K47" s="105">
        <v>1594768</v>
      </c>
      <c r="L47" s="106"/>
      <c r="M47" s="134">
        <v>143</v>
      </c>
      <c r="N47" s="77" t="s">
        <v>4123</v>
      </c>
      <c r="O47" s="117"/>
      <c r="P47" s="523"/>
      <c r="Q47" s="496"/>
      <c r="R47" s="1170"/>
      <c r="S47" s="1107"/>
      <c r="T47" s="1107"/>
      <c r="U47" s="1107"/>
      <c r="V47" s="1107"/>
      <c r="W47" s="1171"/>
    </row>
    <row r="48" spans="1:23">
      <c r="A48" s="333">
        <v>40</v>
      </c>
      <c r="B48" s="77"/>
      <c r="C48" s="77" t="s">
        <v>280</v>
      </c>
      <c r="D48" s="77"/>
      <c r="E48" s="373">
        <f>SUM(E43:E47)</f>
        <v>0</v>
      </c>
      <c r="F48" s="339">
        <f>SUM(F43:F47)</f>
        <v>0</v>
      </c>
      <c r="G48" s="333">
        <f t="shared" si="0"/>
        <v>91</v>
      </c>
      <c r="H48" s="77"/>
      <c r="I48" s="77" t="s">
        <v>281</v>
      </c>
      <c r="J48" s="77"/>
      <c r="K48" s="388">
        <f>SUM(K40:K47)</f>
        <v>5853576</v>
      </c>
      <c r="L48" s="339">
        <f>SUM(L40:L47)</f>
        <v>0</v>
      </c>
      <c r="M48" s="134">
        <v>144</v>
      </c>
      <c r="N48" s="77" t="s">
        <v>282</v>
      </c>
      <c r="O48" s="117"/>
      <c r="P48" s="108"/>
      <c r="Q48" s="106"/>
      <c r="R48" s="1170"/>
      <c r="S48" s="1107"/>
      <c r="T48" s="1107"/>
      <c r="U48" s="1107"/>
      <c r="V48" s="1107"/>
      <c r="W48" s="1171"/>
    </row>
    <row r="49" spans="1:23">
      <c r="A49" s="333">
        <v>41</v>
      </c>
      <c r="B49" s="77"/>
      <c r="C49" s="77" t="s">
        <v>283</v>
      </c>
      <c r="D49" s="77"/>
      <c r="E49" s="373">
        <f>E41+E48</f>
        <v>0</v>
      </c>
      <c r="F49" s="339">
        <f>F41+F48</f>
        <v>0</v>
      </c>
      <c r="G49" s="333">
        <f t="shared" si="0"/>
        <v>92</v>
      </c>
      <c r="H49" s="77" t="s">
        <v>4115</v>
      </c>
      <c r="I49" s="77"/>
      <c r="J49" s="77"/>
      <c r="K49" s="526"/>
      <c r="L49" s="528"/>
      <c r="M49" s="134">
        <v>145</v>
      </c>
      <c r="N49" s="77" t="s">
        <v>284</v>
      </c>
      <c r="O49" s="117"/>
      <c r="P49" s="108">
        <v>277623</v>
      </c>
      <c r="Q49" s="106"/>
      <c r="R49" s="1170"/>
      <c r="S49" s="1107"/>
      <c r="T49" s="1107"/>
      <c r="U49" s="1107"/>
      <c r="V49" s="1107"/>
      <c r="W49" s="1171"/>
    </row>
    <row r="50" spans="1:23">
      <c r="A50" s="333">
        <v>42</v>
      </c>
      <c r="B50" s="77"/>
      <c r="C50" s="77" t="s">
        <v>285</v>
      </c>
      <c r="D50" s="77"/>
      <c r="E50" s="531"/>
      <c r="F50" s="533"/>
      <c r="G50" s="333">
        <f t="shared" si="0"/>
        <v>93</v>
      </c>
      <c r="H50" s="77" t="s">
        <v>286</v>
      </c>
      <c r="I50" s="77" t="s">
        <v>4120</v>
      </c>
      <c r="J50" s="77"/>
      <c r="K50" s="105">
        <v>191542</v>
      </c>
      <c r="L50" s="106"/>
      <c r="M50" s="134">
        <v>146</v>
      </c>
      <c r="N50" s="77" t="s">
        <v>287</v>
      </c>
      <c r="O50" s="117"/>
      <c r="P50" s="108"/>
      <c r="Q50" s="106"/>
      <c r="R50" s="1170"/>
      <c r="S50" s="1107"/>
      <c r="T50" s="1107"/>
      <c r="U50" s="1107"/>
      <c r="V50" s="1107"/>
      <c r="W50" s="1171"/>
    </row>
    <row r="51" spans="1:23">
      <c r="A51" s="333">
        <v>43</v>
      </c>
      <c r="B51" s="77"/>
      <c r="C51" s="77" t="s">
        <v>4123</v>
      </c>
      <c r="D51" s="77"/>
      <c r="E51" s="523"/>
      <c r="F51" s="496"/>
      <c r="G51" s="333">
        <f t="shared" si="0"/>
        <v>94</v>
      </c>
      <c r="H51" s="77" t="s">
        <v>288</v>
      </c>
      <c r="I51" s="77" t="s">
        <v>4125</v>
      </c>
      <c r="J51" s="77"/>
      <c r="K51" s="105">
        <v>648929</v>
      </c>
      <c r="L51" s="106"/>
      <c r="M51" s="134">
        <v>147</v>
      </c>
      <c r="N51" s="77" t="s">
        <v>289</v>
      </c>
      <c r="O51" s="117"/>
      <c r="P51" s="108">
        <v>58680</v>
      </c>
      <c r="Q51" s="106"/>
      <c r="R51" s="1170"/>
      <c r="S51" s="1107"/>
      <c r="T51" s="1107"/>
      <c r="U51" s="1107"/>
      <c r="V51" s="1107"/>
      <c r="W51" s="1171"/>
    </row>
    <row r="52" spans="1:23">
      <c r="A52" s="333">
        <v>44</v>
      </c>
      <c r="B52" s="77"/>
      <c r="C52" s="77" t="s">
        <v>290</v>
      </c>
      <c r="D52" s="77"/>
      <c r="E52" s="637">
        <v>921</v>
      </c>
      <c r="F52" s="638"/>
      <c r="G52" s="333">
        <f t="shared" si="0"/>
        <v>95</v>
      </c>
      <c r="H52" s="77" t="s">
        <v>291</v>
      </c>
      <c r="I52" s="77" t="s">
        <v>292</v>
      </c>
      <c r="J52" s="77"/>
      <c r="K52" s="105">
        <v>1020816</v>
      </c>
      <c r="L52" s="106"/>
      <c r="M52" s="134">
        <v>148</v>
      </c>
      <c r="N52" s="77" t="s">
        <v>293</v>
      </c>
      <c r="O52" s="117"/>
      <c r="P52" s="555">
        <f>SUM(P48:P51)</f>
        <v>336303</v>
      </c>
      <c r="Q52" s="389">
        <f>SUM(Q48:Q51)</f>
        <v>0</v>
      </c>
      <c r="R52" s="1170"/>
      <c r="S52" s="1107"/>
      <c r="T52" s="1107"/>
      <c r="U52" s="1107"/>
      <c r="V52" s="1107"/>
      <c r="W52" s="1171"/>
    </row>
    <row r="53" spans="1:23">
      <c r="A53" s="333">
        <v>45</v>
      </c>
      <c r="B53" s="77"/>
      <c r="C53" s="77" t="s">
        <v>294</v>
      </c>
      <c r="D53" s="77"/>
      <c r="E53" s="637"/>
      <c r="F53" s="638"/>
      <c r="G53" s="333">
        <f t="shared" si="0"/>
        <v>96</v>
      </c>
      <c r="H53" s="77" t="s">
        <v>295</v>
      </c>
      <c r="I53" s="77" t="s">
        <v>296</v>
      </c>
      <c r="J53" s="77"/>
      <c r="K53" s="105">
        <v>2290509</v>
      </c>
      <c r="L53" s="106"/>
      <c r="M53" s="134">
        <v>149</v>
      </c>
      <c r="N53" s="75" t="s">
        <v>297</v>
      </c>
      <c r="O53" s="384"/>
      <c r="P53" s="531"/>
      <c r="Q53" s="533"/>
      <c r="R53" s="1170"/>
      <c r="S53" s="1107"/>
      <c r="T53" s="1107"/>
      <c r="U53" s="1107"/>
      <c r="V53" s="1107"/>
      <c r="W53" s="1171"/>
    </row>
    <row r="54" spans="1:23">
      <c r="A54" s="333">
        <v>46</v>
      </c>
      <c r="B54" s="77"/>
      <c r="C54" s="77" t="s">
        <v>3279</v>
      </c>
      <c r="D54" s="77"/>
      <c r="E54" s="637"/>
      <c r="F54" s="638"/>
      <c r="G54" s="333">
        <f t="shared" si="0"/>
        <v>97</v>
      </c>
      <c r="H54" s="77" t="s">
        <v>3280</v>
      </c>
      <c r="I54" s="77" t="s">
        <v>3281</v>
      </c>
      <c r="J54" s="77"/>
      <c r="K54" s="105">
        <v>475</v>
      </c>
      <c r="L54" s="106"/>
      <c r="M54" s="134">
        <v>150</v>
      </c>
      <c r="N54" s="77" t="s">
        <v>4123</v>
      </c>
      <c r="O54" s="117"/>
      <c r="P54" s="523"/>
      <c r="Q54" s="496"/>
      <c r="R54" s="72"/>
      <c r="S54" s="17"/>
      <c r="T54" s="17"/>
      <c r="U54" s="17"/>
      <c r="V54" s="17"/>
      <c r="W54" s="73"/>
    </row>
    <row r="55" spans="1:23">
      <c r="A55" s="333">
        <v>47</v>
      </c>
      <c r="B55" s="77"/>
      <c r="C55" s="77" t="s">
        <v>3282</v>
      </c>
      <c r="D55" s="77"/>
      <c r="E55" s="637">
        <v>92426</v>
      </c>
      <c r="F55" s="638"/>
      <c r="G55" s="333">
        <f t="shared" si="0"/>
        <v>98</v>
      </c>
      <c r="H55" s="77" t="s">
        <v>3283</v>
      </c>
      <c r="I55" s="77" t="s">
        <v>3284</v>
      </c>
      <c r="J55" s="77"/>
      <c r="K55" s="105"/>
      <c r="L55" s="106"/>
      <c r="M55" s="134">
        <v>151</v>
      </c>
      <c r="N55" s="77" t="s">
        <v>3285</v>
      </c>
      <c r="O55" s="117"/>
      <c r="P55" s="108">
        <v>21652073</v>
      </c>
      <c r="Q55" s="106"/>
      <c r="R55" s="72"/>
      <c r="S55" s="17"/>
      <c r="T55" s="17"/>
      <c r="U55" s="17"/>
      <c r="V55" s="17"/>
      <c r="W55" s="73"/>
    </row>
    <row r="56" spans="1:23">
      <c r="A56" s="333">
        <v>48</v>
      </c>
      <c r="B56" s="77"/>
      <c r="C56" s="77" t="s">
        <v>3286</v>
      </c>
      <c r="D56" s="77"/>
      <c r="E56" s="637">
        <v>68912</v>
      </c>
      <c r="F56" s="638"/>
      <c r="G56" s="333">
        <f t="shared" si="0"/>
        <v>99</v>
      </c>
      <c r="H56" s="77"/>
      <c r="I56" s="470" t="s">
        <v>3287</v>
      </c>
      <c r="J56" s="77"/>
      <c r="K56" s="388">
        <f>SUM(K50:K55)</f>
        <v>4152271</v>
      </c>
      <c r="L56" s="339">
        <f>SUM(L50:L55)</f>
        <v>0</v>
      </c>
      <c r="M56" s="134">
        <v>152</v>
      </c>
      <c r="N56" s="77" t="s">
        <v>3288</v>
      </c>
      <c r="O56" s="117"/>
      <c r="P56" s="108">
        <v>3270631</v>
      </c>
      <c r="Q56" s="106"/>
      <c r="R56" s="72"/>
      <c r="S56" s="17"/>
      <c r="T56" s="17"/>
      <c r="U56" s="17"/>
      <c r="V56" s="17"/>
      <c r="W56" s="73"/>
    </row>
    <row r="57" spans="1:23" ht="15.75" thickBot="1">
      <c r="A57" s="333">
        <v>49</v>
      </c>
      <c r="B57" s="77"/>
      <c r="C57" s="77" t="s">
        <v>3289</v>
      </c>
      <c r="D57" s="77"/>
      <c r="E57" s="637"/>
      <c r="F57" s="638"/>
      <c r="G57" s="333">
        <f t="shared" si="0"/>
        <v>100</v>
      </c>
      <c r="H57" s="77"/>
      <c r="I57" s="77" t="s">
        <v>3290</v>
      </c>
      <c r="J57" s="77"/>
      <c r="K57" s="388">
        <f>K48+K56</f>
        <v>10005847</v>
      </c>
      <c r="L57" s="339">
        <f>L48+L56</f>
        <v>0</v>
      </c>
      <c r="M57" s="442">
        <v>153</v>
      </c>
      <c r="N57" s="112" t="s">
        <v>4188</v>
      </c>
      <c r="O57" s="310"/>
      <c r="P57" s="642"/>
      <c r="Q57" s="643"/>
      <c r="R57" s="111"/>
      <c r="S57" s="112"/>
      <c r="T57" s="112"/>
      <c r="U57" s="112"/>
      <c r="V57" s="112"/>
      <c r="W57" s="113"/>
    </row>
    <row r="58" spans="1:23" ht="15.75" thickBot="1">
      <c r="A58" s="340">
        <v>50</v>
      </c>
      <c r="B58" s="112"/>
      <c r="C58" s="112" t="s">
        <v>4189</v>
      </c>
      <c r="D58" s="112"/>
      <c r="E58" s="378">
        <f>SUM(E52:E57)</f>
        <v>162259</v>
      </c>
      <c r="F58" s="344">
        <f>SUM(F52:F57)</f>
        <v>0</v>
      </c>
      <c r="G58" s="333">
        <f t="shared" si="0"/>
        <v>101</v>
      </c>
      <c r="H58" s="75" t="s">
        <v>4190</v>
      </c>
      <c r="I58" s="75"/>
      <c r="J58" s="75"/>
      <c r="K58" s="1682"/>
      <c r="L58" s="1683"/>
      <c r="M58" s="17"/>
      <c r="N58" s="17"/>
      <c r="O58" s="17"/>
      <c r="P58" s="17"/>
      <c r="Q58" s="17"/>
      <c r="R58" s="17"/>
      <c r="S58" s="17"/>
      <c r="T58" s="17"/>
      <c r="U58" s="17"/>
      <c r="V58" s="17"/>
      <c r="W58" s="17"/>
    </row>
    <row r="59" spans="1:23">
      <c r="A59" s="69"/>
      <c r="B59" s="69"/>
      <c r="C59" s="69"/>
      <c r="D59" s="69"/>
      <c r="E59" s="69"/>
      <c r="F59" s="69"/>
      <c r="G59" s="333">
        <f t="shared" si="0"/>
        <v>102</v>
      </c>
      <c r="H59" s="77" t="s">
        <v>4123</v>
      </c>
      <c r="I59" s="77"/>
      <c r="J59" s="77"/>
      <c r="K59" s="1684"/>
      <c r="L59" s="1685"/>
      <c r="M59" s="472" t="s">
        <v>4191</v>
      </c>
      <c r="N59" s="346"/>
      <c r="O59" s="1107"/>
      <c r="P59" s="69"/>
      <c r="Q59" s="69"/>
      <c r="R59" s="472" t="s">
        <v>4191</v>
      </c>
      <c r="S59" s="69"/>
      <c r="T59" s="472"/>
      <c r="U59" s="1107"/>
      <c r="V59" s="69"/>
      <c r="W59" s="69" t="s">
        <v>4192</v>
      </c>
    </row>
    <row r="60" spans="1:23" ht="15.75" thickBot="1">
      <c r="A60" s="472" t="s">
        <v>4191</v>
      </c>
      <c r="B60" s="69"/>
      <c r="C60" s="1017"/>
      <c r="D60" s="1107"/>
      <c r="E60" s="69"/>
      <c r="F60" s="69"/>
      <c r="G60" s="340">
        <f t="shared" si="0"/>
        <v>103</v>
      </c>
      <c r="H60" s="112" t="s">
        <v>4193</v>
      </c>
      <c r="I60" s="112" t="s">
        <v>2861</v>
      </c>
      <c r="J60" s="112"/>
      <c r="K60" s="1686">
        <v>2314208</v>
      </c>
      <c r="L60" s="1687"/>
      <c r="M60" s="69" t="s">
        <v>4194</v>
      </c>
      <c r="N60" s="69"/>
      <c r="O60" s="69"/>
      <c r="P60" s="69"/>
      <c r="Q60" s="69"/>
      <c r="R60" s="69" t="s">
        <v>4195</v>
      </c>
      <c r="S60" s="1108"/>
      <c r="T60" s="1108"/>
      <c r="U60" s="1108"/>
      <c r="V60" s="1108"/>
      <c r="W60" s="1108"/>
    </row>
    <row r="61" spans="1:23">
      <c r="A61" s="69" t="s">
        <v>4196</v>
      </c>
      <c r="B61" s="69"/>
      <c r="C61" s="69"/>
      <c r="D61" s="69"/>
      <c r="E61" s="69"/>
      <c r="F61" s="69"/>
      <c r="G61" s="17"/>
      <c r="H61" s="17"/>
      <c r="I61" s="17"/>
      <c r="J61" s="17"/>
      <c r="K61" s="17"/>
      <c r="L61" s="17"/>
      <c r="M61" s="17"/>
      <c r="N61" s="17"/>
      <c r="O61" s="17"/>
      <c r="P61" s="17"/>
      <c r="Q61" s="17"/>
    </row>
    <row r="62" spans="1:23">
      <c r="A62" s="69"/>
      <c r="B62" s="69"/>
      <c r="C62" s="69"/>
      <c r="D62" s="69"/>
      <c r="E62" s="69"/>
      <c r="F62" s="69"/>
      <c r="G62" s="17" t="s">
        <v>4197</v>
      </c>
      <c r="H62" s="17"/>
      <c r="I62" s="17"/>
      <c r="J62" s="1107"/>
      <c r="K62" s="17"/>
      <c r="L62" s="17"/>
      <c r="M62" s="17"/>
      <c r="N62" s="17"/>
      <c r="O62" s="17"/>
      <c r="P62" s="17"/>
      <c r="Q62" s="17"/>
    </row>
    <row r="63" spans="1:23">
      <c r="G63" s="2145">
        <v>321</v>
      </c>
      <c r="H63" s="2145"/>
      <c r="I63" s="2145"/>
      <c r="J63" s="2145"/>
      <c r="K63" s="2145"/>
      <c r="L63" s="2145"/>
    </row>
  </sheetData>
  <customSheetViews>
    <customSheetView guid="{15E51391-F6F3-48E9-B40F-0D0FA5B2E445}"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
      <headerFooter alignWithMargins="0"/>
    </customSheetView>
    <customSheetView guid="{3A144620-83F7-4F5B-821B-3720DAB5A017}"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2"/>
      <headerFooter alignWithMargins="0"/>
    </customSheetView>
    <customSheetView guid="{4AE1E835-A004-41CE-8576-E42DEB829644}"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3"/>
      <headerFooter alignWithMargins="0"/>
    </customSheetView>
    <customSheetView guid="{F164CA47-D0CA-4087-947A-F5047D94B8B7}"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4"/>
      <headerFooter alignWithMargins="0"/>
    </customSheetView>
    <customSheetView guid="{BD2EE8C8-7F57-4FE0-A338-C6EB2215B0F1}"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5"/>
      <headerFooter alignWithMargins="0"/>
    </customSheetView>
    <customSheetView guid="{C7E3EE00-B00F-419E-8611-266863084489}"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6"/>
      <headerFooter alignWithMargins="0"/>
    </customSheetView>
    <customSheetView guid="{3477AA39-47F3-4DEE-B5AC-34FD34A7C506}"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7"/>
      <headerFooter alignWithMargins="0"/>
    </customSheetView>
    <customSheetView guid="{49B64248-30F9-46D2-A9F4-36D89630158D}"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8"/>
      <headerFooter alignWithMargins="0"/>
    </customSheetView>
    <customSheetView guid="{9460FF40-1E23-4EAD-9F2E-3CC0E3823200}"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9"/>
      <headerFooter alignWithMargins="0"/>
    </customSheetView>
    <customSheetView guid="{EB23B504-8D38-44C1-A572-0BC0016A4154}"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0"/>
      <headerFooter alignWithMargins="0"/>
    </customSheetView>
    <customSheetView guid="{33F19BEF-14FD-48AD-9437-DC9391C2FB5D}"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1"/>
      <headerFooter alignWithMargins="0"/>
    </customSheetView>
    <customSheetView guid="{3572A64A-10E1-48A8-88DB-C6FDE35A45D9}"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2"/>
      <headerFooter alignWithMargins="0"/>
    </customSheetView>
    <customSheetView guid="{9A3FFF2B-6404-4DF1-A691-3B3D111BF416}"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3"/>
      <headerFooter alignWithMargins="0"/>
    </customSheetView>
    <customSheetView guid="{6972FD2D-1C11-49E2-936D-D053FB86EE49}"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4"/>
      <headerFooter alignWithMargins="0"/>
    </customSheetView>
    <customSheetView guid="{909B62D3-37B4-48E7-A28D-FCCB057513A6}"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5"/>
      <headerFooter alignWithMargins="0"/>
    </customSheetView>
    <customSheetView guid="{AF5B460E-BE98-4D6A-BC4D-FB7F586FE8C3}"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6"/>
      <headerFooter alignWithMargins="0"/>
    </customSheetView>
    <customSheetView guid="{AD2DEECA-73A1-433A-8496-725ED72ABD3B}" scale="85" colorId="22">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7"/>
      <headerFooter alignWithMargins="0"/>
    </customSheetView>
    <customSheetView guid="{613A73D1-ED13-41BC-B183-6F740B4BAFC9}" scale="60" colorId="22" showPageBreaks="1" view="pageBreakPreview" topLeftCell="A22">
      <selection activeCell="B50" sqref="B50"/>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8"/>
      <headerFooter alignWithMargins="0"/>
    </customSheetView>
  </customSheetViews>
  <mergeCells count="1">
    <mergeCell ref="G63:L63"/>
  </mergeCells>
  <printOptions horizontalCentered="1" verticalCentered="1"/>
  <pageMargins left="0.5" right="0.5" top="0.25" bottom="0.25" header="0" footer="0"/>
  <pageSetup scale="70" fitToWidth="4" orientation="portrait" horizontalDpi="300" verticalDpi="300" r:id="rId19"/>
  <headerFooter alignWithMargins="0"/>
  <colBreaks count="3" manualBreakCount="3">
    <brk id="6" max="1048575" man="1"/>
    <brk id="12" max="1048575" man="1"/>
    <brk id="1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249"/>
  <sheetViews>
    <sheetView defaultGridColor="0" view="pageBreakPreview" colorId="22" zoomScale="60" zoomScaleNormal="85" workbookViewId="0">
      <selection activeCell="H17" sqref="H17"/>
    </sheetView>
  </sheetViews>
  <sheetFormatPr defaultColWidth="9.6640625" defaultRowHeight="15"/>
  <cols>
    <col min="1" max="1" width="4.6640625" customWidth="1"/>
    <col min="2" max="2" width="30.6640625" customWidth="1"/>
    <col min="3" max="4" width="11.6640625" customWidth="1"/>
    <col min="5" max="6" width="12.6640625" customWidth="1"/>
    <col min="7" max="7" width="18.77734375" customWidth="1"/>
    <col min="8" max="8" width="3.6640625" customWidth="1"/>
    <col min="9" max="9" width="14.6640625" customWidth="1"/>
    <col min="10" max="10" width="13.6640625" customWidth="1"/>
    <col min="11" max="11" width="14.109375" customWidth="1"/>
    <col min="12" max="14" width="13.6640625" customWidth="1"/>
    <col min="15" max="15" width="15.6640625" customWidth="1"/>
    <col min="16" max="16" width="4.6640625" customWidth="1"/>
    <col min="17" max="17" width="13.6640625" customWidth="1"/>
  </cols>
  <sheetData>
    <row r="1" spans="1:16">
      <c r="A1" s="29" t="s">
        <v>2056</v>
      </c>
      <c r="B1" s="260"/>
      <c r="C1" s="66" t="s">
        <v>1549</v>
      </c>
      <c r="D1" s="1111"/>
      <c r="E1" s="66" t="s">
        <v>2058</v>
      </c>
      <c r="F1" s="260"/>
      <c r="G1" s="67" t="s">
        <v>2059</v>
      </c>
      <c r="H1" s="29" t="s">
        <v>2056</v>
      </c>
      <c r="I1" s="66"/>
      <c r="J1" s="66"/>
      <c r="K1" s="260"/>
      <c r="L1" s="66" t="s">
        <v>1549</v>
      </c>
      <c r="M1" s="260"/>
      <c r="N1" s="260" t="s">
        <v>2058</v>
      </c>
      <c r="O1" s="66" t="s">
        <v>2059</v>
      </c>
      <c r="P1" s="67"/>
    </row>
    <row r="2" spans="1:16">
      <c r="A2" s="72" t="str">
        <f>'Data Sheet'!$C$25</f>
        <v>Central Hudson Gas &amp; Electric</v>
      </c>
      <c r="B2" s="81"/>
      <c r="C2" s="17" t="s">
        <v>1868</v>
      </c>
      <c r="D2" s="1116"/>
      <c r="E2" s="17" t="s">
        <v>2061</v>
      </c>
      <c r="F2" s="81"/>
      <c r="G2" s="73"/>
      <c r="H2" s="72" t="str">
        <f>'Data Sheet'!$C$25</f>
        <v>Central Hudson Gas &amp; Electric</v>
      </c>
      <c r="I2" s="17"/>
      <c r="J2" s="17"/>
      <c r="K2" s="81"/>
      <c r="L2" s="17" t="s">
        <v>1868</v>
      </c>
      <c r="M2" s="81"/>
      <c r="N2" s="81" t="s">
        <v>2061</v>
      </c>
      <c r="O2" s="17"/>
      <c r="P2" s="73"/>
    </row>
    <row r="3" spans="1:16" ht="15" customHeight="1">
      <c r="A3" s="72"/>
      <c r="B3" s="81"/>
      <c r="C3" s="77" t="s">
        <v>1869</v>
      </c>
      <c r="D3" s="1123"/>
      <c r="E3" s="1612" t="str">
        <f>'Data Sheet'!$C$40</f>
        <v>4/14/14</v>
      </c>
      <c r="F3" s="117"/>
      <c r="G3" s="1127" t="str">
        <f>'Data Sheet'!$C$38</f>
        <v>12/31/13</v>
      </c>
      <c r="H3" s="74"/>
      <c r="I3" s="77"/>
      <c r="J3" s="77"/>
      <c r="K3" s="117"/>
      <c r="L3" s="77" t="s">
        <v>1869</v>
      </c>
      <c r="M3" s="117"/>
      <c r="N3" s="1612" t="str">
        <f>'Data Sheet'!$C$40</f>
        <v>4/14/14</v>
      </c>
      <c r="O3" s="1106" t="str">
        <f>'Data Sheet'!$C$38</f>
        <v>12/31/13</v>
      </c>
      <c r="P3" s="76"/>
    </row>
    <row r="4" spans="1:16" ht="15" customHeight="1">
      <c r="A4" s="412" t="s">
        <v>4198</v>
      </c>
      <c r="B4" s="413"/>
      <c r="C4" s="413"/>
      <c r="D4" s="69"/>
      <c r="E4" s="69"/>
      <c r="F4" s="69"/>
      <c r="G4" s="1169"/>
      <c r="H4" s="379" t="s">
        <v>4199</v>
      </c>
      <c r="I4" s="69"/>
      <c r="J4" s="69"/>
      <c r="K4" s="69"/>
      <c r="L4" s="69"/>
      <c r="M4" s="69"/>
      <c r="N4" s="69"/>
      <c r="O4" s="69"/>
      <c r="P4" s="73"/>
    </row>
    <row r="5" spans="1:16">
      <c r="A5" s="148" t="s">
        <v>4200</v>
      </c>
      <c r="B5" s="75"/>
      <c r="C5" s="75"/>
      <c r="D5" s="75"/>
      <c r="E5" s="75"/>
      <c r="F5" s="75"/>
      <c r="G5" s="1182"/>
      <c r="H5" s="148" t="s">
        <v>4201</v>
      </c>
      <c r="I5" s="75"/>
      <c r="J5" s="75"/>
      <c r="K5" s="75"/>
      <c r="L5" s="75"/>
      <c r="M5" s="75"/>
      <c r="N5" s="75"/>
      <c r="O5" s="75"/>
      <c r="P5" s="76"/>
    </row>
    <row r="6" spans="1:16">
      <c r="A6" s="72"/>
      <c r="B6" s="17"/>
      <c r="C6" s="17"/>
      <c r="D6" s="17"/>
      <c r="E6" s="17"/>
      <c r="F6" s="17"/>
      <c r="G6" s="73"/>
      <c r="H6" s="72"/>
      <c r="I6" s="17"/>
      <c r="J6" s="17"/>
      <c r="K6" s="17"/>
      <c r="L6" s="17"/>
      <c r="M6" s="17"/>
      <c r="N6" s="17"/>
      <c r="O6" s="17"/>
      <c r="P6" s="73"/>
    </row>
    <row r="7" spans="1:16">
      <c r="A7" s="72" t="s">
        <v>2743</v>
      </c>
      <c r="B7" s="17" t="s">
        <v>4202</v>
      </c>
      <c r="C7" s="17"/>
      <c r="D7" s="17"/>
      <c r="E7" s="17"/>
      <c r="F7" s="17"/>
      <c r="G7" s="73"/>
      <c r="H7" s="72"/>
      <c r="I7" s="17" t="s">
        <v>4203</v>
      </c>
      <c r="J7" s="17"/>
      <c r="K7" s="17"/>
      <c r="L7" s="17"/>
      <c r="M7" s="17"/>
      <c r="N7" s="17"/>
      <c r="O7" s="17"/>
      <c r="P7" s="73"/>
    </row>
    <row r="8" spans="1:16">
      <c r="A8" s="72"/>
      <c r="B8" s="17" t="s">
        <v>4204</v>
      </c>
      <c r="C8" s="17"/>
      <c r="D8" s="17"/>
      <c r="E8" s="17"/>
      <c r="F8" s="17"/>
      <c r="G8" s="73"/>
      <c r="H8" s="72"/>
      <c r="I8" s="17" t="s">
        <v>4205</v>
      </c>
      <c r="J8" s="17"/>
      <c r="K8" s="17"/>
      <c r="L8" s="17"/>
      <c r="M8" s="17"/>
      <c r="N8" s="17"/>
      <c r="O8" s="17"/>
      <c r="P8" s="73"/>
    </row>
    <row r="9" spans="1:16">
      <c r="A9" s="72" t="s">
        <v>2661</v>
      </c>
      <c r="B9" s="17" t="s">
        <v>4206</v>
      </c>
      <c r="C9" s="17"/>
      <c r="D9" s="17"/>
      <c r="E9" s="17"/>
      <c r="F9" s="17"/>
      <c r="G9" s="73"/>
      <c r="H9" s="72"/>
      <c r="I9" s="17" t="s">
        <v>4207</v>
      </c>
      <c r="J9" s="17"/>
      <c r="K9" s="17"/>
      <c r="L9" s="17"/>
      <c r="M9" s="17"/>
      <c r="N9" s="17"/>
      <c r="O9" s="17"/>
      <c r="P9" s="73"/>
    </row>
    <row r="10" spans="1:16">
      <c r="A10" s="72"/>
      <c r="B10" s="17" t="s">
        <v>4208</v>
      </c>
      <c r="C10" s="17"/>
      <c r="D10" s="17"/>
      <c r="E10" s="17"/>
      <c r="F10" s="17"/>
      <c r="G10" s="73"/>
      <c r="H10" s="72"/>
      <c r="I10" s="17" t="s">
        <v>4209</v>
      </c>
      <c r="J10" s="17"/>
      <c r="K10" s="17"/>
      <c r="L10" s="17"/>
      <c r="M10" s="17"/>
      <c r="N10" s="17"/>
      <c r="O10" s="17"/>
      <c r="P10" s="73"/>
    </row>
    <row r="11" spans="1:16">
      <c r="A11" s="72"/>
      <c r="B11" s="17" t="s">
        <v>4210</v>
      </c>
      <c r="C11" s="17"/>
      <c r="D11" s="17"/>
      <c r="E11" s="17"/>
      <c r="F11" s="17"/>
      <c r="G11" s="73"/>
      <c r="H11" s="72" t="s">
        <v>4211</v>
      </c>
      <c r="I11" s="17" t="s">
        <v>4212</v>
      </c>
      <c r="J11" s="17"/>
      <c r="K11" s="17"/>
      <c r="L11" s="17"/>
      <c r="M11" s="17"/>
      <c r="N11" s="17"/>
      <c r="O11" s="17"/>
      <c r="P11" s="73"/>
    </row>
    <row r="12" spans="1:16">
      <c r="A12" s="72" t="s">
        <v>2662</v>
      </c>
      <c r="B12" s="17" t="s">
        <v>4213</v>
      </c>
      <c r="C12" s="17"/>
      <c r="D12" s="17"/>
      <c r="E12" s="17"/>
      <c r="F12" s="17"/>
      <c r="G12" s="73"/>
      <c r="H12" s="72"/>
      <c r="I12" s="17" t="s">
        <v>4214</v>
      </c>
      <c r="J12" s="17"/>
      <c r="K12" s="17"/>
      <c r="L12" s="17"/>
      <c r="M12" s="17"/>
      <c r="N12" s="17"/>
      <c r="O12" s="17"/>
      <c r="P12" s="73"/>
    </row>
    <row r="13" spans="1:16">
      <c r="A13" s="72"/>
      <c r="B13" s="17" t="s">
        <v>3911</v>
      </c>
      <c r="C13" s="17"/>
      <c r="D13" s="17"/>
      <c r="E13" s="17"/>
      <c r="F13" s="17"/>
      <c r="G13" s="73"/>
      <c r="H13" s="72"/>
      <c r="I13" s="17" t="s">
        <v>4215</v>
      </c>
      <c r="J13" s="17"/>
      <c r="K13" s="17"/>
      <c r="L13" s="17"/>
      <c r="M13" s="17"/>
      <c r="N13" s="17"/>
      <c r="O13" s="17"/>
      <c r="P13" s="73"/>
    </row>
    <row r="14" spans="1:16">
      <c r="A14" s="72"/>
      <c r="B14" s="17" t="s">
        <v>4216</v>
      </c>
      <c r="C14" s="17"/>
      <c r="D14" s="17"/>
      <c r="E14" s="17"/>
      <c r="F14" s="17"/>
      <c r="G14" s="73"/>
      <c r="H14" s="72" t="s">
        <v>4217</v>
      </c>
      <c r="I14" s="17" t="s">
        <v>4218</v>
      </c>
      <c r="J14" s="17"/>
      <c r="K14" s="17"/>
      <c r="L14" s="17"/>
      <c r="M14" s="17"/>
      <c r="N14" s="17"/>
      <c r="O14" s="17"/>
      <c r="P14" s="73"/>
    </row>
    <row r="15" spans="1:16">
      <c r="A15" s="72"/>
      <c r="B15" s="17" t="s">
        <v>2973</v>
      </c>
      <c r="C15" s="17"/>
      <c r="D15" s="17"/>
      <c r="E15" s="17"/>
      <c r="F15" s="17"/>
      <c r="G15" s="73"/>
      <c r="H15" s="72"/>
      <c r="I15" s="17" t="s">
        <v>2974</v>
      </c>
      <c r="J15" s="17"/>
      <c r="K15" s="17"/>
      <c r="L15" s="17"/>
      <c r="M15" s="17"/>
      <c r="N15" s="17"/>
      <c r="O15" s="17"/>
      <c r="P15" s="73"/>
    </row>
    <row r="16" spans="1:16">
      <c r="A16" s="72"/>
      <c r="B16" s="17" t="s">
        <v>3917</v>
      </c>
      <c r="C16" s="17"/>
      <c r="D16" s="17"/>
      <c r="E16" s="17"/>
      <c r="F16" s="17"/>
      <c r="G16" s="73"/>
      <c r="H16" s="72"/>
      <c r="I16" s="17" t="s">
        <v>2975</v>
      </c>
      <c r="J16" s="17"/>
      <c r="K16" s="17"/>
      <c r="L16" s="17"/>
      <c r="M16" s="17"/>
      <c r="N16" s="17"/>
      <c r="O16" s="17"/>
      <c r="P16" s="73"/>
    </row>
    <row r="17" spans="1:16">
      <c r="A17" s="72"/>
      <c r="B17" s="17" t="s">
        <v>3919</v>
      </c>
      <c r="C17" s="17"/>
      <c r="D17" s="17"/>
      <c r="E17" s="17"/>
      <c r="F17" s="17"/>
      <c r="G17" s="73"/>
      <c r="H17" s="72"/>
      <c r="I17" s="17" t="s">
        <v>2976</v>
      </c>
      <c r="J17" s="17"/>
      <c r="K17" s="17"/>
      <c r="L17" s="17"/>
      <c r="M17" s="17"/>
      <c r="N17" s="17"/>
      <c r="O17" s="17"/>
      <c r="P17" s="73"/>
    </row>
    <row r="18" spans="1:16">
      <c r="A18" s="72"/>
      <c r="B18" s="17" t="s">
        <v>2977</v>
      </c>
      <c r="C18" s="17"/>
      <c r="D18" s="17"/>
      <c r="E18" s="17"/>
      <c r="F18" s="17"/>
      <c r="G18" s="73"/>
      <c r="H18" s="72"/>
      <c r="I18" s="17" t="s">
        <v>2978</v>
      </c>
      <c r="J18" s="17"/>
      <c r="K18" s="17"/>
      <c r="L18" s="17"/>
      <c r="M18" s="17"/>
      <c r="N18" s="17"/>
      <c r="O18" s="17"/>
      <c r="P18" s="73"/>
    </row>
    <row r="19" spans="1:16">
      <c r="A19" s="72"/>
      <c r="B19" s="17" t="s">
        <v>802</v>
      </c>
      <c r="C19" s="17"/>
      <c r="D19" s="17"/>
      <c r="E19" s="17"/>
      <c r="F19" s="17"/>
      <c r="G19" s="73"/>
      <c r="H19" s="72"/>
      <c r="I19" s="17" t="s">
        <v>803</v>
      </c>
      <c r="J19" s="17"/>
      <c r="K19" s="17"/>
      <c r="L19" s="17"/>
      <c r="M19" s="17"/>
      <c r="N19" s="17"/>
      <c r="O19" s="17"/>
      <c r="P19" s="73"/>
    </row>
    <row r="20" spans="1:16">
      <c r="A20" s="72"/>
      <c r="B20" s="17" t="s">
        <v>804</v>
      </c>
      <c r="C20" s="17"/>
      <c r="D20" s="17"/>
      <c r="E20" s="17"/>
      <c r="F20" s="17"/>
      <c r="G20" s="73"/>
      <c r="H20" s="72"/>
      <c r="I20" s="17" t="s">
        <v>805</v>
      </c>
      <c r="J20" s="17"/>
      <c r="K20" s="17"/>
      <c r="L20" s="17"/>
      <c r="M20" s="17"/>
      <c r="N20" s="17"/>
      <c r="O20" s="17"/>
      <c r="P20" s="73"/>
    </row>
    <row r="21" spans="1:16">
      <c r="A21" s="72"/>
      <c r="B21" s="17" t="s">
        <v>806</v>
      </c>
      <c r="C21" s="17"/>
      <c r="D21" s="17"/>
      <c r="E21" s="17"/>
      <c r="F21" s="17"/>
      <c r="G21" s="73"/>
      <c r="H21" s="72"/>
      <c r="I21" s="17" t="s">
        <v>807</v>
      </c>
      <c r="J21" s="17"/>
      <c r="K21" s="17"/>
      <c r="L21" s="17"/>
      <c r="M21" s="17"/>
      <c r="N21" s="17"/>
      <c r="O21" s="17"/>
      <c r="P21" s="73"/>
    </row>
    <row r="22" spans="1:16">
      <c r="A22" s="72"/>
      <c r="B22" s="17" t="s">
        <v>808</v>
      </c>
      <c r="C22" s="17"/>
      <c r="D22" s="17"/>
      <c r="E22" s="17"/>
      <c r="F22" s="17"/>
      <c r="G22" s="73"/>
      <c r="H22" s="72" t="s">
        <v>809</v>
      </c>
      <c r="I22" s="17" t="s">
        <v>810</v>
      </c>
      <c r="J22" s="17"/>
      <c r="K22" s="17"/>
      <c r="L22" s="17"/>
      <c r="M22" s="17"/>
      <c r="N22" s="17"/>
      <c r="O22" s="17"/>
      <c r="P22" s="73"/>
    </row>
    <row r="23" spans="1:16">
      <c r="A23" s="72"/>
      <c r="B23" s="17" t="s">
        <v>811</v>
      </c>
      <c r="C23" s="17"/>
      <c r="D23" s="17"/>
      <c r="E23" s="17"/>
      <c r="F23" s="17"/>
      <c r="G23" s="73"/>
      <c r="H23" s="72"/>
      <c r="I23" s="17" t="s">
        <v>812</v>
      </c>
      <c r="J23" s="17"/>
      <c r="K23" s="17"/>
      <c r="L23" s="17"/>
      <c r="M23" s="17"/>
      <c r="N23" s="17"/>
      <c r="O23" s="17"/>
      <c r="P23" s="73"/>
    </row>
    <row r="24" spans="1:16">
      <c r="A24" s="72"/>
      <c r="B24" s="17" t="s">
        <v>813</v>
      </c>
      <c r="C24" s="17"/>
      <c r="D24" s="17"/>
      <c r="E24" s="17"/>
      <c r="F24" s="17"/>
      <c r="G24" s="73"/>
      <c r="H24" s="1170"/>
      <c r="I24" s="17" t="s">
        <v>814</v>
      </c>
      <c r="J24" s="17"/>
      <c r="K24" s="17"/>
      <c r="L24" s="17"/>
      <c r="M24" s="17"/>
      <c r="N24" s="17"/>
      <c r="O24" s="17"/>
      <c r="P24" s="73"/>
    </row>
    <row r="25" spans="1:16">
      <c r="A25" s="72"/>
      <c r="B25" s="17" t="s">
        <v>3022</v>
      </c>
      <c r="C25" s="17"/>
      <c r="D25" s="17"/>
      <c r="E25" s="17"/>
      <c r="F25" s="17"/>
      <c r="G25" s="73"/>
      <c r="H25" s="72" t="s">
        <v>815</v>
      </c>
      <c r="I25" s="17" t="s">
        <v>816</v>
      </c>
      <c r="J25" s="17"/>
      <c r="K25" s="17"/>
      <c r="L25" s="17"/>
      <c r="M25" s="17"/>
      <c r="N25" s="17"/>
      <c r="O25" s="17"/>
      <c r="P25" s="73"/>
    </row>
    <row r="26" spans="1:16">
      <c r="A26" s="72"/>
      <c r="B26" s="17" t="s">
        <v>817</v>
      </c>
      <c r="C26" s="17"/>
      <c r="D26" s="17"/>
      <c r="E26" s="17"/>
      <c r="F26" s="17"/>
      <c r="G26" s="73"/>
      <c r="H26" s="72"/>
      <c r="I26" s="17" t="s">
        <v>818</v>
      </c>
      <c r="J26" s="17"/>
      <c r="K26" s="17"/>
      <c r="L26" s="17"/>
      <c r="M26" s="17"/>
      <c r="N26" s="17"/>
      <c r="O26" s="17"/>
      <c r="P26" s="73"/>
    </row>
    <row r="27" spans="1:16">
      <c r="A27" s="72"/>
      <c r="B27" s="17" t="s">
        <v>3862</v>
      </c>
      <c r="C27" s="17"/>
      <c r="D27" s="17"/>
      <c r="E27" s="17"/>
      <c r="F27" s="17"/>
      <c r="G27" s="73"/>
      <c r="H27" s="72"/>
      <c r="I27" s="17" t="s">
        <v>819</v>
      </c>
      <c r="J27" s="17"/>
      <c r="K27" s="17"/>
      <c r="L27" s="17"/>
      <c r="M27" s="17"/>
      <c r="N27" s="17"/>
      <c r="O27" s="17"/>
      <c r="P27" s="73"/>
    </row>
    <row r="28" spans="1:16">
      <c r="A28" s="72"/>
      <c r="B28" s="17" t="s">
        <v>820</v>
      </c>
      <c r="C28" s="17"/>
      <c r="D28" s="17"/>
      <c r="E28" s="17"/>
      <c r="F28" s="17"/>
      <c r="G28" s="73"/>
      <c r="H28" s="72"/>
      <c r="I28" s="17" t="s">
        <v>821</v>
      </c>
      <c r="J28" s="17"/>
      <c r="K28" s="17"/>
      <c r="L28" s="17"/>
      <c r="M28" s="17"/>
      <c r="N28" s="17"/>
      <c r="O28" s="17"/>
      <c r="P28" s="73"/>
    </row>
    <row r="29" spans="1:16">
      <c r="A29" s="1170"/>
      <c r="B29" s="17" t="s">
        <v>4070</v>
      </c>
      <c r="C29" s="17"/>
      <c r="D29" s="17"/>
      <c r="E29" s="17"/>
      <c r="F29" s="17"/>
      <c r="G29" s="73"/>
      <c r="H29" s="72"/>
      <c r="I29" s="17" t="s">
        <v>822</v>
      </c>
      <c r="J29" s="17"/>
      <c r="K29" s="17"/>
      <c r="L29" s="17"/>
      <c r="M29" s="17"/>
      <c r="N29" s="17"/>
      <c r="O29" s="17"/>
      <c r="P29" s="73"/>
    </row>
    <row r="30" spans="1:16">
      <c r="A30" s="1170"/>
      <c r="B30" s="1183" t="s">
        <v>4072</v>
      </c>
      <c r="C30" s="17"/>
      <c r="D30" s="17"/>
      <c r="E30" s="17"/>
      <c r="F30" s="17"/>
      <c r="G30" s="73"/>
      <c r="H30" s="72"/>
      <c r="I30" s="17" t="s">
        <v>2217</v>
      </c>
      <c r="J30" s="17"/>
      <c r="K30" s="17"/>
      <c r="L30" s="17"/>
      <c r="M30" s="17"/>
      <c r="N30" s="17"/>
      <c r="O30" s="17"/>
      <c r="P30" s="73"/>
    </row>
    <row r="31" spans="1:16">
      <c r="A31" s="1170"/>
      <c r="B31" s="1183" t="s">
        <v>2218</v>
      </c>
      <c r="C31" s="17"/>
      <c r="D31" s="17"/>
      <c r="E31" s="17"/>
      <c r="F31" s="17"/>
      <c r="G31" s="73"/>
      <c r="H31" s="72"/>
      <c r="I31" s="17" t="s">
        <v>2219</v>
      </c>
      <c r="J31" s="17"/>
      <c r="K31" s="17"/>
      <c r="L31" s="17"/>
      <c r="M31" s="17"/>
      <c r="N31" s="17"/>
      <c r="O31" s="17"/>
      <c r="P31" s="73"/>
    </row>
    <row r="32" spans="1:16">
      <c r="A32" s="1170"/>
      <c r="B32" s="1184" t="s">
        <v>4075</v>
      </c>
      <c r="C32" s="17"/>
      <c r="D32" s="17"/>
      <c r="E32" s="17"/>
      <c r="F32" s="17"/>
      <c r="G32" s="73"/>
      <c r="H32" s="72" t="s">
        <v>2220</v>
      </c>
      <c r="I32" s="17" t="s">
        <v>2221</v>
      </c>
      <c r="J32" s="17"/>
      <c r="K32" s="17"/>
      <c r="L32" s="17"/>
      <c r="M32" s="17"/>
      <c r="N32" s="17"/>
      <c r="O32" s="17"/>
      <c r="P32" s="73"/>
    </row>
    <row r="33" spans="1:16">
      <c r="A33" s="1170"/>
      <c r="B33" s="1183" t="s">
        <v>2222</v>
      </c>
      <c r="C33" s="17"/>
      <c r="D33" s="17"/>
      <c r="E33" s="17"/>
      <c r="F33" s="17"/>
      <c r="G33" s="73"/>
      <c r="H33" s="72"/>
      <c r="I33" s="17" t="s">
        <v>2223</v>
      </c>
      <c r="J33" s="17"/>
      <c r="K33" s="17"/>
      <c r="L33" s="17"/>
      <c r="M33" s="17"/>
      <c r="N33" s="17"/>
      <c r="O33" s="17"/>
      <c r="P33" s="73"/>
    </row>
    <row r="34" spans="1:16">
      <c r="A34" s="1170"/>
      <c r="B34" s="1183" t="s">
        <v>2224</v>
      </c>
      <c r="C34" s="17"/>
      <c r="D34" s="17"/>
      <c r="E34" s="17"/>
      <c r="F34" s="17"/>
      <c r="G34" s="73"/>
      <c r="H34" s="72"/>
      <c r="I34" s="17" t="s">
        <v>2225</v>
      </c>
      <c r="J34" s="17"/>
      <c r="K34" s="17"/>
      <c r="L34" s="17"/>
      <c r="M34" s="17"/>
      <c r="N34" s="17"/>
      <c r="O34" s="17"/>
      <c r="P34" s="73"/>
    </row>
    <row r="35" spans="1:16">
      <c r="A35" s="1170"/>
      <c r="B35" s="17" t="s">
        <v>2226</v>
      </c>
      <c r="C35" s="17"/>
      <c r="D35" s="17"/>
      <c r="E35" s="17"/>
      <c r="F35" s="17"/>
      <c r="G35" s="73"/>
      <c r="H35" s="72"/>
      <c r="I35" s="17" t="s">
        <v>2227</v>
      </c>
      <c r="J35" s="17"/>
      <c r="K35" s="17"/>
      <c r="L35" s="17"/>
      <c r="M35" s="17"/>
      <c r="N35" s="17"/>
      <c r="O35" s="17"/>
      <c r="P35" s="73"/>
    </row>
    <row r="36" spans="1:16">
      <c r="A36" s="1170"/>
      <c r="B36" s="17"/>
      <c r="C36" s="17"/>
      <c r="D36" s="17"/>
      <c r="E36" s="17"/>
      <c r="F36" s="17"/>
      <c r="G36" s="73"/>
      <c r="H36" s="72" t="s">
        <v>2228</v>
      </c>
      <c r="I36" s="17" t="s">
        <v>2229</v>
      </c>
      <c r="J36" s="17"/>
      <c r="K36" s="17"/>
      <c r="L36" s="17"/>
      <c r="M36" s="17"/>
      <c r="N36" s="17"/>
      <c r="O36" s="17"/>
      <c r="P36" s="73"/>
    </row>
    <row r="37" spans="1:16">
      <c r="A37" s="411"/>
      <c r="B37" s="89"/>
      <c r="C37" s="84"/>
      <c r="D37" s="82"/>
      <c r="E37" s="82"/>
      <c r="F37" s="315" t="s">
        <v>4076</v>
      </c>
      <c r="G37" s="316"/>
      <c r="H37" s="412"/>
      <c r="I37" s="444"/>
      <c r="J37" s="264" t="s">
        <v>2230</v>
      </c>
      <c r="K37" s="644"/>
      <c r="L37" s="264" t="s">
        <v>2231</v>
      </c>
      <c r="M37" s="264"/>
      <c r="N37" s="264"/>
      <c r="O37" s="264"/>
      <c r="P37" s="316"/>
    </row>
    <row r="38" spans="1:16">
      <c r="A38" s="332"/>
      <c r="B38" s="347" t="s">
        <v>2232</v>
      </c>
      <c r="C38" s="81"/>
      <c r="D38" s="347" t="s">
        <v>2233</v>
      </c>
      <c r="E38" s="347" t="s">
        <v>4080</v>
      </c>
      <c r="F38" s="347" t="s">
        <v>4080</v>
      </c>
      <c r="G38" s="482" t="s">
        <v>4080</v>
      </c>
      <c r="H38" s="72"/>
      <c r="I38" s="81"/>
      <c r="J38" s="81" t="s">
        <v>2045</v>
      </c>
      <c r="K38" s="81"/>
      <c r="L38" s="347" t="s">
        <v>2234</v>
      </c>
      <c r="M38" s="347" t="s">
        <v>2235</v>
      </c>
      <c r="N38" s="346" t="s">
        <v>2676</v>
      </c>
      <c r="O38" s="97"/>
      <c r="P38" s="83"/>
    </row>
    <row r="39" spans="1:16">
      <c r="A39" s="332"/>
      <c r="B39" s="347" t="s">
        <v>2236</v>
      </c>
      <c r="C39" s="347" t="s">
        <v>4082</v>
      </c>
      <c r="D39" s="347" t="s">
        <v>4083</v>
      </c>
      <c r="E39" s="347" t="s">
        <v>4084</v>
      </c>
      <c r="F39" s="347" t="s">
        <v>4085</v>
      </c>
      <c r="G39" s="482" t="s">
        <v>4085</v>
      </c>
      <c r="H39" s="379" t="s">
        <v>4086</v>
      </c>
      <c r="I39" s="491"/>
      <c r="J39" s="347" t="s">
        <v>4086</v>
      </c>
      <c r="K39" s="347" t="s">
        <v>4086</v>
      </c>
      <c r="L39" s="347" t="s">
        <v>625</v>
      </c>
      <c r="M39" s="347" t="s">
        <v>625</v>
      </c>
      <c r="N39" s="346" t="s">
        <v>625</v>
      </c>
      <c r="O39" s="345" t="s">
        <v>2237</v>
      </c>
      <c r="P39" s="270" t="s">
        <v>2238</v>
      </c>
    </row>
    <row r="40" spans="1:16">
      <c r="A40" s="332" t="s">
        <v>1984</v>
      </c>
      <c r="B40" s="347" t="s">
        <v>2239</v>
      </c>
      <c r="C40" s="347" t="s">
        <v>4092</v>
      </c>
      <c r="D40" s="347" t="s">
        <v>4093</v>
      </c>
      <c r="E40" s="347" t="s">
        <v>2234</v>
      </c>
      <c r="F40" s="347" t="s">
        <v>4095</v>
      </c>
      <c r="G40" s="482" t="s">
        <v>4096</v>
      </c>
      <c r="H40" s="379" t="s">
        <v>2240</v>
      </c>
      <c r="I40" s="491"/>
      <c r="J40" s="347" t="s">
        <v>2241</v>
      </c>
      <c r="K40" s="347" t="s">
        <v>2242</v>
      </c>
      <c r="L40" s="347" t="s">
        <v>4098</v>
      </c>
      <c r="M40" s="347" t="s">
        <v>4098</v>
      </c>
      <c r="N40" s="346" t="s">
        <v>4098</v>
      </c>
      <c r="O40" s="345" t="s">
        <v>2243</v>
      </c>
      <c r="P40" s="270" t="s">
        <v>1987</v>
      </c>
    </row>
    <row r="41" spans="1:16">
      <c r="A41" s="333" t="s">
        <v>1987</v>
      </c>
      <c r="B41" s="493" t="s">
        <v>3447</v>
      </c>
      <c r="C41" s="493" t="s">
        <v>3448</v>
      </c>
      <c r="D41" s="493" t="s">
        <v>3449</v>
      </c>
      <c r="E41" s="493" t="s">
        <v>3450</v>
      </c>
      <c r="F41" s="493" t="s">
        <v>2692</v>
      </c>
      <c r="G41" s="630" t="s">
        <v>2693</v>
      </c>
      <c r="H41" s="74" t="s">
        <v>2244</v>
      </c>
      <c r="I41" s="117"/>
      <c r="J41" s="117" t="s">
        <v>2245</v>
      </c>
      <c r="K41" s="493" t="s">
        <v>2696</v>
      </c>
      <c r="L41" s="493" t="s">
        <v>2697</v>
      </c>
      <c r="M41" s="493" t="s">
        <v>2698</v>
      </c>
      <c r="N41" s="823" t="s">
        <v>2699</v>
      </c>
      <c r="O41" s="397" t="s">
        <v>219</v>
      </c>
      <c r="P41" s="273"/>
    </row>
    <row r="42" spans="1:16">
      <c r="A42" s="333">
        <v>1</v>
      </c>
      <c r="B42" s="117" t="s">
        <v>4940</v>
      </c>
      <c r="C42" s="117" t="s">
        <v>2045</v>
      </c>
      <c r="D42" s="1880" t="s">
        <v>4941</v>
      </c>
      <c r="E42" s="117" t="s">
        <v>2045</v>
      </c>
      <c r="F42" s="117" t="s">
        <v>2045</v>
      </c>
      <c r="G42" s="76" t="s">
        <v>2045</v>
      </c>
      <c r="H42" s="568" t="s">
        <v>2045</v>
      </c>
      <c r="I42" s="555"/>
      <c r="J42" s="555" t="s">
        <v>2045</v>
      </c>
      <c r="K42" s="555"/>
      <c r="L42" s="392" t="s">
        <v>2045</v>
      </c>
      <c r="M42" s="392" t="s">
        <v>2045</v>
      </c>
      <c r="N42" s="392" t="s">
        <v>2045</v>
      </c>
      <c r="O42" s="553">
        <f t="shared" ref="O42:O54" si="0">SUM(L42:N42)</f>
        <v>0</v>
      </c>
      <c r="P42" s="273">
        <v>1</v>
      </c>
    </row>
    <row r="43" spans="1:16">
      <c r="A43" s="333">
        <v>2</v>
      </c>
      <c r="B43" s="117" t="s">
        <v>4942</v>
      </c>
      <c r="C43" s="117" t="s">
        <v>4948</v>
      </c>
      <c r="D43" s="117"/>
      <c r="E43" s="117"/>
      <c r="F43" s="117"/>
      <c r="G43" s="76"/>
      <c r="H43" s="568"/>
      <c r="I43" s="555"/>
      <c r="J43" s="555"/>
      <c r="K43" s="555"/>
      <c r="L43" s="555" t="s">
        <v>2045</v>
      </c>
      <c r="M43" s="555"/>
      <c r="N43" s="555"/>
      <c r="O43" s="556">
        <f t="shared" si="0"/>
        <v>0</v>
      </c>
      <c r="P43" s="273">
        <v>2</v>
      </c>
    </row>
    <row r="44" spans="1:16">
      <c r="A44" s="333">
        <v>3</v>
      </c>
      <c r="B44" s="117" t="s">
        <v>4943</v>
      </c>
      <c r="C44" s="117" t="s">
        <v>4949</v>
      </c>
      <c r="D44" s="117"/>
      <c r="E44" s="117"/>
      <c r="F44" s="117"/>
      <c r="G44" s="76"/>
      <c r="H44" s="568"/>
      <c r="I44" s="555">
        <v>3549317</v>
      </c>
      <c r="J44" s="555"/>
      <c r="K44" s="555"/>
      <c r="L44" s="555"/>
      <c r="M44" s="555">
        <v>338163</v>
      </c>
      <c r="N44" s="555"/>
      <c r="O44" s="556">
        <f t="shared" si="0"/>
        <v>338163</v>
      </c>
      <c r="P44" s="273">
        <v>3</v>
      </c>
    </row>
    <row r="45" spans="1:16">
      <c r="A45" s="333">
        <v>4</v>
      </c>
      <c r="B45" s="117" t="s">
        <v>4944</v>
      </c>
      <c r="C45" s="117" t="s">
        <v>4948</v>
      </c>
      <c r="D45" s="117"/>
      <c r="E45" s="117"/>
      <c r="F45" s="117"/>
      <c r="G45" s="76"/>
      <c r="H45" s="568"/>
      <c r="I45" s="555"/>
      <c r="J45" s="555"/>
      <c r="K45" s="555"/>
      <c r="L45" s="555"/>
      <c r="M45" s="555"/>
      <c r="N45" s="555"/>
      <c r="O45" s="556">
        <f t="shared" si="0"/>
        <v>0</v>
      </c>
      <c r="P45" s="319">
        <v>4</v>
      </c>
    </row>
    <row r="46" spans="1:16">
      <c r="A46" s="333">
        <v>5</v>
      </c>
      <c r="B46" s="117" t="s">
        <v>4945</v>
      </c>
      <c r="C46" s="117" t="s">
        <v>4949</v>
      </c>
      <c r="D46" s="117"/>
      <c r="E46" s="117"/>
      <c r="F46" s="117"/>
      <c r="G46" s="76"/>
      <c r="H46" s="568"/>
      <c r="I46" s="555">
        <v>124082</v>
      </c>
      <c r="J46" s="555"/>
      <c r="K46" s="555"/>
      <c r="L46" s="555"/>
      <c r="M46" s="555">
        <v>21175</v>
      </c>
      <c r="N46" s="555"/>
      <c r="O46" s="556">
        <f t="shared" si="0"/>
        <v>21175</v>
      </c>
      <c r="P46" s="273">
        <v>5</v>
      </c>
    </row>
    <row r="47" spans="1:16">
      <c r="A47" s="333">
        <v>6</v>
      </c>
      <c r="B47" s="117" t="s">
        <v>4946</v>
      </c>
      <c r="C47" s="117" t="s">
        <v>4948</v>
      </c>
      <c r="D47" s="117"/>
      <c r="E47" s="117"/>
      <c r="F47" s="117"/>
      <c r="G47" s="76"/>
      <c r="H47" s="568"/>
      <c r="I47" s="555">
        <v>33798</v>
      </c>
      <c r="J47" s="555"/>
      <c r="K47" s="555"/>
      <c r="L47" s="555"/>
      <c r="M47" s="555">
        <v>5081</v>
      </c>
      <c r="N47" s="555"/>
      <c r="O47" s="556">
        <f t="shared" si="0"/>
        <v>5081</v>
      </c>
      <c r="P47" s="273">
        <v>6</v>
      </c>
    </row>
    <row r="48" spans="1:16">
      <c r="A48" s="333">
        <v>7</v>
      </c>
      <c r="B48" s="117" t="s">
        <v>4947</v>
      </c>
      <c r="C48" s="117" t="s">
        <v>4949</v>
      </c>
      <c r="D48" s="117"/>
      <c r="E48" s="117"/>
      <c r="F48" s="117"/>
      <c r="G48" s="76"/>
      <c r="H48" s="568"/>
      <c r="I48" s="555">
        <v>11687</v>
      </c>
      <c r="J48" s="555"/>
      <c r="K48" s="555"/>
      <c r="L48" s="555"/>
      <c r="M48" s="555">
        <v>234</v>
      </c>
      <c r="N48" s="555"/>
      <c r="O48" s="556">
        <f t="shared" si="0"/>
        <v>234</v>
      </c>
      <c r="P48" s="273">
        <v>7</v>
      </c>
    </row>
    <row r="49" spans="1:16">
      <c r="A49" s="333">
        <v>8</v>
      </c>
      <c r="B49" s="117"/>
      <c r="C49" s="117"/>
      <c r="D49" s="117"/>
      <c r="E49" s="117"/>
      <c r="F49" s="117"/>
      <c r="G49" s="76"/>
      <c r="H49" s="568"/>
      <c r="I49" s="555"/>
      <c r="J49" s="555"/>
      <c r="K49" s="555"/>
      <c r="L49" s="555"/>
      <c r="M49" s="555"/>
      <c r="N49" s="555"/>
      <c r="O49" s="556">
        <f t="shared" si="0"/>
        <v>0</v>
      </c>
      <c r="P49" s="273">
        <v>8</v>
      </c>
    </row>
    <row r="50" spans="1:16">
      <c r="A50" s="333">
        <v>9</v>
      </c>
      <c r="B50" s="117"/>
      <c r="C50" s="117"/>
      <c r="D50" s="117"/>
      <c r="E50" s="117"/>
      <c r="F50" s="117"/>
      <c r="G50" s="76"/>
      <c r="H50" s="568"/>
      <c r="I50" s="555"/>
      <c r="J50" s="555"/>
      <c r="K50" s="555"/>
      <c r="L50" s="555"/>
      <c r="M50" s="555"/>
      <c r="N50" s="555"/>
      <c r="O50" s="556">
        <f t="shared" si="0"/>
        <v>0</v>
      </c>
      <c r="P50" s="273">
        <v>9</v>
      </c>
    </row>
    <row r="51" spans="1:16">
      <c r="A51" s="333">
        <v>10</v>
      </c>
      <c r="B51" s="117"/>
      <c r="C51" s="117"/>
      <c r="D51" s="117"/>
      <c r="E51" s="117"/>
      <c r="F51" s="117"/>
      <c r="G51" s="76"/>
      <c r="H51" s="568"/>
      <c r="I51" s="555"/>
      <c r="J51" s="555"/>
      <c r="K51" s="555"/>
      <c r="L51" s="555"/>
      <c r="M51" s="555"/>
      <c r="N51" s="555"/>
      <c r="O51" s="556">
        <f t="shared" si="0"/>
        <v>0</v>
      </c>
      <c r="P51" s="273">
        <v>10</v>
      </c>
    </row>
    <row r="52" spans="1:16">
      <c r="A52" s="333">
        <v>11</v>
      </c>
      <c r="B52" s="117"/>
      <c r="C52" s="117"/>
      <c r="D52" s="117"/>
      <c r="E52" s="117"/>
      <c r="F52" s="117"/>
      <c r="G52" s="76"/>
      <c r="H52" s="568"/>
      <c r="I52" s="555"/>
      <c r="J52" s="555"/>
      <c r="K52" s="555"/>
      <c r="L52" s="555"/>
      <c r="M52" s="555"/>
      <c r="N52" s="555"/>
      <c r="O52" s="556">
        <f t="shared" si="0"/>
        <v>0</v>
      </c>
      <c r="P52" s="273">
        <v>11</v>
      </c>
    </row>
    <row r="53" spans="1:16">
      <c r="A53" s="333">
        <v>12</v>
      </c>
      <c r="B53" s="117"/>
      <c r="C53" s="117"/>
      <c r="D53" s="117"/>
      <c r="E53" s="117"/>
      <c r="F53" s="117"/>
      <c r="G53" s="76"/>
      <c r="H53" s="568"/>
      <c r="I53" s="555"/>
      <c r="J53" s="555"/>
      <c r="K53" s="555"/>
      <c r="L53" s="555"/>
      <c r="M53" s="555"/>
      <c r="N53" s="555"/>
      <c r="O53" s="556">
        <f t="shared" si="0"/>
        <v>0</v>
      </c>
      <c r="P53" s="273">
        <v>12</v>
      </c>
    </row>
    <row r="54" spans="1:16">
      <c r="A54" s="333">
        <v>13</v>
      </c>
      <c r="B54" s="117" t="s">
        <v>1369</v>
      </c>
      <c r="C54" s="117"/>
      <c r="D54" s="117"/>
      <c r="E54" s="117"/>
      <c r="F54" s="117"/>
      <c r="G54" s="76"/>
      <c r="H54" s="568"/>
      <c r="I54" s="555">
        <f>I120</f>
        <v>2815413839</v>
      </c>
      <c r="J54" s="555"/>
      <c r="K54" s="555"/>
      <c r="L54" s="555"/>
      <c r="M54" s="555">
        <f>M120</f>
        <v>184380946</v>
      </c>
      <c r="N54" s="555">
        <f>N120</f>
        <v>-1274485</v>
      </c>
      <c r="O54" s="556">
        <f t="shared" si="0"/>
        <v>183106461</v>
      </c>
      <c r="P54" s="273">
        <v>13</v>
      </c>
    </row>
    <row r="55" spans="1:16" ht="15.75" thickBot="1">
      <c r="A55" s="340">
        <v>14</v>
      </c>
      <c r="B55" s="824" t="s">
        <v>2677</v>
      </c>
      <c r="C55" s="645"/>
      <c r="D55" s="645"/>
      <c r="E55" s="645"/>
      <c r="F55" s="645"/>
      <c r="G55" s="646"/>
      <c r="H55" s="564"/>
      <c r="I55" s="647">
        <f t="shared" ref="I55:O55" si="1">SUM(I42:I54)</f>
        <v>2819132723</v>
      </c>
      <c r="J55" s="647">
        <f t="shared" si="1"/>
        <v>0</v>
      </c>
      <c r="K55" s="647">
        <f t="shared" si="1"/>
        <v>0</v>
      </c>
      <c r="L55" s="512">
        <f t="shared" si="1"/>
        <v>0</v>
      </c>
      <c r="M55" s="512">
        <f t="shared" si="1"/>
        <v>184745599</v>
      </c>
      <c r="N55" s="512">
        <f t="shared" si="1"/>
        <v>-1274485</v>
      </c>
      <c r="O55" s="512">
        <f t="shared" si="1"/>
        <v>183471114</v>
      </c>
      <c r="P55" s="311">
        <v>14</v>
      </c>
    </row>
    <row r="56" spans="1:16">
      <c r="A56" s="69"/>
      <c r="B56" s="69"/>
      <c r="C56" s="69"/>
      <c r="D56" s="69"/>
      <c r="E56" s="69"/>
      <c r="F56" s="69"/>
      <c r="G56" s="69"/>
    </row>
    <row r="57" spans="1:16">
      <c r="A57" s="472" t="s">
        <v>2246</v>
      </c>
      <c r="B57" s="472"/>
      <c r="C57" s="69"/>
      <c r="D57" s="69"/>
      <c r="E57" s="69"/>
      <c r="F57" s="69"/>
      <c r="G57" s="69"/>
      <c r="H57" s="17" t="str">
        <f>A57</f>
        <v>FERC FORM NO.1 (REVISED 12-90) NYPSC Modified-96</v>
      </c>
    </row>
    <row r="58" spans="1:16">
      <c r="A58" s="69" t="s">
        <v>2247</v>
      </c>
      <c r="B58" s="69"/>
      <c r="C58" s="69"/>
      <c r="D58" s="69"/>
      <c r="E58" s="69"/>
      <c r="F58" s="69"/>
      <c r="G58" s="69"/>
      <c r="H58" s="69" t="s">
        <v>2248</v>
      </c>
      <c r="I58" s="69"/>
      <c r="J58" s="69"/>
      <c r="K58" s="69"/>
      <c r="L58" s="69"/>
      <c r="M58" s="69"/>
      <c r="N58" s="69"/>
      <c r="O58" s="69"/>
      <c r="P58" s="69"/>
    </row>
    <row r="59" spans="1:16" ht="18">
      <c r="A59" s="481" t="s">
        <v>511</v>
      </c>
      <c r="B59" s="1108"/>
      <c r="C59" s="1108"/>
      <c r="D59" s="1108"/>
      <c r="E59" s="1108"/>
      <c r="F59" s="1108"/>
      <c r="G59" s="1108"/>
    </row>
    <row r="60" spans="1:16" ht="15.75">
      <c r="A60" s="1107"/>
      <c r="B60" s="114"/>
    </row>
    <row r="61" spans="1:16" ht="16.5" thickBot="1">
      <c r="A61" s="1177" t="str">
        <f>'Data Sheet'!$C$25</f>
        <v>Central Hudson Gas &amp; Electric</v>
      </c>
      <c r="B61" s="1107"/>
      <c r="C61" s="1107"/>
      <c r="D61" s="1107"/>
      <c r="E61" s="1166" t="str">
        <f>'Data Sheet'!$C$40</f>
        <v>4/14/14</v>
      </c>
      <c r="F61" s="1107"/>
      <c r="G61" s="1107" t="str">
        <f>'Data Sheet'!$C$38</f>
        <v>12/31/13</v>
      </c>
      <c r="H61" s="1177" t="str">
        <f>'Data Sheet'!$C$25</f>
        <v>Central Hudson Gas &amp; Electric</v>
      </c>
      <c r="I61" s="1107"/>
      <c r="J61" s="1107"/>
      <c r="K61" s="1107"/>
      <c r="L61" s="1107"/>
      <c r="M61" s="1107"/>
      <c r="N61" s="1166" t="str">
        <f>'Data Sheet'!$C$40</f>
        <v>4/14/14</v>
      </c>
      <c r="O61" t="str">
        <f>'Data Sheet'!$C$38</f>
        <v>12/31/13</v>
      </c>
    </row>
    <row r="62" spans="1:16">
      <c r="A62" s="1109"/>
      <c r="B62" s="1110"/>
      <c r="C62" s="1110"/>
      <c r="D62" s="1110"/>
      <c r="E62" s="1110"/>
      <c r="F62" s="1110"/>
      <c r="G62" s="1167"/>
      <c r="H62" s="1109"/>
      <c r="I62" s="1110"/>
      <c r="J62" s="1110"/>
      <c r="K62" s="1110"/>
      <c r="L62" s="1110"/>
      <c r="M62" s="1110"/>
      <c r="N62" s="1110"/>
      <c r="O62" s="1110"/>
      <c r="P62" s="1167"/>
    </row>
    <row r="63" spans="1:16">
      <c r="A63" s="379" t="s">
        <v>4198</v>
      </c>
      <c r="B63" s="69"/>
      <c r="C63" s="69"/>
      <c r="D63" s="69"/>
      <c r="E63" s="69"/>
      <c r="F63" s="69"/>
      <c r="G63" s="1169"/>
      <c r="H63" s="379" t="s">
        <v>4199</v>
      </c>
      <c r="I63" s="69"/>
      <c r="J63" s="69"/>
      <c r="K63" s="69"/>
      <c r="L63" s="69"/>
      <c r="M63" s="69"/>
      <c r="N63" s="69"/>
      <c r="O63" s="69"/>
      <c r="P63" s="73"/>
    </row>
    <row r="64" spans="1:16">
      <c r="A64" s="379" t="s">
        <v>4200</v>
      </c>
      <c r="B64" s="69"/>
      <c r="C64" s="69"/>
      <c r="D64" s="69"/>
      <c r="E64" s="69"/>
      <c r="F64" s="69"/>
      <c r="G64" s="1169"/>
      <c r="H64" s="379" t="s">
        <v>4201</v>
      </c>
      <c r="I64" s="69"/>
      <c r="J64" s="69"/>
      <c r="K64" s="69"/>
      <c r="L64" s="69"/>
      <c r="M64" s="69"/>
      <c r="N64" s="69"/>
      <c r="O64" s="69"/>
      <c r="P64" s="73"/>
    </row>
    <row r="65" spans="1:16">
      <c r="A65" s="1121"/>
      <c r="B65" s="1122"/>
      <c r="C65" s="1122"/>
      <c r="D65" s="1122"/>
      <c r="E65" s="1122"/>
      <c r="F65" s="1122"/>
      <c r="G65" s="1186"/>
      <c r="H65" s="1170"/>
      <c r="I65" s="1122"/>
      <c r="J65" s="1122"/>
      <c r="K65" s="1122"/>
      <c r="L65" s="1122"/>
      <c r="M65" s="1122"/>
      <c r="N65" s="1122"/>
      <c r="O65" s="1122"/>
      <c r="P65" s="1186"/>
    </row>
    <row r="66" spans="1:16">
      <c r="A66" s="411"/>
      <c r="B66" s="89"/>
      <c r="C66" s="84"/>
      <c r="D66" s="82"/>
      <c r="E66" s="82"/>
      <c r="F66" s="315" t="s">
        <v>4076</v>
      </c>
      <c r="G66" s="316"/>
      <c r="H66" s="412"/>
      <c r="I66" s="444"/>
      <c r="J66" s="264" t="s">
        <v>2230</v>
      </c>
      <c r="K66" s="644"/>
      <c r="L66" s="264" t="s">
        <v>2231</v>
      </c>
      <c r="M66" s="264"/>
      <c r="N66" s="264"/>
      <c r="O66" s="264"/>
      <c r="P66" s="316"/>
    </row>
    <row r="67" spans="1:16">
      <c r="A67" s="332"/>
      <c r="B67" s="347" t="s">
        <v>2232</v>
      </c>
      <c r="C67" s="81"/>
      <c r="D67" s="347" t="s">
        <v>2233</v>
      </c>
      <c r="E67" s="347" t="s">
        <v>4080</v>
      </c>
      <c r="F67" s="347" t="s">
        <v>4080</v>
      </c>
      <c r="G67" s="482" t="s">
        <v>4080</v>
      </c>
      <c r="H67" s="72"/>
      <c r="I67" s="81"/>
      <c r="J67" s="81" t="s">
        <v>2045</v>
      </c>
      <c r="K67" s="81"/>
      <c r="L67" s="347" t="s">
        <v>2234</v>
      </c>
      <c r="M67" s="347" t="s">
        <v>2235</v>
      </c>
      <c r="N67" s="346" t="s">
        <v>2676</v>
      </c>
      <c r="O67" s="97"/>
      <c r="P67" s="83"/>
    </row>
    <row r="68" spans="1:16">
      <c r="A68" s="332"/>
      <c r="B68" s="347" t="s">
        <v>2236</v>
      </c>
      <c r="C68" s="347" t="s">
        <v>4082</v>
      </c>
      <c r="D68" s="347" t="s">
        <v>4083</v>
      </c>
      <c r="E68" s="347" t="s">
        <v>4084</v>
      </c>
      <c r="F68" s="347" t="s">
        <v>4085</v>
      </c>
      <c r="G68" s="482" t="s">
        <v>4085</v>
      </c>
      <c r="H68" s="379" t="s">
        <v>4086</v>
      </c>
      <c r="I68" s="491"/>
      <c r="J68" s="347" t="s">
        <v>4086</v>
      </c>
      <c r="K68" s="347" t="s">
        <v>4086</v>
      </c>
      <c r="L68" s="347" t="s">
        <v>625</v>
      </c>
      <c r="M68" s="347" t="s">
        <v>625</v>
      </c>
      <c r="N68" s="346" t="s">
        <v>625</v>
      </c>
      <c r="O68" s="345" t="s">
        <v>2237</v>
      </c>
      <c r="P68" s="270" t="s">
        <v>2238</v>
      </c>
    </row>
    <row r="69" spans="1:16">
      <c r="A69" s="332" t="s">
        <v>1984</v>
      </c>
      <c r="B69" s="347" t="s">
        <v>2239</v>
      </c>
      <c r="C69" s="347" t="s">
        <v>4092</v>
      </c>
      <c r="D69" s="347" t="s">
        <v>4093</v>
      </c>
      <c r="E69" s="347" t="s">
        <v>2234</v>
      </c>
      <c r="F69" s="347" t="s">
        <v>4095</v>
      </c>
      <c r="G69" s="482" t="s">
        <v>4096</v>
      </c>
      <c r="H69" s="379" t="s">
        <v>2240</v>
      </c>
      <c r="I69" s="491"/>
      <c r="J69" s="347" t="s">
        <v>2241</v>
      </c>
      <c r="K69" s="347" t="s">
        <v>2242</v>
      </c>
      <c r="L69" s="347" t="s">
        <v>4098</v>
      </c>
      <c r="M69" s="347" t="s">
        <v>4098</v>
      </c>
      <c r="N69" s="346" t="s">
        <v>4098</v>
      </c>
      <c r="O69" s="345" t="s">
        <v>2243</v>
      </c>
      <c r="P69" s="270" t="s">
        <v>1987</v>
      </c>
    </row>
    <row r="70" spans="1:16">
      <c r="A70" s="333" t="s">
        <v>1987</v>
      </c>
      <c r="B70" s="493" t="s">
        <v>3447</v>
      </c>
      <c r="C70" s="493" t="s">
        <v>3448</v>
      </c>
      <c r="D70" s="493" t="s">
        <v>3449</v>
      </c>
      <c r="E70" s="493" t="s">
        <v>3450</v>
      </c>
      <c r="F70" s="493" t="s">
        <v>2692</v>
      </c>
      <c r="G70" s="630" t="s">
        <v>2693</v>
      </c>
      <c r="H70" s="74" t="s">
        <v>2244</v>
      </c>
      <c r="I70" s="117"/>
      <c r="J70" s="117" t="s">
        <v>2245</v>
      </c>
      <c r="K70" s="493" t="s">
        <v>2696</v>
      </c>
      <c r="L70" s="493" t="s">
        <v>2697</v>
      </c>
      <c r="M70" s="493" t="s">
        <v>2698</v>
      </c>
      <c r="N70" s="823" t="s">
        <v>2699</v>
      </c>
      <c r="O70" s="397" t="s">
        <v>219</v>
      </c>
      <c r="P70" s="273"/>
    </row>
    <row r="71" spans="1:16">
      <c r="A71" s="333">
        <v>1</v>
      </c>
      <c r="B71" s="117" t="s">
        <v>4950</v>
      </c>
      <c r="C71" s="117" t="s">
        <v>4993</v>
      </c>
      <c r="D71" s="117" t="s">
        <v>2045</v>
      </c>
      <c r="E71" s="117" t="s">
        <v>2045</v>
      </c>
      <c r="F71" s="117" t="s">
        <v>2045</v>
      </c>
      <c r="G71" s="76" t="s">
        <v>2045</v>
      </c>
      <c r="H71" s="568" t="s">
        <v>2045</v>
      </c>
      <c r="I71" s="555"/>
      <c r="J71" s="555" t="s">
        <v>2045</v>
      </c>
      <c r="K71" s="555"/>
      <c r="L71" s="392" t="s">
        <v>2045</v>
      </c>
      <c r="M71" s="392" t="s">
        <v>2045</v>
      </c>
      <c r="N71" s="392" t="s">
        <v>2045</v>
      </c>
      <c r="O71" s="553">
        <f t="shared" ref="O71:O119" si="2">SUM(L71:N71)</f>
        <v>0</v>
      </c>
      <c r="P71" s="273">
        <v>1</v>
      </c>
    </row>
    <row r="72" spans="1:16">
      <c r="A72" s="333">
        <v>2</v>
      </c>
      <c r="B72" s="117" t="s">
        <v>4951</v>
      </c>
      <c r="C72" s="117" t="s">
        <v>4993</v>
      </c>
      <c r="D72" s="117"/>
      <c r="E72" s="117"/>
      <c r="F72" s="117"/>
      <c r="G72" s="76"/>
      <c r="H72" s="568"/>
      <c r="I72" s="555">
        <v>16527</v>
      </c>
      <c r="J72" s="555"/>
      <c r="K72" s="555"/>
      <c r="L72" s="555" t="s">
        <v>2045</v>
      </c>
      <c r="M72" s="555">
        <v>880</v>
      </c>
      <c r="N72" s="555"/>
      <c r="O72" s="556">
        <f t="shared" si="2"/>
        <v>880</v>
      </c>
      <c r="P72" s="273">
        <v>2</v>
      </c>
    </row>
    <row r="73" spans="1:16">
      <c r="A73" s="333">
        <v>3</v>
      </c>
      <c r="B73" s="117" t="s">
        <v>4952</v>
      </c>
      <c r="C73" s="117" t="s">
        <v>4993</v>
      </c>
      <c r="D73" s="117"/>
      <c r="E73" s="117"/>
      <c r="F73" s="117"/>
      <c r="G73" s="76"/>
      <c r="H73" s="568"/>
      <c r="I73" s="555">
        <v>408349000</v>
      </c>
      <c r="J73" s="555"/>
      <c r="K73" s="555"/>
      <c r="L73" s="555"/>
      <c r="M73" s="555">
        <v>21685061</v>
      </c>
      <c r="N73" s="555"/>
      <c r="O73" s="556">
        <f t="shared" si="2"/>
        <v>21685061</v>
      </c>
      <c r="P73" s="273">
        <v>3</v>
      </c>
    </row>
    <row r="74" spans="1:16">
      <c r="A74" s="333">
        <v>4</v>
      </c>
      <c r="B74" s="117" t="s">
        <v>4953</v>
      </c>
      <c r="C74" s="117" t="s">
        <v>4993</v>
      </c>
      <c r="D74" s="117"/>
      <c r="E74" s="117"/>
      <c r="F74" s="117"/>
      <c r="G74" s="76"/>
      <c r="H74" s="568"/>
      <c r="I74" s="555"/>
      <c r="J74" s="555"/>
      <c r="K74" s="555"/>
      <c r="L74" s="555"/>
      <c r="M74" s="555">
        <v>-123152</v>
      </c>
      <c r="N74" s="555"/>
      <c r="O74" s="556">
        <f t="shared" si="2"/>
        <v>-123152</v>
      </c>
      <c r="P74" s="273">
        <v>4</v>
      </c>
    </row>
    <row r="75" spans="1:16">
      <c r="A75" s="333">
        <v>5</v>
      </c>
      <c r="B75" s="117" t="s">
        <v>4954</v>
      </c>
      <c r="C75" s="117" t="s">
        <v>4993</v>
      </c>
      <c r="D75" s="117"/>
      <c r="E75" s="117"/>
      <c r="F75" s="117"/>
      <c r="G75" s="76"/>
      <c r="H75" s="568"/>
      <c r="I75" s="555"/>
      <c r="J75" s="555"/>
      <c r="K75" s="555"/>
      <c r="L75" s="555"/>
      <c r="M75" s="555">
        <v>1377000</v>
      </c>
      <c r="N75" s="555"/>
      <c r="O75" s="556">
        <f t="shared" si="2"/>
        <v>1377000</v>
      </c>
      <c r="P75" s="273">
        <v>5</v>
      </c>
    </row>
    <row r="76" spans="1:16">
      <c r="A76" s="333">
        <v>6</v>
      </c>
      <c r="B76" s="117" t="s">
        <v>4955</v>
      </c>
      <c r="C76" s="117" t="s">
        <v>4993</v>
      </c>
      <c r="D76" s="117"/>
      <c r="E76" s="117"/>
      <c r="F76" s="117"/>
      <c r="G76" s="76"/>
      <c r="H76" s="568"/>
      <c r="I76" s="555"/>
      <c r="J76" s="555"/>
      <c r="K76" s="555"/>
      <c r="L76" s="555"/>
      <c r="M76" s="555"/>
      <c r="N76" s="555"/>
      <c r="O76" s="556">
        <f t="shared" si="2"/>
        <v>0</v>
      </c>
      <c r="P76" s="273">
        <v>6</v>
      </c>
    </row>
    <row r="77" spans="1:16">
      <c r="A77" s="333">
        <v>7</v>
      </c>
      <c r="B77" s="117" t="s">
        <v>4956</v>
      </c>
      <c r="C77" s="117" t="s">
        <v>4993</v>
      </c>
      <c r="D77" s="117"/>
      <c r="E77" s="117"/>
      <c r="F77" s="117"/>
      <c r="G77" s="76"/>
      <c r="H77" s="568"/>
      <c r="I77" s="555"/>
      <c r="J77" s="555"/>
      <c r="K77" s="555"/>
      <c r="L77" s="555"/>
      <c r="M77" s="555">
        <v>878000</v>
      </c>
      <c r="N77" s="555"/>
      <c r="O77" s="556">
        <f t="shared" si="2"/>
        <v>878000</v>
      </c>
      <c r="P77" s="273">
        <v>7</v>
      </c>
    </row>
    <row r="78" spans="1:16">
      <c r="A78" s="333">
        <v>8</v>
      </c>
      <c r="B78" s="117" t="s">
        <v>4951</v>
      </c>
      <c r="C78" s="117" t="s">
        <v>4993</v>
      </c>
      <c r="D78" s="117"/>
      <c r="E78" s="117"/>
      <c r="F78" s="117"/>
      <c r="G78" s="76"/>
      <c r="H78" s="568"/>
      <c r="I78" s="555"/>
      <c r="J78" s="555"/>
      <c r="K78" s="555"/>
      <c r="L78" s="555"/>
      <c r="M78" s="555"/>
      <c r="N78" s="555"/>
      <c r="O78" s="556">
        <f t="shared" si="2"/>
        <v>0</v>
      </c>
      <c r="P78" s="273">
        <v>8</v>
      </c>
    </row>
    <row r="79" spans="1:16">
      <c r="A79" s="333">
        <v>9</v>
      </c>
      <c r="B79" s="117" t="s">
        <v>4957</v>
      </c>
      <c r="C79" s="117" t="s">
        <v>4993</v>
      </c>
      <c r="D79" s="117"/>
      <c r="E79" s="117"/>
      <c r="F79" s="117"/>
      <c r="G79" s="76"/>
      <c r="H79" s="568"/>
      <c r="I79" s="555"/>
      <c r="J79" s="555"/>
      <c r="K79" s="555"/>
      <c r="L79" s="555"/>
      <c r="M79" s="555">
        <v>5369000</v>
      </c>
      <c r="N79" s="555"/>
      <c r="O79" s="556">
        <f t="shared" si="2"/>
        <v>5369000</v>
      </c>
      <c r="P79" s="273">
        <v>9</v>
      </c>
    </row>
    <row r="80" spans="1:16">
      <c r="A80" s="333">
        <v>10</v>
      </c>
      <c r="B80" s="117" t="s">
        <v>4958</v>
      </c>
      <c r="C80" s="117" t="s">
        <v>4993</v>
      </c>
      <c r="D80" s="117"/>
      <c r="E80" s="117"/>
      <c r="F80" s="117"/>
      <c r="G80" s="76"/>
      <c r="H80" s="568"/>
      <c r="I80" s="555"/>
      <c r="J80" s="555"/>
      <c r="K80" s="555"/>
      <c r="L80" s="555"/>
      <c r="M80" s="555"/>
      <c r="N80" s="555"/>
      <c r="O80" s="556">
        <f t="shared" si="2"/>
        <v>0</v>
      </c>
      <c r="P80" s="273">
        <v>10</v>
      </c>
    </row>
    <row r="81" spans="1:16">
      <c r="A81" s="333">
        <v>11</v>
      </c>
      <c r="B81" s="117" t="s">
        <v>4959</v>
      </c>
      <c r="C81" s="117" t="s">
        <v>4993</v>
      </c>
      <c r="D81" s="117"/>
      <c r="E81" s="117"/>
      <c r="F81" s="117"/>
      <c r="G81" s="76"/>
      <c r="H81" s="568"/>
      <c r="I81" s="555"/>
      <c r="J81" s="555"/>
      <c r="K81" s="555"/>
      <c r="L81" s="555"/>
      <c r="M81" s="555">
        <v>1200000</v>
      </c>
      <c r="N81" s="555"/>
      <c r="O81" s="556">
        <f t="shared" si="2"/>
        <v>1200000</v>
      </c>
      <c r="P81" s="273">
        <v>11</v>
      </c>
    </row>
    <row r="82" spans="1:16">
      <c r="A82" s="333">
        <v>12</v>
      </c>
      <c r="B82" s="117" t="s">
        <v>4960</v>
      </c>
      <c r="C82" s="117" t="s">
        <v>4993</v>
      </c>
      <c r="D82" s="117"/>
      <c r="E82" s="117"/>
      <c r="F82" s="117"/>
      <c r="G82" s="76"/>
      <c r="H82" s="568"/>
      <c r="I82" s="555"/>
      <c r="J82" s="555"/>
      <c r="K82" s="555"/>
      <c r="L82" s="555"/>
      <c r="M82" s="555">
        <v>-772862</v>
      </c>
      <c r="N82" s="555"/>
      <c r="O82" s="556">
        <f t="shared" si="2"/>
        <v>-772862</v>
      </c>
      <c r="P82" s="273">
        <v>12</v>
      </c>
    </row>
    <row r="83" spans="1:16">
      <c r="A83" s="333">
        <v>13</v>
      </c>
      <c r="B83" s="117" t="s">
        <v>4961</v>
      </c>
      <c r="C83" s="117" t="s">
        <v>4993</v>
      </c>
      <c r="D83" s="117"/>
      <c r="E83" s="117"/>
      <c r="F83" s="117"/>
      <c r="G83" s="76"/>
      <c r="H83" s="568"/>
      <c r="I83" s="555"/>
      <c r="J83" s="555"/>
      <c r="K83" s="555"/>
      <c r="L83" s="555"/>
      <c r="M83" s="555"/>
      <c r="N83" s="555"/>
      <c r="O83" s="556">
        <f t="shared" si="2"/>
        <v>0</v>
      </c>
      <c r="P83" s="273">
        <v>13</v>
      </c>
    </row>
    <row r="84" spans="1:16">
      <c r="A84" s="333">
        <v>14</v>
      </c>
      <c r="B84" s="117" t="s">
        <v>4962</v>
      </c>
      <c r="C84" s="117" t="s">
        <v>4993</v>
      </c>
      <c r="D84" s="117"/>
      <c r="E84" s="117"/>
      <c r="F84" s="117"/>
      <c r="G84" s="76"/>
      <c r="H84" s="568"/>
      <c r="I84" s="555">
        <v>2355495322</v>
      </c>
      <c r="J84" s="555"/>
      <c r="K84" s="555"/>
      <c r="L84" s="555"/>
      <c r="M84" s="555">
        <v>148598950</v>
      </c>
      <c r="N84" s="555"/>
      <c r="O84" s="556">
        <f t="shared" si="2"/>
        <v>148598950</v>
      </c>
      <c r="P84" s="273">
        <v>14</v>
      </c>
    </row>
    <row r="85" spans="1:16">
      <c r="A85" s="333">
        <v>15</v>
      </c>
      <c r="B85" s="117" t="s">
        <v>4963</v>
      </c>
      <c r="C85" s="117" t="s">
        <v>4993</v>
      </c>
      <c r="D85" s="117"/>
      <c r="E85" s="117"/>
      <c r="F85" s="117"/>
      <c r="G85" s="76"/>
      <c r="H85" s="568"/>
      <c r="I85" s="555"/>
      <c r="J85" s="555"/>
      <c r="K85" s="555"/>
      <c r="L85" s="555"/>
      <c r="M85" s="555">
        <v>1830000</v>
      </c>
      <c r="N85" s="555"/>
      <c r="O85" s="556">
        <f t="shared" si="2"/>
        <v>1830000</v>
      </c>
      <c r="P85" s="273">
        <v>15</v>
      </c>
    </row>
    <row r="86" spans="1:16">
      <c r="A86" s="333">
        <v>16</v>
      </c>
      <c r="B86" s="117" t="s">
        <v>4964</v>
      </c>
      <c r="C86" s="117" t="s">
        <v>4993</v>
      </c>
      <c r="D86" s="117"/>
      <c r="E86" s="117"/>
      <c r="F86" s="117"/>
      <c r="G86" s="76"/>
      <c r="H86" s="568"/>
      <c r="I86" s="555"/>
      <c r="J86" s="555"/>
      <c r="K86" s="555"/>
      <c r="L86" s="555"/>
      <c r="M86" s="555">
        <v>1260000</v>
      </c>
      <c r="N86" s="555"/>
      <c r="O86" s="556">
        <f t="shared" si="2"/>
        <v>1260000</v>
      </c>
      <c r="P86" s="273">
        <v>16</v>
      </c>
    </row>
    <row r="87" spans="1:16">
      <c r="A87" s="333">
        <v>17</v>
      </c>
      <c r="B87" s="117" t="s">
        <v>4965</v>
      </c>
      <c r="C87" s="117" t="s">
        <v>4993</v>
      </c>
      <c r="D87" s="117"/>
      <c r="E87" s="117"/>
      <c r="F87" s="117"/>
      <c r="G87" s="76"/>
      <c r="H87" s="568"/>
      <c r="I87" s="555"/>
      <c r="J87" s="555"/>
      <c r="K87" s="555"/>
      <c r="L87" s="555"/>
      <c r="M87" s="555"/>
      <c r="N87" s="555"/>
      <c r="O87" s="556">
        <f t="shared" si="2"/>
        <v>0</v>
      </c>
      <c r="P87" s="273">
        <v>17</v>
      </c>
    </row>
    <row r="88" spans="1:16">
      <c r="A88" s="333">
        <v>18</v>
      </c>
      <c r="B88" s="117" t="s">
        <v>4966</v>
      </c>
      <c r="C88" s="117" t="s">
        <v>4993</v>
      </c>
      <c r="D88" s="117"/>
      <c r="E88" s="117"/>
      <c r="F88" s="117"/>
      <c r="G88" s="76"/>
      <c r="H88" s="568"/>
      <c r="I88" s="555"/>
      <c r="J88" s="555"/>
      <c r="K88" s="555"/>
      <c r="L88" s="555"/>
      <c r="M88" s="555">
        <v>1053256</v>
      </c>
      <c r="N88" s="555"/>
      <c r="O88" s="556">
        <f t="shared" si="2"/>
        <v>1053256</v>
      </c>
      <c r="P88" s="273">
        <v>18</v>
      </c>
    </row>
    <row r="89" spans="1:16">
      <c r="A89" s="333">
        <v>19</v>
      </c>
      <c r="B89" s="117" t="s">
        <v>4967</v>
      </c>
      <c r="C89" s="117" t="s">
        <v>4993</v>
      </c>
      <c r="D89" s="117"/>
      <c r="E89" s="117"/>
      <c r="F89" s="117"/>
      <c r="G89" s="76"/>
      <c r="H89" s="568"/>
      <c r="I89" s="555"/>
      <c r="J89" s="555"/>
      <c r="K89" s="555"/>
      <c r="L89" s="555"/>
      <c r="M89" s="555">
        <v>285000</v>
      </c>
      <c r="N89" s="555"/>
      <c r="O89" s="556">
        <f t="shared" si="2"/>
        <v>285000</v>
      </c>
      <c r="P89" s="273">
        <v>19</v>
      </c>
    </row>
    <row r="90" spans="1:16">
      <c r="A90" s="333">
        <v>20</v>
      </c>
      <c r="B90" s="117" t="s">
        <v>4968</v>
      </c>
      <c r="C90" s="117" t="s">
        <v>4993</v>
      </c>
      <c r="D90" s="117"/>
      <c r="E90" s="117"/>
      <c r="F90" s="117"/>
      <c r="G90" s="76"/>
      <c r="H90" s="568"/>
      <c r="I90" s="555"/>
      <c r="J90" s="555"/>
      <c r="K90" s="555"/>
      <c r="L90" s="555"/>
      <c r="M90" s="555">
        <v>62830</v>
      </c>
      <c r="N90" s="555"/>
      <c r="O90" s="556">
        <f t="shared" si="2"/>
        <v>62830</v>
      </c>
      <c r="P90" s="273">
        <v>20</v>
      </c>
    </row>
    <row r="91" spans="1:16">
      <c r="A91" s="333">
        <v>21</v>
      </c>
      <c r="B91" s="117" t="s">
        <v>4969</v>
      </c>
      <c r="C91" s="117" t="s">
        <v>4993</v>
      </c>
      <c r="D91" s="117"/>
      <c r="E91" s="117"/>
      <c r="F91" s="117"/>
      <c r="G91" s="76"/>
      <c r="H91" s="568"/>
      <c r="I91" s="555"/>
      <c r="J91" s="555"/>
      <c r="K91" s="555"/>
      <c r="L91" s="555"/>
      <c r="M91" s="555"/>
      <c r="N91" s="555"/>
      <c r="O91" s="556">
        <f t="shared" si="2"/>
        <v>0</v>
      </c>
      <c r="P91" s="273">
        <v>21</v>
      </c>
    </row>
    <row r="92" spans="1:16">
      <c r="A92" s="333">
        <v>22</v>
      </c>
      <c r="B92" s="117" t="s">
        <v>4970</v>
      </c>
      <c r="C92" s="117" t="s">
        <v>4993</v>
      </c>
      <c r="D92" s="117"/>
      <c r="E92" s="117"/>
      <c r="F92" s="117"/>
      <c r="G92" s="76"/>
      <c r="H92" s="568"/>
      <c r="I92" s="555"/>
      <c r="J92" s="555"/>
      <c r="K92" s="555"/>
      <c r="L92" s="555"/>
      <c r="M92" s="555">
        <v>19710</v>
      </c>
      <c r="N92" s="555"/>
      <c r="O92" s="556">
        <f t="shared" si="2"/>
        <v>19710</v>
      </c>
      <c r="P92" s="273">
        <v>22</v>
      </c>
    </row>
    <row r="93" spans="1:16">
      <c r="A93" s="333">
        <v>23</v>
      </c>
      <c r="B93" s="117" t="s">
        <v>4971</v>
      </c>
      <c r="C93" s="117" t="s">
        <v>4993</v>
      </c>
      <c r="D93" s="117"/>
      <c r="E93" s="117"/>
      <c r="F93" s="117"/>
      <c r="G93" s="76"/>
      <c r="H93" s="568"/>
      <c r="I93" s="555"/>
      <c r="J93" s="555"/>
      <c r="K93" s="555"/>
      <c r="L93" s="555"/>
      <c r="M93" s="555"/>
      <c r="N93" s="555"/>
      <c r="O93" s="556">
        <f t="shared" si="2"/>
        <v>0</v>
      </c>
      <c r="P93" s="273">
        <v>23</v>
      </c>
    </row>
    <row r="94" spans="1:16">
      <c r="A94" s="333">
        <v>24</v>
      </c>
      <c r="B94" s="117" t="s">
        <v>4972</v>
      </c>
      <c r="C94" s="117" t="s">
        <v>4993</v>
      </c>
      <c r="D94" s="117"/>
      <c r="E94" s="117"/>
      <c r="F94" s="117"/>
      <c r="G94" s="76"/>
      <c r="H94" s="568"/>
      <c r="I94" s="555"/>
      <c r="J94" s="555"/>
      <c r="K94" s="555"/>
      <c r="L94" s="555"/>
      <c r="M94" s="555">
        <v>22968</v>
      </c>
      <c r="N94" s="555"/>
      <c r="O94" s="556">
        <f t="shared" si="2"/>
        <v>22968</v>
      </c>
      <c r="P94" s="273">
        <v>24</v>
      </c>
    </row>
    <row r="95" spans="1:16">
      <c r="A95" s="333">
        <v>25</v>
      </c>
      <c r="B95" s="117" t="s">
        <v>4973</v>
      </c>
      <c r="C95" s="117" t="s">
        <v>4993</v>
      </c>
      <c r="D95" s="117"/>
      <c r="E95" s="117"/>
      <c r="F95" s="117"/>
      <c r="G95" s="76"/>
      <c r="H95" s="568"/>
      <c r="I95" s="555"/>
      <c r="J95" s="555"/>
      <c r="K95" s="555"/>
      <c r="L95" s="555"/>
      <c r="M95" s="555"/>
      <c r="N95" s="555"/>
      <c r="O95" s="556">
        <f t="shared" si="2"/>
        <v>0</v>
      </c>
      <c r="P95" s="273">
        <v>25</v>
      </c>
    </row>
    <row r="96" spans="1:16">
      <c r="A96" s="333">
        <v>26</v>
      </c>
      <c r="B96" s="117" t="s">
        <v>4974</v>
      </c>
      <c r="C96" s="117" t="s">
        <v>4993</v>
      </c>
      <c r="D96" s="117"/>
      <c r="E96" s="117"/>
      <c r="F96" s="117"/>
      <c r="G96" s="76"/>
      <c r="H96" s="568"/>
      <c r="I96" s="555"/>
      <c r="J96" s="555"/>
      <c r="K96" s="555"/>
      <c r="L96" s="555"/>
      <c r="M96" s="555"/>
      <c r="N96" s="555"/>
      <c r="O96" s="556">
        <f t="shared" si="2"/>
        <v>0</v>
      </c>
      <c r="P96" s="273">
        <v>26</v>
      </c>
    </row>
    <row r="97" spans="1:16">
      <c r="A97" s="333">
        <v>27</v>
      </c>
      <c r="B97" s="117" t="s">
        <v>4975</v>
      </c>
      <c r="C97" s="117" t="s">
        <v>4993</v>
      </c>
      <c r="D97" s="117"/>
      <c r="E97" s="117"/>
      <c r="F97" s="117"/>
      <c r="G97" s="76"/>
      <c r="H97" s="568"/>
      <c r="I97" s="555"/>
      <c r="J97" s="555"/>
      <c r="K97" s="555"/>
      <c r="L97" s="555"/>
      <c r="M97" s="555"/>
      <c r="N97" s="555"/>
      <c r="O97" s="556">
        <f t="shared" si="2"/>
        <v>0</v>
      </c>
      <c r="P97" s="273">
        <v>27</v>
      </c>
    </row>
    <row r="98" spans="1:16">
      <c r="A98" s="333">
        <v>28</v>
      </c>
      <c r="B98" s="117" t="s">
        <v>4976</v>
      </c>
      <c r="C98" s="117" t="s">
        <v>4993</v>
      </c>
      <c r="D98" s="117"/>
      <c r="E98" s="117"/>
      <c r="F98" s="117"/>
      <c r="G98" s="76"/>
      <c r="H98" s="568"/>
      <c r="I98" s="555"/>
      <c r="J98" s="555"/>
      <c r="K98" s="555"/>
      <c r="L98" s="555"/>
      <c r="M98" s="555">
        <v>-2352626</v>
      </c>
      <c r="N98" s="555"/>
      <c r="O98" s="556">
        <f t="shared" si="2"/>
        <v>-2352626</v>
      </c>
      <c r="P98" s="273">
        <v>28</v>
      </c>
    </row>
    <row r="99" spans="1:16">
      <c r="A99" s="333">
        <v>29</v>
      </c>
      <c r="B99" s="117" t="s">
        <v>4977</v>
      </c>
      <c r="C99" s="117" t="s">
        <v>4993</v>
      </c>
      <c r="D99" s="117"/>
      <c r="E99" s="117"/>
      <c r="F99" s="117"/>
      <c r="G99" s="76"/>
      <c r="H99" s="568"/>
      <c r="I99" s="555"/>
      <c r="J99" s="555"/>
      <c r="K99" s="555"/>
      <c r="L99" s="555"/>
      <c r="M99" s="555"/>
      <c r="N99" s="555"/>
      <c r="O99" s="556">
        <f t="shared" si="2"/>
        <v>0</v>
      </c>
      <c r="P99" s="273">
        <v>29</v>
      </c>
    </row>
    <row r="100" spans="1:16">
      <c r="A100" s="333">
        <v>30</v>
      </c>
      <c r="B100" s="117" t="s">
        <v>4978</v>
      </c>
      <c r="C100" s="117" t="s">
        <v>4993</v>
      </c>
      <c r="D100" s="117"/>
      <c r="E100" s="117"/>
      <c r="F100" s="117"/>
      <c r="G100" s="76"/>
      <c r="H100" s="568"/>
      <c r="I100" s="555"/>
      <c r="J100" s="555"/>
      <c r="K100" s="555"/>
      <c r="L100" s="555"/>
      <c r="M100" s="555"/>
      <c r="N100" s="555"/>
      <c r="O100" s="556">
        <f t="shared" si="2"/>
        <v>0</v>
      </c>
      <c r="P100" s="273">
        <v>30</v>
      </c>
    </row>
    <row r="101" spans="1:16">
      <c r="A101" s="333">
        <v>31</v>
      </c>
      <c r="B101" s="117" t="s">
        <v>4979</v>
      </c>
      <c r="C101" s="117" t="s">
        <v>4993</v>
      </c>
      <c r="D101" s="117"/>
      <c r="E101" s="117"/>
      <c r="F101" s="117"/>
      <c r="G101" s="76"/>
      <c r="H101" s="568"/>
      <c r="I101" s="555"/>
      <c r="J101" s="555"/>
      <c r="K101" s="555"/>
      <c r="L101" s="555"/>
      <c r="M101" s="555"/>
      <c r="N101" s="555"/>
      <c r="O101" s="556">
        <f t="shared" si="2"/>
        <v>0</v>
      </c>
      <c r="P101" s="273">
        <v>31</v>
      </c>
    </row>
    <row r="102" spans="1:16">
      <c r="A102" s="333">
        <v>32</v>
      </c>
      <c r="B102" s="117" t="s">
        <v>4980</v>
      </c>
      <c r="C102" s="117" t="s">
        <v>4993</v>
      </c>
      <c r="D102" s="117"/>
      <c r="E102" s="117"/>
      <c r="F102" s="117"/>
      <c r="G102" s="76"/>
      <c r="H102" s="568"/>
      <c r="I102" s="555"/>
      <c r="J102" s="555"/>
      <c r="K102" s="555"/>
      <c r="L102" s="555"/>
      <c r="M102" s="555">
        <v>1245000</v>
      </c>
      <c r="N102" s="555"/>
      <c r="O102" s="556">
        <f t="shared" si="2"/>
        <v>1245000</v>
      </c>
      <c r="P102" s="273">
        <v>32</v>
      </c>
    </row>
    <row r="103" spans="1:16">
      <c r="A103" s="333">
        <v>33</v>
      </c>
      <c r="B103" s="117" t="s">
        <v>4981</v>
      </c>
      <c r="C103" s="117" t="s">
        <v>4993</v>
      </c>
      <c r="D103" s="117"/>
      <c r="E103" s="117"/>
      <c r="F103" s="117"/>
      <c r="G103" s="76"/>
      <c r="H103" s="568"/>
      <c r="I103" s="555"/>
      <c r="J103" s="555"/>
      <c r="K103" s="555"/>
      <c r="L103" s="555"/>
      <c r="M103" s="555"/>
      <c r="N103" s="555"/>
      <c r="O103" s="556">
        <f t="shared" si="2"/>
        <v>0</v>
      </c>
      <c r="P103" s="273">
        <v>33</v>
      </c>
    </row>
    <row r="104" spans="1:16">
      <c r="A104" s="333">
        <v>34</v>
      </c>
      <c r="B104" s="117" t="s">
        <v>4982</v>
      </c>
      <c r="C104" s="117" t="s">
        <v>4993</v>
      </c>
      <c r="D104" s="117"/>
      <c r="E104" s="117"/>
      <c r="F104" s="117"/>
      <c r="G104" s="76"/>
      <c r="H104" s="568"/>
      <c r="I104" s="555"/>
      <c r="J104" s="555"/>
      <c r="K104" s="555"/>
      <c r="L104" s="555"/>
      <c r="M104" s="555"/>
      <c r="N104" s="555"/>
      <c r="O104" s="556">
        <f t="shared" si="2"/>
        <v>0</v>
      </c>
      <c r="P104" s="273">
        <v>34</v>
      </c>
    </row>
    <row r="105" spans="1:16">
      <c r="A105" s="333">
        <v>35</v>
      </c>
      <c r="B105" s="117" t="s">
        <v>4983</v>
      </c>
      <c r="C105" s="117" t="s">
        <v>4993</v>
      </c>
      <c r="D105" s="117"/>
      <c r="E105" s="117"/>
      <c r="F105" s="117"/>
      <c r="G105" s="76"/>
      <c r="H105" s="568"/>
      <c r="I105" s="555"/>
      <c r="J105" s="555"/>
      <c r="K105" s="555"/>
      <c r="L105" s="555"/>
      <c r="M105" s="555">
        <v>-375914</v>
      </c>
      <c r="N105" s="555"/>
      <c r="O105" s="556">
        <f t="shared" si="2"/>
        <v>-375914</v>
      </c>
      <c r="P105" s="273">
        <v>35</v>
      </c>
    </row>
    <row r="106" spans="1:16">
      <c r="A106" s="333">
        <v>36</v>
      </c>
      <c r="B106" s="117" t="s">
        <v>4984</v>
      </c>
      <c r="C106" s="117" t="s">
        <v>4993</v>
      </c>
      <c r="D106" s="117"/>
      <c r="E106" s="117"/>
      <c r="F106" s="117"/>
      <c r="G106" s="76"/>
      <c r="H106" s="568"/>
      <c r="I106" s="555">
        <v>1088070</v>
      </c>
      <c r="J106" s="555"/>
      <c r="K106" s="555"/>
      <c r="L106" s="555"/>
      <c r="M106" s="555">
        <v>73094</v>
      </c>
      <c r="N106" s="555"/>
      <c r="O106" s="556">
        <f t="shared" si="2"/>
        <v>73094</v>
      </c>
      <c r="P106" s="273">
        <v>36</v>
      </c>
    </row>
    <row r="107" spans="1:16">
      <c r="A107" s="333">
        <v>37</v>
      </c>
      <c r="B107" s="117" t="s">
        <v>4985</v>
      </c>
      <c r="C107" s="117" t="s">
        <v>4993</v>
      </c>
      <c r="D107" s="117"/>
      <c r="E107" s="117"/>
      <c r="F107" s="117"/>
      <c r="G107" s="76"/>
      <c r="H107" s="568"/>
      <c r="I107" s="555"/>
      <c r="J107" s="555"/>
      <c r="K107" s="555"/>
      <c r="L107" s="555"/>
      <c r="M107" s="555"/>
      <c r="N107" s="555"/>
      <c r="O107" s="556">
        <f t="shared" si="2"/>
        <v>0</v>
      </c>
      <c r="P107" s="273">
        <v>37</v>
      </c>
    </row>
    <row r="108" spans="1:16">
      <c r="A108" s="333">
        <v>38</v>
      </c>
      <c r="B108" s="117" t="s">
        <v>4986</v>
      </c>
      <c r="C108" s="117" t="s">
        <v>4993</v>
      </c>
      <c r="D108" s="117"/>
      <c r="E108" s="117"/>
      <c r="F108" s="117"/>
      <c r="G108" s="76"/>
      <c r="H108" s="568"/>
      <c r="I108" s="555">
        <v>9978412</v>
      </c>
      <c r="J108" s="555"/>
      <c r="K108" s="555"/>
      <c r="L108" s="555"/>
      <c r="M108" s="555">
        <v>607556</v>
      </c>
      <c r="N108" s="555"/>
      <c r="O108" s="556">
        <f t="shared" si="2"/>
        <v>607556</v>
      </c>
      <c r="P108" s="273">
        <v>38</v>
      </c>
    </row>
    <row r="109" spans="1:16">
      <c r="A109" s="333">
        <v>39</v>
      </c>
      <c r="B109" s="117" t="s">
        <v>4987</v>
      </c>
      <c r="C109" s="117" t="s">
        <v>4993</v>
      </c>
      <c r="D109" s="117"/>
      <c r="E109" s="117"/>
      <c r="F109" s="117"/>
      <c r="G109" s="76"/>
      <c r="H109" s="568"/>
      <c r="I109" s="555">
        <v>2515926</v>
      </c>
      <c r="J109" s="555"/>
      <c r="K109" s="555"/>
      <c r="L109" s="555"/>
      <c r="M109" s="555">
        <v>153770</v>
      </c>
      <c r="N109" s="555"/>
      <c r="O109" s="556">
        <f t="shared" si="2"/>
        <v>153770</v>
      </c>
      <c r="P109" s="273">
        <v>39</v>
      </c>
    </row>
    <row r="110" spans="1:16">
      <c r="A110" s="333">
        <v>40</v>
      </c>
      <c r="B110" s="117" t="s">
        <v>4988</v>
      </c>
      <c r="C110" s="117" t="s">
        <v>4993</v>
      </c>
      <c r="D110" s="117"/>
      <c r="E110" s="117"/>
      <c r="F110" s="117"/>
      <c r="G110" s="76"/>
      <c r="H110" s="568"/>
      <c r="I110" s="555">
        <v>1331904</v>
      </c>
      <c r="J110" s="555"/>
      <c r="K110" s="555"/>
      <c r="L110" s="555"/>
      <c r="M110" s="555">
        <v>79914</v>
      </c>
      <c r="N110" s="555"/>
      <c r="O110" s="556">
        <f t="shared" si="2"/>
        <v>79914</v>
      </c>
      <c r="P110" s="273">
        <v>40</v>
      </c>
    </row>
    <row r="111" spans="1:16">
      <c r="A111" s="333">
        <v>41</v>
      </c>
      <c r="B111" s="117" t="s">
        <v>4989</v>
      </c>
      <c r="C111" s="117" t="s">
        <v>4993</v>
      </c>
      <c r="D111" s="117"/>
      <c r="E111" s="117"/>
      <c r="F111" s="117"/>
      <c r="G111" s="76"/>
      <c r="H111" s="568"/>
      <c r="I111" s="555">
        <v>306808</v>
      </c>
      <c r="J111" s="555"/>
      <c r="K111" s="555"/>
      <c r="L111" s="555"/>
      <c r="M111" s="555">
        <v>18408</v>
      </c>
      <c r="N111" s="555"/>
      <c r="O111" s="556">
        <f t="shared" si="2"/>
        <v>18408</v>
      </c>
      <c r="P111" s="273">
        <v>41</v>
      </c>
    </row>
    <row r="112" spans="1:16">
      <c r="A112" s="333">
        <v>42</v>
      </c>
      <c r="B112" s="117" t="s">
        <v>4990</v>
      </c>
      <c r="C112" s="117" t="s">
        <v>4993</v>
      </c>
      <c r="D112" s="117"/>
      <c r="E112" s="117"/>
      <c r="F112" s="117"/>
      <c r="G112" s="76"/>
      <c r="H112" s="568"/>
      <c r="I112" s="555">
        <v>2818000</v>
      </c>
      <c r="J112" s="555"/>
      <c r="K112" s="555"/>
      <c r="L112" s="555"/>
      <c r="M112" s="555">
        <v>122866</v>
      </c>
      <c r="N112" s="555"/>
      <c r="O112" s="556">
        <f t="shared" si="2"/>
        <v>122866</v>
      </c>
      <c r="P112" s="273">
        <v>42</v>
      </c>
    </row>
    <row r="113" spans="1:16">
      <c r="A113" s="333">
        <v>43</v>
      </c>
      <c r="B113" s="117" t="s">
        <v>4991</v>
      </c>
      <c r="C113" s="117" t="s">
        <v>4993</v>
      </c>
      <c r="D113" s="117"/>
      <c r="E113" s="117"/>
      <c r="F113" s="117"/>
      <c r="G113" s="76"/>
      <c r="H113" s="568"/>
      <c r="I113" s="555">
        <v>33513870</v>
      </c>
      <c r="J113" s="555"/>
      <c r="K113" s="555"/>
      <c r="L113" s="555"/>
      <c r="M113" s="555">
        <v>2062237</v>
      </c>
      <c r="N113" s="555"/>
      <c r="O113" s="556">
        <f t="shared" si="2"/>
        <v>2062237</v>
      </c>
      <c r="P113" s="273">
        <v>43</v>
      </c>
    </row>
    <row r="114" spans="1:16">
      <c r="A114" s="333">
        <v>44</v>
      </c>
      <c r="B114" s="117" t="s">
        <v>4992</v>
      </c>
      <c r="C114" s="117"/>
      <c r="D114" s="117"/>
      <c r="E114" s="117"/>
      <c r="F114" s="117"/>
      <c r="G114" s="76"/>
      <c r="H114" s="568"/>
      <c r="I114" s="555"/>
      <c r="J114" s="555"/>
      <c r="K114" s="555"/>
      <c r="L114" s="555"/>
      <c r="M114" s="555"/>
      <c r="N114" s="555">
        <v>-1274485</v>
      </c>
      <c r="O114" s="556">
        <f t="shared" si="2"/>
        <v>-1274485</v>
      </c>
      <c r="P114" s="273">
        <v>44</v>
      </c>
    </row>
    <row r="115" spans="1:16">
      <c r="A115" s="333">
        <v>45</v>
      </c>
      <c r="B115" s="117"/>
      <c r="C115" s="117"/>
      <c r="D115" s="117"/>
      <c r="E115" s="117"/>
      <c r="F115" s="117"/>
      <c r="G115" s="76"/>
      <c r="H115" s="568"/>
      <c r="I115" s="555"/>
      <c r="J115" s="555"/>
      <c r="K115" s="555"/>
      <c r="L115" s="555"/>
      <c r="M115" s="555"/>
      <c r="N115" s="555"/>
      <c r="O115" s="556">
        <f t="shared" si="2"/>
        <v>0</v>
      </c>
      <c r="P115" s="273">
        <v>45</v>
      </c>
    </row>
    <row r="116" spans="1:16">
      <c r="A116" s="333">
        <v>46</v>
      </c>
      <c r="B116" s="117"/>
      <c r="C116" s="117"/>
      <c r="D116" s="117"/>
      <c r="E116" s="117"/>
      <c r="F116" s="117"/>
      <c r="G116" s="76"/>
      <c r="H116" s="568"/>
      <c r="I116" s="555"/>
      <c r="J116" s="555"/>
      <c r="K116" s="555"/>
      <c r="L116" s="555"/>
      <c r="M116" s="555"/>
      <c r="N116" s="555"/>
      <c r="O116" s="556">
        <f t="shared" si="2"/>
        <v>0</v>
      </c>
      <c r="P116" s="273">
        <v>46</v>
      </c>
    </row>
    <row r="117" spans="1:16">
      <c r="A117" s="333">
        <v>47</v>
      </c>
      <c r="B117" s="117"/>
      <c r="C117" s="117"/>
      <c r="D117" s="117"/>
      <c r="E117" s="117"/>
      <c r="F117" s="117"/>
      <c r="G117" s="76"/>
      <c r="H117" s="568"/>
      <c r="I117" s="555"/>
      <c r="J117" s="555"/>
      <c r="K117" s="555"/>
      <c r="L117" s="555"/>
      <c r="M117" s="555"/>
      <c r="N117" s="555"/>
      <c r="O117" s="556">
        <f t="shared" si="2"/>
        <v>0</v>
      </c>
      <c r="P117" s="273">
        <v>47</v>
      </c>
    </row>
    <row r="118" spans="1:16">
      <c r="A118" s="333">
        <v>48</v>
      </c>
      <c r="B118" s="117"/>
      <c r="C118" s="117"/>
      <c r="D118" s="117"/>
      <c r="E118" s="117"/>
      <c r="F118" s="117"/>
      <c r="G118" s="76"/>
      <c r="H118" s="568"/>
      <c r="I118" s="555"/>
      <c r="J118" s="555"/>
      <c r="K118" s="555"/>
      <c r="L118" s="555"/>
      <c r="M118" s="555"/>
      <c r="N118" s="555"/>
      <c r="O118" s="556">
        <f t="shared" si="2"/>
        <v>0</v>
      </c>
      <c r="P118" s="273">
        <v>48</v>
      </c>
    </row>
    <row r="119" spans="1:16">
      <c r="A119" s="333">
        <v>49</v>
      </c>
      <c r="B119" s="117"/>
      <c r="C119" s="117"/>
      <c r="D119" s="117"/>
      <c r="E119" s="117"/>
      <c r="F119" s="117"/>
      <c r="G119" s="76"/>
      <c r="H119" s="568"/>
      <c r="I119" s="555"/>
      <c r="J119" s="555"/>
      <c r="K119" s="555"/>
      <c r="L119" s="555"/>
      <c r="M119" s="555"/>
      <c r="N119" s="555"/>
      <c r="O119" s="556">
        <f t="shared" si="2"/>
        <v>0</v>
      </c>
      <c r="P119" s="273">
        <v>49</v>
      </c>
    </row>
    <row r="120" spans="1:16" ht="15.75" thickBot="1">
      <c r="A120" s="340">
        <v>50</v>
      </c>
      <c r="B120" s="824" t="s">
        <v>2677</v>
      </c>
      <c r="C120" s="619"/>
      <c r="D120" s="619"/>
      <c r="E120" s="619"/>
      <c r="F120" s="619"/>
      <c r="G120" s="648"/>
      <c r="H120" s="564"/>
      <c r="I120" s="647">
        <f t="shared" ref="I120:O120" si="3">SUM(I71:I119)</f>
        <v>2815413839</v>
      </c>
      <c r="J120" s="647">
        <f t="shared" si="3"/>
        <v>0</v>
      </c>
      <c r="K120" s="647">
        <f t="shared" si="3"/>
        <v>0</v>
      </c>
      <c r="L120" s="512">
        <f t="shared" si="3"/>
        <v>0</v>
      </c>
      <c r="M120" s="512">
        <f t="shared" si="3"/>
        <v>184380946</v>
      </c>
      <c r="N120" s="512">
        <f t="shared" si="3"/>
        <v>-1274485</v>
      </c>
      <c r="O120" s="512">
        <f t="shared" si="3"/>
        <v>183106461</v>
      </c>
      <c r="P120" s="311">
        <v>50</v>
      </c>
    </row>
    <row r="121" spans="1:16">
      <c r="A121" s="1021"/>
      <c r="B121" s="1021"/>
      <c r="C121" s="1187"/>
      <c r="D121" s="1187"/>
      <c r="E121" s="1187"/>
      <c r="F121" s="1187"/>
      <c r="G121" s="1187"/>
      <c r="H121" s="1180"/>
      <c r="I121" s="1180"/>
      <c r="J121" s="1180"/>
      <c r="K121" s="1180"/>
      <c r="L121" s="1181"/>
      <c r="M121" s="1181"/>
      <c r="N121" s="1181"/>
      <c r="O121" s="1181"/>
      <c r="P121" s="1021"/>
    </row>
    <row r="122" spans="1:16">
      <c r="A122" s="472" t="s">
        <v>2246</v>
      </c>
      <c r="B122" s="1107"/>
      <c r="C122" s="1107"/>
      <c r="D122" s="1107"/>
      <c r="E122" s="1107"/>
      <c r="F122" s="1107"/>
      <c r="G122" s="1107"/>
      <c r="H122" s="472" t="s">
        <v>2246</v>
      </c>
      <c r="I122" s="1107"/>
      <c r="J122" s="1107"/>
      <c r="K122" s="1107"/>
      <c r="L122" s="1107"/>
      <c r="M122" s="1185"/>
    </row>
    <row r="123" spans="1:16">
      <c r="A123" s="69" t="s">
        <v>2249</v>
      </c>
      <c r="B123" s="69"/>
      <c r="C123" s="69"/>
      <c r="D123" s="69"/>
      <c r="E123" s="69"/>
      <c r="F123" s="69"/>
      <c r="G123" s="69"/>
      <c r="H123" s="69" t="s">
        <v>2250</v>
      </c>
      <c r="I123" s="69"/>
      <c r="J123" s="69"/>
      <c r="K123" s="69"/>
      <c r="L123" s="69"/>
      <c r="M123" s="69"/>
      <c r="N123" s="69"/>
      <c r="O123" s="69"/>
      <c r="P123" s="69"/>
    </row>
    <row r="124" spans="1:16" ht="16.5" thickBot="1">
      <c r="A124" s="1177" t="str">
        <f>'Data Sheet'!$C$25</f>
        <v>Central Hudson Gas &amp; Electric</v>
      </c>
      <c r="B124" s="1107"/>
      <c r="C124" s="1107"/>
      <c r="D124" s="1107"/>
      <c r="E124" s="1166" t="str">
        <f>'Data Sheet'!$C$40</f>
        <v>4/14/14</v>
      </c>
      <c r="F124" s="1107"/>
      <c r="G124" s="1107" t="str">
        <f>'Data Sheet'!$C$38</f>
        <v>12/31/13</v>
      </c>
      <c r="H124" s="1177" t="str">
        <f>'Data Sheet'!$C$25</f>
        <v>Central Hudson Gas &amp; Electric</v>
      </c>
      <c r="I124" s="1107"/>
      <c r="J124" s="1107"/>
      <c r="K124" s="1107"/>
      <c r="L124" s="1107"/>
      <c r="M124" s="1107"/>
      <c r="N124" s="1166" t="str">
        <f>'Data Sheet'!$C$40</f>
        <v>4/14/14</v>
      </c>
      <c r="O124" t="str">
        <f>'Data Sheet'!$C$38</f>
        <v>12/31/13</v>
      </c>
    </row>
    <row r="125" spans="1:16">
      <c r="A125" s="1109"/>
      <c r="B125" s="1110"/>
      <c r="C125" s="1110"/>
      <c r="D125" s="1110"/>
      <c r="E125" s="1110"/>
      <c r="F125" s="1110"/>
      <c r="G125" s="1167"/>
      <c r="H125" s="1109"/>
      <c r="I125" s="1110"/>
      <c r="J125" s="1110"/>
      <c r="K125" s="1110"/>
      <c r="L125" s="1110"/>
      <c r="M125" s="1110"/>
      <c r="N125" s="1110"/>
      <c r="O125" s="1110"/>
      <c r="P125" s="1167"/>
    </row>
    <row r="126" spans="1:16">
      <c r="A126" s="379" t="s">
        <v>4198</v>
      </c>
      <c r="B126" s="69"/>
      <c r="C126" s="69"/>
      <c r="D126" s="69"/>
      <c r="E126" s="69"/>
      <c r="F126" s="69"/>
      <c r="G126" s="1169"/>
      <c r="H126" s="379" t="s">
        <v>4199</v>
      </c>
      <c r="I126" s="69"/>
      <c r="J126" s="69"/>
      <c r="K126" s="69"/>
      <c r="L126" s="69"/>
      <c r="M126" s="69"/>
      <c r="N126" s="69"/>
      <c r="O126" s="69"/>
      <c r="P126" s="73"/>
    </row>
    <row r="127" spans="1:16">
      <c r="A127" s="379" t="s">
        <v>4200</v>
      </c>
      <c r="B127" s="69"/>
      <c r="C127" s="69"/>
      <c r="D127" s="69"/>
      <c r="E127" s="69"/>
      <c r="F127" s="69"/>
      <c r="G127" s="1169"/>
      <c r="H127" s="379" t="s">
        <v>4201</v>
      </c>
      <c r="I127" s="69"/>
      <c r="J127" s="69"/>
      <c r="K127" s="69"/>
      <c r="L127" s="69"/>
      <c r="M127" s="69"/>
      <c r="N127" s="69"/>
      <c r="O127" s="69"/>
      <c r="P127" s="73"/>
    </row>
    <row r="128" spans="1:16">
      <c r="A128" s="1121"/>
      <c r="B128" s="1122"/>
      <c r="C128" s="1122"/>
      <c r="D128" s="1122"/>
      <c r="E128" s="1122"/>
      <c r="F128" s="1122"/>
      <c r="G128" s="1186"/>
      <c r="H128" s="1170"/>
      <c r="I128" s="1122"/>
      <c r="J128" s="1122"/>
      <c r="K128" s="1122"/>
      <c r="L128" s="1122"/>
      <c r="M128" s="1122"/>
      <c r="N128" s="1122"/>
      <c r="O128" s="1122"/>
      <c r="P128" s="1186"/>
    </row>
    <row r="129" spans="1:16">
      <c r="A129" s="411"/>
      <c r="B129" s="89"/>
      <c r="C129" s="84"/>
      <c r="D129" s="82"/>
      <c r="E129" s="82"/>
      <c r="F129" s="315" t="s">
        <v>4076</v>
      </c>
      <c r="G129" s="316"/>
      <c r="H129" s="412"/>
      <c r="I129" s="444"/>
      <c r="J129" s="264" t="s">
        <v>2230</v>
      </c>
      <c r="K129" s="644"/>
      <c r="L129" s="264" t="s">
        <v>2231</v>
      </c>
      <c r="M129" s="264"/>
      <c r="N129" s="264"/>
      <c r="O129" s="264"/>
      <c r="P129" s="316"/>
    </row>
    <row r="130" spans="1:16">
      <c r="A130" s="332"/>
      <c r="B130" s="347" t="s">
        <v>2232</v>
      </c>
      <c r="C130" s="81"/>
      <c r="D130" s="347" t="s">
        <v>2233</v>
      </c>
      <c r="E130" s="347" t="s">
        <v>4080</v>
      </c>
      <c r="F130" s="347" t="s">
        <v>4080</v>
      </c>
      <c r="G130" s="482" t="s">
        <v>4080</v>
      </c>
      <c r="H130" s="72"/>
      <c r="I130" s="81"/>
      <c r="J130" s="81" t="s">
        <v>2045</v>
      </c>
      <c r="K130" s="81"/>
      <c r="L130" s="347" t="s">
        <v>2234</v>
      </c>
      <c r="M130" s="347" t="s">
        <v>2235</v>
      </c>
      <c r="N130" s="346" t="s">
        <v>2676</v>
      </c>
      <c r="O130" s="97"/>
      <c r="P130" s="83"/>
    </row>
    <row r="131" spans="1:16">
      <c r="A131" s="332"/>
      <c r="B131" s="347" t="s">
        <v>2236</v>
      </c>
      <c r="C131" s="347" t="s">
        <v>4082</v>
      </c>
      <c r="D131" s="347" t="s">
        <v>4083</v>
      </c>
      <c r="E131" s="347" t="s">
        <v>4084</v>
      </c>
      <c r="F131" s="347" t="s">
        <v>4085</v>
      </c>
      <c r="G131" s="482" t="s">
        <v>4085</v>
      </c>
      <c r="H131" s="379" t="s">
        <v>4086</v>
      </c>
      <c r="I131" s="491"/>
      <c r="J131" s="347" t="s">
        <v>4086</v>
      </c>
      <c r="K131" s="347" t="s">
        <v>4086</v>
      </c>
      <c r="L131" s="347" t="s">
        <v>625</v>
      </c>
      <c r="M131" s="347" t="s">
        <v>625</v>
      </c>
      <c r="N131" s="346" t="s">
        <v>625</v>
      </c>
      <c r="O131" s="345" t="s">
        <v>2237</v>
      </c>
      <c r="P131" s="270" t="s">
        <v>2238</v>
      </c>
    </row>
    <row r="132" spans="1:16">
      <c r="A132" s="332" t="s">
        <v>1984</v>
      </c>
      <c r="B132" s="347" t="s">
        <v>2239</v>
      </c>
      <c r="C132" s="347" t="s">
        <v>4092</v>
      </c>
      <c r="D132" s="347" t="s">
        <v>4093</v>
      </c>
      <c r="E132" s="347" t="s">
        <v>2234</v>
      </c>
      <c r="F132" s="347" t="s">
        <v>4095</v>
      </c>
      <c r="G132" s="482" t="s">
        <v>4096</v>
      </c>
      <c r="H132" s="379" t="s">
        <v>2240</v>
      </c>
      <c r="I132" s="491"/>
      <c r="J132" s="347" t="s">
        <v>2241</v>
      </c>
      <c r="K132" s="347" t="s">
        <v>2242</v>
      </c>
      <c r="L132" s="347" t="s">
        <v>4098</v>
      </c>
      <c r="M132" s="347" t="s">
        <v>4098</v>
      </c>
      <c r="N132" s="346" t="s">
        <v>4098</v>
      </c>
      <c r="O132" s="345" t="s">
        <v>2243</v>
      </c>
      <c r="P132" s="270" t="s">
        <v>1987</v>
      </c>
    </row>
    <row r="133" spans="1:16">
      <c r="A133" s="333" t="s">
        <v>1987</v>
      </c>
      <c r="B133" s="493" t="s">
        <v>3447</v>
      </c>
      <c r="C133" s="493" t="s">
        <v>3448</v>
      </c>
      <c r="D133" s="493" t="s">
        <v>3449</v>
      </c>
      <c r="E133" s="493" t="s">
        <v>3450</v>
      </c>
      <c r="F133" s="493" t="s">
        <v>2692</v>
      </c>
      <c r="G133" s="630" t="s">
        <v>2693</v>
      </c>
      <c r="H133" s="74" t="s">
        <v>2244</v>
      </c>
      <c r="I133" s="117"/>
      <c r="J133" s="117" t="s">
        <v>2245</v>
      </c>
      <c r="K133" s="493" t="s">
        <v>2696</v>
      </c>
      <c r="L133" s="493" t="s">
        <v>2697</v>
      </c>
      <c r="M133" s="493" t="s">
        <v>2698</v>
      </c>
      <c r="N133" s="823" t="s">
        <v>2699</v>
      </c>
      <c r="O133" s="397" t="s">
        <v>219</v>
      </c>
      <c r="P133" s="273"/>
    </row>
    <row r="134" spans="1:16">
      <c r="A134" s="333">
        <v>1</v>
      </c>
      <c r="B134" s="117" t="s">
        <v>2045</v>
      </c>
      <c r="C134" s="117" t="s">
        <v>2045</v>
      </c>
      <c r="D134" s="117" t="s">
        <v>2045</v>
      </c>
      <c r="E134" s="117" t="s">
        <v>2045</v>
      </c>
      <c r="F134" s="117" t="s">
        <v>2045</v>
      </c>
      <c r="G134" s="76" t="s">
        <v>2045</v>
      </c>
      <c r="H134" s="568" t="s">
        <v>2045</v>
      </c>
      <c r="I134" s="555"/>
      <c r="J134" s="555" t="s">
        <v>2045</v>
      </c>
      <c r="K134" s="555"/>
      <c r="L134" s="392" t="s">
        <v>2045</v>
      </c>
      <c r="M134" s="392" t="s">
        <v>2045</v>
      </c>
      <c r="N134" s="392" t="s">
        <v>2045</v>
      </c>
      <c r="O134" s="553">
        <f t="shared" ref="O134:O182" si="4">SUM(L134:N134)</f>
        <v>0</v>
      </c>
      <c r="P134" s="273">
        <v>1</v>
      </c>
    </row>
    <row r="135" spans="1:16">
      <c r="A135" s="333">
        <v>2</v>
      </c>
      <c r="B135" s="117"/>
      <c r="C135" s="117"/>
      <c r="D135" s="117"/>
      <c r="E135" s="117"/>
      <c r="F135" s="117"/>
      <c r="G135" s="76"/>
      <c r="H135" s="568"/>
      <c r="I135" s="555"/>
      <c r="J135" s="555"/>
      <c r="K135" s="555"/>
      <c r="L135" s="555" t="s">
        <v>2045</v>
      </c>
      <c r="M135" s="555"/>
      <c r="N135" s="555"/>
      <c r="O135" s="556">
        <f t="shared" si="4"/>
        <v>0</v>
      </c>
      <c r="P135" s="273">
        <v>2</v>
      </c>
    </row>
    <row r="136" spans="1:16">
      <c r="A136" s="333">
        <v>3</v>
      </c>
      <c r="B136" s="117"/>
      <c r="C136" s="117"/>
      <c r="D136" s="117"/>
      <c r="E136" s="117"/>
      <c r="F136" s="117"/>
      <c r="G136" s="76"/>
      <c r="H136" s="568"/>
      <c r="I136" s="555"/>
      <c r="J136" s="555"/>
      <c r="K136" s="555"/>
      <c r="L136" s="555"/>
      <c r="M136" s="555"/>
      <c r="N136" s="555"/>
      <c r="O136" s="556">
        <f t="shared" si="4"/>
        <v>0</v>
      </c>
      <c r="P136" s="273">
        <v>3</v>
      </c>
    </row>
    <row r="137" spans="1:16">
      <c r="A137" s="333">
        <v>4</v>
      </c>
      <c r="B137" s="117"/>
      <c r="C137" s="117"/>
      <c r="D137" s="117"/>
      <c r="E137" s="117"/>
      <c r="F137" s="117"/>
      <c r="G137" s="76"/>
      <c r="H137" s="568"/>
      <c r="I137" s="555"/>
      <c r="J137" s="555"/>
      <c r="K137" s="555"/>
      <c r="L137" s="555"/>
      <c r="M137" s="555"/>
      <c r="N137" s="555"/>
      <c r="O137" s="556">
        <f t="shared" si="4"/>
        <v>0</v>
      </c>
      <c r="P137" s="273">
        <v>4</v>
      </c>
    </row>
    <row r="138" spans="1:16">
      <c r="A138" s="333">
        <v>5</v>
      </c>
      <c r="B138" s="117"/>
      <c r="C138" s="117"/>
      <c r="D138" s="117"/>
      <c r="E138" s="117"/>
      <c r="F138" s="117"/>
      <c r="G138" s="76"/>
      <c r="H138" s="568"/>
      <c r="I138" s="555"/>
      <c r="J138" s="555"/>
      <c r="K138" s="555"/>
      <c r="L138" s="555"/>
      <c r="M138" s="555"/>
      <c r="N138" s="555"/>
      <c r="O138" s="556">
        <f t="shared" si="4"/>
        <v>0</v>
      </c>
      <c r="P138" s="273">
        <v>5</v>
      </c>
    </row>
    <row r="139" spans="1:16">
      <c r="A139" s="333">
        <v>6</v>
      </c>
      <c r="B139" s="117"/>
      <c r="C139" s="117"/>
      <c r="D139" s="117"/>
      <c r="E139" s="117"/>
      <c r="F139" s="117"/>
      <c r="G139" s="76"/>
      <c r="H139" s="568"/>
      <c r="I139" s="555"/>
      <c r="J139" s="555"/>
      <c r="K139" s="555"/>
      <c r="L139" s="555"/>
      <c r="M139" s="555"/>
      <c r="N139" s="555"/>
      <c r="O139" s="556">
        <f t="shared" si="4"/>
        <v>0</v>
      </c>
      <c r="P139" s="273">
        <v>6</v>
      </c>
    </row>
    <row r="140" spans="1:16">
      <c r="A140" s="333">
        <v>7</v>
      </c>
      <c r="B140" s="117"/>
      <c r="C140" s="117"/>
      <c r="D140" s="117"/>
      <c r="E140" s="117"/>
      <c r="F140" s="117"/>
      <c r="G140" s="76"/>
      <c r="H140" s="568"/>
      <c r="I140" s="555"/>
      <c r="J140" s="555"/>
      <c r="K140" s="555"/>
      <c r="L140" s="555"/>
      <c r="M140" s="555"/>
      <c r="N140" s="555"/>
      <c r="O140" s="556">
        <f t="shared" si="4"/>
        <v>0</v>
      </c>
      <c r="P140" s="273">
        <v>7</v>
      </c>
    </row>
    <row r="141" spans="1:16">
      <c r="A141" s="333">
        <v>8</v>
      </c>
      <c r="B141" s="117"/>
      <c r="C141" s="117"/>
      <c r="D141" s="117"/>
      <c r="E141" s="117"/>
      <c r="F141" s="117"/>
      <c r="G141" s="76"/>
      <c r="H141" s="568"/>
      <c r="I141" s="555"/>
      <c r="J141" s="555"/>
      <c r="K141" s="555"/>
      <c r="L141" s="555"/>
      <c r="M141" s="555"/>
      <c r="N141" s="555"/>
      <c r="O141" s="556">
        <f t="shared" si="4"/>
        <v>0</v>
      </c>
      <c r="P141" s="273">
        <v>8</v>
      </c>
    </row>
    <row r="142" spans="1:16">
      <c r="A142" s="333">
        <v>9</v>
      </c>
      <c r="B142" s="117"/>
      <c r="C142" s="117"/>
      <c r="D142" s="117"/>
      <c r="E142" s="117"/>
      <c r="F142" s="117"/>
      <c r="G142" s="76"/>
      <c r="H142" s="568"/>
      <c r="I142" s="555"/>
      <c r="J142" s="555"/>
      <c r="K142" s="555"/>
      <c r="L142" s="555"/>
      <c r="M142" s="555"/>
      <c r="N142" s="555"/>
      <c r="O142" s="556">
        <f t="shared" si="4"/>
        <v>0</v>
      </c>
      <c r="P142" s="273">
        <v>9</v>
      </c>
    </row>
    <row r="143" spans="1:16">
      <c r="A143" s="333">
        <v>10</v>
      </c>
      <c r="B143" s="117"/>
      <c r="C143" s="117"/>
      <c r="D143" s="117"/>
      <c r="E143" s="117"/>
      <c r="F143" s="117"/>
      <c r="G143" s="76"/>
      <c r="H143" s="568"/>
      <c r="I143" s="555"/>
      <c r="J143" s="555"/>
      <c r="K143" s="555"/>
      <c r="L143" s="555"/>
      <c r="M143" s="555"/>
      <c r="N143" s="555"/>
      <c r="O143" s="556">
        <f t="shared" si="4"/>
        <v>0</v>
      </c>
      <c r="P143" s="273">
        <v>10</v>
      </c>
    </row>
    <row r="144" spans="1:16">
      <c r="A144" s="333">
        <v>11</v>
      </c>
      <c r="B144" s="117"/>
      <c r="C144" s="117"/>
      <c r="D144" s="117"/>
      <c r="E144" s="117"/>
      <c r="F144" s="117"/>
      <c r="G144" s="76"/>
      <c r="H144" s="568"/>
      <c r="I144" s="555"/>
      <c r="J144" s="555"/>
      <c r="K144" s="555"/>
      <c r="L144" s="555"/>
      <c r="M144" s="555"/>
      <c r="N144" s="555"/>
      <c r="O144" s="556">
        <f t="shared" si="4"/>
        <v>0</v>
      </c>
      <c r="P144" s="273">
        <v>11</v>
      </c>
    </row>
    <row r="145" spans="1:16">
      <c r="A145" s="333">
        <v>12</v>
      </c>
      <c r="B145" s="117"/>
      <c r="C145" s="117"/>
      <c r="D145" s="117"/>
      <c r="E145" s="117"/>
      <c r="F145" s="117"/>
      <c r="G145" s="76"/>
      <c r="H145" s="568"/>
      <c r="I145" s="555"/>
      <c r="J145" s="555"/>
      <c r="K145" s="555"/>
      <c r="L145" s="555"/>
      <c r="M145" s="555"/>
      <c r="N145" s="555"/>
      <c r="O145" s="556">
        <f t="shared" si="4"/>
        <v>0</v>
      </c>
      <c r="P145" s="273">
        <v>12</v>
      </c>
    </row>
    <row r="146" spans="1:16">
      <c r="A146" s="333">
        <v>13</v>
      </c>
      <c r="B146" s="117"/>
      <c r="C146" s="117"/>
      <c r="D146" s="117"/>
      <c r="E146" s="117"/>
      <c r="F146" s="117"/>
      <c r="G146" s="76"/>
      <c r="H146" s="568"/>
      <c r="I146" s="555"/>
      <c r="J146" s="555"/>
      <c r="K146" s="555"/>
      <c r="L146" s="555"/>
      <c r="M146" s="555"/>
      <c r="N146" s="555"/>
      <c r="O146" s="556">
        <f t="shared" si="4"/>
        <v>0</v>
      </c>
      <c r="P146" s="273">
        <v>13</v>
      </c>
    </row>
    <row r="147" spans="1:16">
      <c r="A147" s="333">
        <v>14</v>
      </c>
      <c r="B147" s="117"/>
      <c r="C147" s="117"/>
      <c r="D147" s="117"/>
      <c r="E147" s="117"/>
      <c r="F147" s="117"/>
      <c r="G147" s="76"/>
      <c r="H147" s="568"/>
      <c r="I147" s="555"/>
      <c r="J147" s="555"/>
      <c r="K147" s="555"/>
      <c r="L147" s="555"/>
      <c r="M147" s="555"/>
      <c r="N147" s="555"/>
      <c r="O147" s="556">
        <f t="shared" si="4"/>
        <v>0</v>
      </c>
      <c r="P147" s="273">
        <v>14</v>
      </c>
    </row>
    <row r="148" spans="1:16">
      <c r="A148" s="333">
        <v>15</v>
      </c>
      <c r="B148" s="117"/>
      <c r="C148" s="117"/>
      <c r="D148" s="117"/>
      <c r="E148" s="117"/>
      <c r="F148" s="117"/>
      <c r="G148" s="76"/>
      <c r="H148" s="568"/>
      <c r="I148" s="555"/>
      <c r="J148" s="555"/>
      <c r="K148" s="555"/>
      <c r="L148" s="555"/>
      <c r="M148" s="555"/>
      <c r="N148" s="555"/>
      <c r="O148" s="556">
        <f t="shared" si="4"/>
        <v>0</v>
      </c>
      <c r="P148" s="273">
        <v>15</v>
      </c>
    </row>
    <row r="149" spans="1:16">
      <c r="A149" s="333">
        <v>16</v>
      </c>
      <c r="B149" s="117"/>
      <c r="C149" s="117"/>
      <c r="D149" s="117"/>
      <c r="E149" s="117"/>
      <c r="F149" s="117"/>
      <c r="G149" s="76"/>
      <c r="H149" s="568"/>
      <c r="I149" s="555"/>
      <c r="J149" s="555"/>
      <c r="K149" s="555"/>
      <c r="L149" s="555"/>
      <c r="M149" s="555"/>
      <c r="N149" s="555"/>
      <c r="O149" s="556">
        <f t="shared" si="4"/>
        <v>0</v>
      </c>
      <c r="P149" s="273">
        <v>16</v>
      </c>
    </row>
    <row r="150" spans="1:16">
      <c r="A150" s="333">
        <v>17</v>
      </c>
      <c r="B150" s="117"/>
      <c r="C150" s="117"/>
      <c r="D150" s="117"/>
      <c r="E150" s="117"/>
      <c r="F150" s="117"/>
      <c r="G150" s="76"/>
      <c r="H150" s="568"/>
      <c r="I150" s="555"/>
      <c r="J150" s="555"/>
      <c r="K150" s="555"/>
      <c r="L150" s="555"/>
      <c r="M150" s="555"/>
      <c r="N150" s="555"/>
      <c r="O150" s="556">
        <f t="shared" si="4"/>
        <v>0</v>
      </c>
      <c r="P150" s="273">
        <v>17</v>
      </c>
    </row>
    <row r="151" spans="1:16">
      <c r="A151" s="333">
        <v>18</v>
      </c>
      <c r="B151" s="117"/>
      <c r="C151" s="117"/>
      <c r="D151" s="117"/>
      <c r="E151" s="117"/>
      <c r="F151" s="117"/>
      <c r="G151" s="76"/>
      <c r="H151" s="568"/>
      <c r="I151" s="555"/>
      <c r="J151" s="555"/>
      <c r="K151" s="555"/>
      <c r="L151" s="555"/>
      <c r="M151" s="555"/>
      <c r="N151" s="555"/>
      <c r="O151" s="556">
        <f t="shared" si="4"/>
        <v>0</v>
      </c>
      <c r="P151" s="273">
        <v>18</v>
      </c>
    </row>
    <row r="152" spans="1:16">
      <c r="A152" s="333">
        <v>19</v>
      </c>
      <c r="B152" s="117"/>
      <c r="C152" s="117"/>
      <c r="D152" s="117"/>
      <c r="E152" s="117"/>
      <c r="F152" s="117"/>
      <c r="G152" s="76"/>
      <c r="H152" s="568"/>
      <c r="I152" s="555"/>
      <c r="J152" s="555"/>
      <c r="K152" s="555"/>
      <c r="L152" s="555"/>
      <c r="M152" s="555"/>
      <c r="N152" s="555"/>
      <c r="O152" s="556">
        <f t="shared" si="4"/>
        <v>0</v>
      </c>
      <c r="P152" s="273">
        <v>19</v>
      </c>
    </row>
    <row r="153" spans="1:16">
      <c r="A153" s="333">
        <v>20</v>
      </c>
      <c r="B153" s="117"/>
      <c r="C153" s="117"/>
      <c r="D153" s="117"/>
      <c r="E153" s="117"/>
      <c r="F153" s="117"/>
      <c r="G153" s="76"/>
      <c r="H153" s="568"/>
      <c r="I153" s="555"/>
      <c r="J153" s="555"/>
      <c r="K153" s="555"/>
      <c r="L153" s="555"/>
      <c r="M153" s="555"/>
      <c r="N153" s="555"/>
      <c r="O153" s="556">
        <f t="shared" si="4"/>
        <v>0</v>
      </c>
      <c r="P153" s="273">
        <v>20</v>
      </c>
    </row>
    <row r="154" spans="1:16">
      <c r="A154" s="333">
        <v>21</v>
      </c>
      <c r="B154" s="117"/>
      <c r="C154" s="117"/>
      <c r="D154" s="117"/>
      <c r="E154" s="117"/>
      <c r="F154" s="117"/>
      <c r="G154" s="76"/>
      <c r="H154" s="568"/>
      <c r="I154" s="555"/>
      <c r="J154" s="555"/>
      <c r="K154" s="555"/>
      <c r="L154" s="555"/>
      <c r="M154" s="555"/>
      <c r="N154" s="555"/>
      <c r="O154" s="556">
        <f t="shared" si="4"/>
        <v>0</v>
      </c>
      <c r="P154" s="273">
        <v>21</v>
      </c>
    </row>
    <row r="155" spans="1:16">
      <c r="A155" s="333">
        <v>22</v>
      </c>
      <c r="B155" s="117"/>
      <c r="C155" s="117"/>
      <c r="D155" s="117"/>
      <c r="E155" s="117"/>
      <c r="F155" s="117"/>
      <c r="G155" s="76"/>
      <c r="H155" s="568"/>
      <c r="I155" s="555"/>
      <c r="J155" s="555"/>
      <c r="K155" s="555"/>
      <c r="L155" s="555"/>
      <c r="M155" s="555"/>
      <c r="N155" s="555"/>
      <c r="O155" s="556">
        <f t="shared" si="4"/>
        <v>0</v>
      </c>
      <c r="P155" s="273">
        <v>22</v>
      </c>
    </row>
    <row r="156" spans="1:16">
      <c r="A156" s="333">
        <v>23</v>
      </c>
      <c r="B156" s="117"/>
      <c r="C156" s="117"/>
      <c r="D156" s="117"/>
      <c r="E156" s="117"/>
      <c r="F156" s="117"/>
      <c r="G156" s="76"/>
      <c r="H156" s="568"/>
      <c r="I156" s="555"/>
      <c r="J156" s="555"/>
      <c r="K156" s="555"/>
      <c r="L156" s="555"/>
      <c r="M156" s="555"/>
      <c r="N156" s="555"/>
      <c r="O156" s="556">
        <f t="shared" si="4"/>
        <v>0</v>
      </c>
      <c r="P156" s="273">
        <v>23</v>
      </c>
    </row>
    <row r="157" spans="1:16">
      <c r="A157" s="333">
        <v>24</v>
      </c>
      <c r="B157" s="117"/>
      <c r="C157" s="117"/>
      <c r="D157" s="117"/>
      <c r="E157" s="117"/>
      <c r="F157" s="117"/>
      <c r="G157" s="76"/>
      <c r="H157" s="568"/>
      <c r="I157" s="555"/>
      <c r="J157" s="555"/>
      <c r="K157" s="555"/>
      <c r="L157" s="555"/>
      <c r="M157" s="555"/>
      <c r="N157" s="555"/>
      <c r="O157" s="556">
        <f t="shared" si="4"/>
        <v>0</v>
      </c>
      <c r="P157" s="273">
        <v>24</v>
      </c>
    </row>
    <row r="158" spans="1:16">
      <c r="A158" s="333">
        <v>25</v>
      </c>
      <c r="B158" s="117"/>
      <c r="C158" s="117"/>
      <c r="D158" s="117"/>
      <c r="E158" s="117"/>
      <c r="F158" s="117"/>
      <c r="G158" s="76"/>
      <c r="H158" s="568"/>
      <c r="I158" s="555"/>
      <c r="J158" s="555"/>
      <c r="K158" s="555"/>
      <c r="L158" s="555"/>
      <c r="M158" s="555"/>
      <c r="N158" s="555"/>
      <c r="O158" s="556">
        <f t="shared" si="4"/>
        <v>0</v>
      </c>
      <c r="P158" s="273">
        <v>25</v>
      </c>
    </row>
    <row r="159" spans="1:16">
      <c r="A159" s="333">
        <v>26</v>
      </c>
      <c r="B159" s="117"/>
      <c r="C159" s="117"/>
      <c r="D159" s="117"/>
      <c r="E159" s="117"/>
      <c r="F159" s="117"/>
      <c r="G159" s="76"/>
      <c r="H159" s="568"/>
      <c r="I159" s="555"/>
      <c r="J159" s="555"/>
      <c r="K159" s="555"/>
      <c r="L159" s="555"/>
      <c r="M159" s="555"/>
      <c r="N159" s="555"/>
      <c r="O159" s="556">
        <f t="shared" si="4"/>
        <v>0</v>
      </c>
      <c r="P159" s="273">
        <v>26</v>
      </c>
    </row>
    <row r="160" spans="1:16">
      <c r="A160" s="333">
        <v>27</v>
      </c>
      <c r="B160" s="117"/>
      <c r="C160" s="117"/>
      <c r="D160" s="117"/>
      <c r="E160" s="117"/>
      <c r="F160" s="117"/>
      <c r="G160" s="76"/>
      <c r="H160" s="568"/>
      <c r="I160" s="555"/>
      <c r="J160" s="555"/>
      <c r="K160" s="555"/>
      <c r="L160" s="555"/>
      <c r="M160" s="555"/>
      <c r="N160" s="555"/>
      <c r="O160" s="556">
        <f t="shared" si="4"/>
        <v>0</v>
      </c>
      <c r="P160" s="273">
        <v>27</v>
      </c>
    </row>
    <row r="161" spans="1:16">
      <c r="A161" s="333">
        <v>28</v>
      </c>
      <c r="B161" s="117"/>
      <c r="C161" s="117"/>
      <c r="D161" s="117"/>
      <c r="E161" s="117"/>
      <c r="F161" s="117"/>
      <c r="G161" s="76"/>
      <c r="H161" s="568"/>
      <c r="I161" s="555"/>
      <c r="J161" s="555"/>
      <c r="K161" s="555"/>
      <c r="L161" s="555"/>
      <c r="M161" s="555"/>
      <c r="N161" s="555"/>
      <c r="O161" s="556">
        <f t="shared" si="4"/>
        <v>0</v>
      </c>
      <c r="P161" s="273">
        <v>28</v>
      </c>
    </row>
    <row r="162" spans="1:16">
      <c r="A162" s="333">
        <v>29</v>
      </c>
      <c r="B162" s="117"/>
      <c r="C162" s="117"/>
      <c r="D162" s="117"/>
      <c r="E162" s="117"/>
      <c r="F162" s="117"/>
      <c r="G162" s="76"/>
      <c r="H162" s="568"/>
      <c r="I162" s="555"/>
      <c r="J162" s="555"/>
      <c r="K162" s="555"/>
      <c r="L162" s="555"/>
      <c r="M162" s="555"/>
      <c r="N162" s="555"/>
      <c r="O162" s="556">
        <f t="shared" si="4"/>
        <v>0</v>
      </c>
      <c r="P162" s="273">
        <v>29</v>
      </c>
    </row>
    <row r="163" spans="1:16">
      <c r="A163" s="333">
        <v>30</v>
      </c>
      <c r="B163" s="117"/>
      <c r="C163" s="117"/>
      <c r="D163" s="117"/>
      <c r="E163" s="117"/>
      <c r="F163" s="117"/>
      <c r="G163" s="76"/>
      <c r="H163" s="568"/>
      <c r="I163" s="555"/>
      <c r="J163" s="555"/>
      <c r="K163" s="555"/>
      <c r="L163" s="555"/>
      <c r="M163" s="555"/>
      <c r="N163" s="555"/>
      <c r="O163" s="556">
        <f t="shared" si="4"/>
        <v>0</v>
      </c>
      <c r="P163" s="273">
        <v>30</v>
      </c>
    </row>
    <row r="164" spans="1:16">
      <c r="A164" s="333">
        <v>31</v>
      </c>
      <c r="B164" s="117"/>
      <c r="C164" s="117"/>
      <c r="D164" s="117"/>
      <c r="E164" s="117"/>
      <c r="F164" s="117"/>
      <c r="G164" s="76"/>
      <c r="H164" s="568"/>
      <c r="I164" s="555"/>
      <c r="J164" s="555"/>
      <c r="K164" s="555"/>
      <c r="L164" s="555"/>
      <c r="M164" s="555"/>
      <c r="N164" s="555"/>
      <c r="O164" s="556">
        <f t="shared" si="4"/>
        <v>0</v>
      </c>
      <c r="P164" s="273">
        <v>31</v>
      </c>
    </row>
    <row r="165" spans="1:16">
      <c r="A165" s="333">
        <v>32</v>
      </c>
      <c r="B165" s="117"/>
      <c r="C165" s="117"/>
      <c r="D165" s="117"/>
      <c r="E165" s="117"/>
      <c r="F165" s="117"/>
      <c r="G165" s="76"/>
      <c r="H165" s="568"/>
      <c r="I165" s="555"/>
      <c r="J165" s="555"/>
      <c r="K165" s="555"/>
      <c r="L165" s="555"/>
      <c r="M165" s="555"/>
      <c r="N165" s="555"/>
      <c r="O165" s="556">
        <f t="shared" si="4"/>
        <v>0</v>
      </c>
      <c r="P165" s="273">
        <v>32</v>
      </c>
    </row>
    <row r="166" spans="1:16">
      <c r="A166" s="333">
        <v>33</v>
      </c>
      <c r="B166" s="117"/>
      <c r="C166" s="117"/>
      <c r="D166" s="117"/>
      <c r="E166" s="117"/>
      <c r="F166" s="117"/>
      <c r="G166" s="76"/>
      <c r="H166" s="568"/>
      <c r="I166" s="555"/>
      <c r="J166" s="555"/>
      <c r="K166" s="555"/>
      <c r="L166" s="555"/>
      <c r="M166" s="555"/>
      <c r="N166" s="555"/>
      <c r="O166" s="556">
        <f t="shared" si="4"/>
        <v>0</v>
      </c>
      <c r="P166" s="273">
        <v>33</v>
      </c>
    </row>
    <row r="167" spans="1:16">
      <c r="A167" s="333">
        <v>34</v>
      </c>
      <c r="B167" s="117"/>
      <c r="C167" s="117"/>
      <c r="D167" s="117"/>
      <c r="E167" s="117"/>
      <c r="F167" s="117"/>
      <c r="G167" s="76"/>
      <c r="H167" s="568"/>
      <c r="I167" s="555"/>
      <c r="J167" s="555"/>
      <c r="K167" s="555"/>
      <c r="L167" s="555"/>
      <c r="M167" s="555"/>
      <c r="N167" s="555"/>
      <c r="O167" s="556">
        <f t="shared" si="4"/>
        <v>0</v>
      </c>
      <c r="P167" s="273">
        <v>34</v>
      </c>
    </row>
    <row r="168" spans="1:16">
      <c r="A168" s="333">
        <v>35</v>
      </c>
      <c r="B168" s="117"/>
      <c r="C168" s="117"/>
      <c r="D168" s="117"/>
      <c r="E168" s="117"/>
      <c r="F168" s="117"/>
      <c r="G168" s="76"/>
      <c r="H168" s="568"/>
      <c r="I168" s="555"/>
      <c r="J168" s="555"/>
      <c r="K168" s="555"/>
      <c r="L168" s="555"/>
      <c r="M168" s="555"/>
      <c r="N168" s="555"/>
      <c r="O168" s="556">
        <f t="shared" si="4"/>
        <v>0</v>
      </c>
      <c r="P168" s="273">
        <v>35</v>
      </c>
    </row>
    <row r="169" spans="1:16">
      <c r="A169" s="333">
        <v>36</v>
      </c>
      <c r="B169" s="117"/>
      <c r="C169" s="117"/>
      <c r="D169" s="117"/>
      <c r="E169" s="117"/>
      <c r="F169" s="117"/>
      <c r="G169" s="76"/>
      <c r="H169" s="568"/>
      <c r="I169" s="555"/>
      <c r="J169" s="555"/>
      <c r="K169" s="555"/>
      <c r="L169" s="555"/>
      <c r="M169" s="555"/>
      <c r="N169" s="555"/>
      <c r="O169" s="556">
        <f t="shared" si="4"/>
        <v>0</v>
      </c>
      <c r="P169" s="273">
        <v>36</v>
      </c>
    </row>
    <row r="170" spans="1:16">
      <c r="A170" s="333">
        <v>37</v>
      </c>
      <c r="B170" s="117"/>
      <c r="C170" s="117"/>
      <c r="D170" s="117"/>
      <c r="E170" s="117"/>
      <c r="F170" s="117"/>
      <c r="G170" s="76"/>
      <c r="H170" s="568"/>
      <c r="I170" s="555"/>
      <c r="J170" s="555"/>
      <c r="K170" s="555"/>
      <c r="L170" s="555"/>
      <c r="M170" s="555"/>
      <c r="N170" s="555"/>
      <c r="O170" s="556">
        <f t="shared" si="4"/>
        <v>0</v>
      </c>
      <c r="P170" s="273">
        <v>37</v>
      </c>
    </row>
    <row r="171" spans="1:16">
      <c r="A171" s="333">
        <v>38</v>
      </c>
      <c r="B171" s="117"/>
      <c r="C171" s="117"/>
      <c r="D171" s="117"/>
      <c r="E171" s="117"/>
      <c r="F171" s="117"/>
      <c r="G171" s="76"/>
      <c r="H171" s="568"/>
      <c r="I171" s="555"/>
      <c r="J171" s="555"/>
      <c r="K171" s="555"/>
      <c r="L171" s="555"/>
      <c r="M171" s="555"/>
      <c r="N171" s="555"/>
      <c r="O171" s="556">
        <f t="shared" si="4"/>
        <v>0</v>
      </c>
      <c r="P171" s="273">
        <v>38</v>
      </c>
    </row>
    <row r="172" spans="1:16">
      <c r="A172" s="333">
        <v>39</v>
      </c>
      <c r="B172" s="117"/>
      <c r="C172" s="117"/>
      <c r="D172" s="117"/>
      <c r="E172" s="117"/>
      <c r="F172" s="117"/>
      <c r="G172" s="76"/>
      <c r="H172" s="568"/>
      <c r="I172" s="555"/>
      <c r="J172" s="555"/>
      <c r="K172" s="555"/>
      <c r="L172" s="555"/>
      <c r="M172" s="555"/>
      <c r="N172" s="555"/>
      <c r="O172" s="556">
        <f t="shared" si="4"/>
        <v>0</v>
      </c>
      <c r="P172" s="273">
        <v>39</v>
      </c>
    </row>
    <row r="173" spans="1:16">
      <c r="A173" s="333">
        <v>40</v>
      </c>
      <c r="B173" s="117"/>
      <c r="C173" s="117"/>
      <c r="D173" s="117"/>
      <c r="E173" s="117"/>
      <c r="F173" s="117"/>
      <c r="G173" s="76"/>
      <c r="H173" s="568"/>
      <c r="I173" s="555"/>
      <c r="J173" s="555"/>
      <c r="K173" s="555"/>
      <c r="L173" s="555"/>
      <c r="M173" s="555"/>
      <c r="N173" s="555"/>
      <c r="O173" s="556">
        <f t="shared" si="4"/>
        <v>0</v>
      </c>
      <c r="P173" s="273">
        <v>40</v>
      </c>
    </row>
    <row r="174" spans="1:16">
      <c r="A174" s="333">
        <v>41</v>
      </c>
      <c r="B174" s="117"/>
      <c r="C174" s="117"/>
      <c r="D174" s="117"/>
      <c r="E174" s="117"/>
      <c r="F174" s="117"/>
      <c r="G174" s="76"/>
      <c r="H174" s="568"/>
      <c r="I174" s="555"/>
      <c r="J174" s="555"/>
      <c r="K174" s="555"/>
      <c r="L174" s="555"/>
      <c r="M174" s="555"/>
      <c r="N174" s="555"/>
      <c r="O174" s="556">
        <f t="shared" si="4"/>
        <v>0</v>
      </c>
      <c r="P174" s="273">
        <v>41</v>
      </c>
    </row>
    <row r="175" spans="1:16">
      <c r="A175" s="333">
        <v>42</v>
      </c>
      <c r="B175" s="117"/>
      <c r="C175" s="117"/>
      <c r="D175" s="117"/>
      <c r="E175" s="117"/>
      <c r="F175" s="117"/>
      <c r="G175" s="76"/>
      <c r="H175" s="568"/>
      <c r="I175" s="555"/>
      <c r="J175" s="555"/>
      <c r="K175" s="555"/>
      <c r="L175" s="555"/>
      <c r="M175" s="555"/>
      <c r="N175" s="555"/>
      <c r="O175" s="556">
        <f t="shared" si="4"/>
        <v>0</v>
      </c>
      <c r="P175" s="273">
        <v>42</v>
      </c>
    </row>
    <row r="176" spans="1:16">
      <c r="A176" s="333">
        <v>43</v>
      </c>
      <c r="B176" s="117"/>
      <c r="C176" s="117"/>
      <c r="D176" s="117"/>
      <c r="E176" s="117"/>
      <c r="F176" s="117"/>
      <c r="G176" s="76"/>
      <c r="H176" s="568"/>
      <c r="I176" s="555"/>
      <c r="J176" s="555"/>
      <c r="K176" s="555"/>
      <c r="L176" s="555"/>
      <c r="M176" s="555"/>
      <c r="N176" s="555"/>
      <c r="O176" s="556">
        <f t="shared" si="4"/>
        <v>0</v>
      </c>
      <c r="P176" s="273">
        <v>43</v>
      </c>
    </row>
    <row r="177" spans="1:16">
      <c r="A177" s="333">
        <v>44</v>
      </c>
      <c r="B177" s="117"/>
      <c r="C177" s="117"/>
      <c r="D177" s="117"/>
      <c r="E177" s="117"/>
      <c r="F177" s="117"/>
      <c r="G177" s="76"/>
      <c r="H177" s="568"/>
      <c r="I177" s="555"/>
      <c r="J177" s="555"/>
      <c r="K177" s="555"/>
      <c r="L177" s="555"/>
      <c r="M177" s="555"/>
      <c r="N177" s="555"/>
      <c r="O177" s="556">
        <f t="shared" si="4"/>
        <v>0</v>
      </c>
      <c r="P177" s="273">
        <v>44</v>
      </c>
    </row>
    <row r="178" spans="1:16">
      <c r="A178" s="333">
        <v>45</v>
      </c>
      <c r="B178" s="117"/>
      <c r="C178" s="117"/>
      <c r="D178" s="117"/>
      <c r="E178" s="117"/>
      <c r="F178" s="117"/>
      <c r="G178" s="76"/>
      <c r="H178" s="568"/>
      <c r="I178" s="555"/>
      <c r="J178" s="555"/>
      <c r="K178" s="555"/>
      <c r="L178" s="555"/>
      <c r="M178" s="555"/>
      <c r="N178" s="555"/>
      <c r="O178" s="556">
        <f t="shared" si="4"/>
        <v>0</v>
      </c>
      <c r="P178" s="273">
        <v>45</v>
      </c>
    </row>
    <row r="179" spans="1:16">
      <c r="A179" s="333">
        <v>46</v>
      </c>
      <c r="B179" s="117"/>
      <c r="C179" s="117"/>
      <c r="D179" s="117"/>
      <c r="E179" s="117"/>
      <c r="F179" s="117"/>
      <c r="G179" s="76"/>
      <c r="H179" s="568"/>
      <c r="I179" s="555"/>
      <c r="J179" s="555"/>
      <c r="K179" s="555"/>
      <c r="L179" s="555"/>
      <c r="M179" s="555"/>
      <c r="N179" s="555"/>
      <c r="O179" s="556">
        <f t="shared" si="4"/>
        <v>0</v>
      </c>
      <c r="P179" s="273">
        <v>46</v>
      </c>
    </row>
    <row r="180" spans="1:16">
      <c r="A180" s="333">
        <v>47</v>
      </c>
      <c r="B180" s="117"/>
      <c r="C180" s="117"/>
      <c r="D180" s="117"/>
      <c r="E180" s="117"/>
      <c r="F180" s="117"/>
      <c r="G180" s="76"/>
      <c r="H180" s="568"/>
      <c r="I180" s="555"/>
      <c r="J180" s="555"/>
      <c r="K180" s="555"/>
      <c r="L180" s="555"/>
      <c r="M180" s="555"/>
      <c r="N180" s="555"/>
      <c r="O180" s="556">
        <f t="shared" si="4"/>
        <v>0</v>
      </c>
      <c r="P180" s="273">
        <v>47</v>
      </c>
    </row>
    <row r="181" spans="1:16">
      <c r="A181" s="333">
        <v>48</v>
      </c>
      <c r="B181" s="117"/>
      <c r="C181" s="117"/>
      <c r="D181" s="117"/>
      <c r="E181" s="117"/>
      <c r="F181" s="117"/>
      <c r="G181" s="76"/>
      <c r="H181" s="568"/>
      <c r="I181" s="555"/>
      <c r="J181" s="555"/>
      <c r="K181" s="555"/>
      <c r="L181" s="555"/>
      <c r="M181" s="555"/>
      <c r="N181" s="555"/>
      <c r="O181" s="556">
        <f t="shared" si="4"/>
        <v>0</v>
      </c>
      <c r="P181" s="273">
        <v>48</v>
      </c>
    </row>
    <row r="182" spans="1:16">
      <c r="A182" s="333">
        <v>49</v>
      </c>
      <c r="B182" s="117"/>
      <c r="C182" s="117"/>
      <c r="D182" s="117"/>
      <c r="E182" s="117"/>
      <c r="F182" s="117"/>
      <c r="G182" s="76"/>
      <c r="H182" s="568"/>
      <c r="I182" s="555"/>
      <c r="J182" s="555"/>
      <c r="K182" s="555"/>
      <c r="L182" s="555"/>
      <c r="M182" s="555"/>
      <c r="N182" s="555"/>
      <c r="O182" s="556">
        <f t="shared" si="4"/>
        <v>0</v>
      </c>
      <c r="P182" s="273">
        <v>49</v>
      </c>
    </row>
    <row r="183" spans="1:16" ht="15.75" thickBot="1">
      <c r="A183" s="340">
        <v>50</v>
      </c>
      <c r="B183" s="824" t="s">
        <v>2677</v>
      </c>
      <c r="C183" s="619"/>
      <c r="D183" s="619"/>
      <c r="E183" s="619"/>
      <c r="F183" s="619"/>
      <c r="G183" s="648"/>
      <c r="H183" s="564"/>
      <c r="I183" s="647">
        <f t="shared" ref="I183:O183" si="5">SUM(I134:I182)</f>
        <v>0</v>
      </c>
      <c r="J183" s="647">
        <f t="shared" si="5"/>
        <v>0</v>
      </c>
      <c r="K183" s="647">
        <f t="shared" si="5"/>
        <v>0</v>
      </c>
      <c r="L183" s="512">
        <f t="shared" si="5"/>
        <v>0</v>
      </c>
      <c r="M183" s="512">
        <f t="shared" si="5"/>
        <v>0</v>
      </c>
      <c r="N183" s="512">
        <f t="shared" si="5"/>
        <v>0</v>
      </c>
      <c r="O183" s="512">
        <f t="shared" si="5"/>
        <v>0</v>
      </c>
      <c r="P183" s="311">
        <v>50</v>
      </c>
    </row>
    <row r="184" spans="1:16">
      <c r="A184" s="1021"/>
      <c r="B184" s="1021"/>
      <c r="H184" s="1180"/>
      <c r="I184" s="1180"/>
      <c r="J184" s="1180"/>
      <c r="K184" s="1180"/>
      <c r="L184" s="1181"/>
      <c r="M184" s="1181"/>
      <c r="N184" s="1181"/>
      <c r="O184" s="1181"/>
      <c r="P184" s="1021"/>
    </row>
    <row r="185" spans="1:16">
      <c r="A185" s="472" t="s">
        <v>2246</v>
      </c>
      <c r="B185" s="1107"/>
      <c r="C185" s="1107"/>
      <c r="D185" s="1107"/>
      <c r="E185" s="1107"/>
      <c r="F185" s="1107"/>
      <c r="G185" s="1107"/>
      <c r="H185" s="472" t="s">
        <v>2246</v>
      </c>
      <c r="I185" s="1107"/>
      <c r="J185" s="1107"/>
      <c r="K185" s="1107"/>
      <c r="L185" s="1107"/>
      <c r="M185" s="1185"/>
    </row>
    <row r="186" spans="1:16">
      <c r="A186" s="69" t="s">
        <v>2251</v>
      </c>
      <c r="B186" s="69"/>
      <c r="C186" s="69"/>
      <c r="D186" s="69"/>
      <c r="E186" s="69"/>
      <c r="F186" s="69"/>
      <c r="G186" s="69"/>
      <c r="H186" s="69" t="s">
        <v>2252</v>
      </c>
      <c r="I186" s="69"/>
      <c r="J186" s="69"/>
      <c r="K186" s="69"/>
      <c r="L186" s="69"/>
      <c r="M186" s="69"/>
      <c r="N186" s="69"/>
      <c r="O186" s="69"/>
      <c r="P186" s="69"/>
    </row>
    <row r="187" spans="1:16" ht="16.5" thickBot="1">
      <c r="A187" s="1177" t="str">
        <f>'Data Sheet'!$C$25</f>
        <v>Central Hudson Gas &amp; Electric</v>
      </c>
      <c r="B187" s="1107"/>
      <c r="C187" s="1107"/>
      <c r="D187" s="1107"/>
      <c r="E187" s="1166" t="str">
        <f>'Data Sheet'!$C$40</f>
        <v>4/14/14</v>
      </c>
      <c r="F187" s="1107"/>
      <c r="G187" s="1107" t="str">
        <f>'Data Sheet'!$C$38</f>
        <v>12/31/13</v>
      </c>
      <c r="H187" s="1177" t="str">
        <f>'Data Sheet'!$C$25</f>
        <v>Central Hudson Gas &amp; Electric</v>
      </c>
      <c r="I187" s="1107"/>
      <c r="J187" s="1107"/>
      <c r="K187" s="1107"/>
      <c r="L187" s="1107"/>
      <c r="M187" s="1107"/>
      <c r="N187" s="1166" t="str">
        <f>'Data Sheet'!$C$40</f>
        <v>4/14/14</v>
      </c>
      <c r="O187" t="str">
        <f>'Data Sheet'!$C$38</f>
        <v>12/31/13</v>
      </c>
    </row>
    <row r="188" spans="1:16">
      <c r="A188" s="1109"/>
      <c r="B188" s="1110"/>
      <c r="C188" s="1110"/>
      <c r="D188" s="1110"/>
      <c r="E188" s="1110"/>
      <c r="F188" s="1110"/>
      <c r="G188" s="1167"/>
      <c r="H188" s="1109"/>
      <c r="I188" s="1110"/>
      <c r="J188" s="1110"/>
      <c r="K188" s="1110"/>
      <c r="L188" s="1110"/>
      <c r="M188" s="1110"/>
      <c r="N188" s="1110"/>
      <c r="O188" s="1110"/>
      <c r="P188" s="1167"/>
    </row>
    <row r="189" spans="1:16">
      <c r="A189" s="379" t="s">
        <v>4198</v>
      </c>
      <c r="B189" s="69"/>
      <c r="C189" s="69"/>
      <c r="D189" s="69"/>
      <c r="E189" s="69"/>
      <c r="F189" s="69"/>
      <c r="G189" s="1169"/>
      <c r="H189" s="379" t="s">
        <v>4199</v>
      </c>
      <c r="I189" s="69"/>
      <c r="J189" s="69"/>
      <c r="K189" s="69"/>
      <c r="L189" s="69"/>
      <c r="M189" s="69"/>
      <c r="N189" s="69"/>
      <c r="O189" s="69"/>
      <c r="P189" s="73"/>
    </row>
    <row r="190" spans="1:16">
      <c r="A190" s="379" t="s">
        <v>4200</v>
      </c>
      <c r="B190" s="69"/>
      <c r="C190" s="69"/>
      <c r="D190" s="69"/>
      <c r="E190" s="69"/>
      <c r="F190" s="69"/>
      <c r="G190" s="1169"/>
      <c r="H190" s="379" t="s">
        <v>4201</v>
      </c>
      <c r="I190" s="69"/>
      <c r="J190" s="69"/>
      <c r="K190" s="69"/>
      <c r="L190" s="69"/>
      <c r="M190" s="69"/>
      <c r="N190" s="69"/>
      <c r="O190" s="69"/>
      <c r="P190" s="73"/>
    </row>
    <row r="191" spans="1:16">
      <c r="A191" s="1121"/>
      <c r="B191" s="1122"/>
      <c r="C191" s="1122"/>
      <c r="D191" s="1122"/>
      <c r="E191" s="1122"/>
      <c r="F191" s="1122"/>
      <c r="G191" s="1186"/>
      <c r="H191" s="1170"/>
      <c r="I191" s="1122"/>
      <c r="J191" s="1122"/>
      <c r="K191" s="1122"/>
      <c r="L191" s="1122"/>
      <c r="M191" s="1122"/>
      <c r="N191" s="1122"/>
      <c r="O191" s="1122"/>
      <c r="P191" s="1186"/>
    </row>
    <row r="192" spans="1:16">
      <c r="A192" s="411"/>
      <c r="B192" s="89"/>
      <c r="C192" s="84"/>
      <c r="D192" s="82"/>
      <c r="E192" s="82"/>
      <c r="F192" s="315" t="s">
        <v>4076</v>
      </c>
      <c r="G192" s="316"/>
      <c r="H192" s="412"/>
      <c r="I192" s="444"/>
      <c r="J192" s="264" t="s">
        <v>2230</v>
      </c>
      <c r="K192" s="644"/>
      <c r="L192" s="264" t="s">
        <v>2231</v>
      </c>
      <c r="M192" s="264"/>
      <c r="N192" s="264"/>
      <c r="O192" s="264"/>
      <c r="P192" s="316"/>
    </row>
    <row r="193" spans="1:16">
      <c r="A193" s="332"/>
      <c r="B193" s="347" t="s">
        <v>2232</v>
      </c>
      <c r="C193" s="81"/>
      <c r="D193" s="347" t="s">
        <v>2233</v>
      </c>
      <c r="E193" s="347" t="s">
        <v>4080</v>
      </c>
      <c r="F193" s="347" t="s">
        <v>4080</v>
      </c>
      <c r="G193" s="482" t="s">
        <v>4080</v>
      </c>
      <c r="H193" s="72"/>
      <c r="I193" s="81"/>
      <c r="J193" s="81" t="s">
        <v>2045</v>
      </c>
      <c r="K193" s="81"/>
      <c r="L193" s="347" t="s">
        <v>2234</v>
      </c>
      <c r="M193" s="347" t="s">
        <v>2235</v>
      </c>
      <c r="N193" s="346" t="s">
        <v>2676</v>
      </c>
      <c r="O193" s="97"/>
      <c r="P193" s="83"/>
    </row>
    <row r="194" spans="1:16">
      <c r="A194" s="332"/>
      <c r="B194" s="347" t="s">
        <v>2236</v>
      </c>
      <c r="C194" s="347" t="s">
        <v>4082</v>
      </c>
      <c r="D194" s="347" t="s">
        <v>4083</v>
      </c>
      <c r="E194" s="347" t="s">
        <v>4084</v>
      </c>
      <c r="F194" s="347" t="s">
        <v>4085</v>
      </c>
      <c r="G194" s="482" t="s">
        <v>4085</v>
      </c>
      <c r="H194" s="379" t="s">
        <v>4086</v>
      </c>
      <c r="I194" s="491"/>
      <c r="J194" s="347" t="s">
        <v>4086</v>
      </c>
      <c r="K194" s="347" t="s">
        <v>4086</v>
      </c>
      <c r="L194" s="347" t="s">
        <v>625</v>
      </c>
      <c r="M194" s="347" t="s">
        <v>625</v>
      </c>
      <c r="N194" s="346" t="s">
        <v>625</v>
      </c>
      <c r="O194" s="345" t="s">
        <v>2237</v>
      </c>
      <c r="P194" s="270" t="s">
        <v>2238</v>
      </c>
    </row>
    <row r="195" spans="1:16">
      <c r="A195" s="332" t="s">
        <v>1984</v>
      </c>
      <c r="B195" s="347" t="s">
        <v>2239</v>
      </c>
      <c r="C195" s="347" t="s">
        <v>4092</v>
      </c>
      <c r="D195" s="347" t="s">
        <v>4093</v>
      </c>
      <c r="E195" s="347" t="s">
        <v>2234</v>
      </c>
      <c r="F195" s="347" t="s">
        <v>4095</v>
      </c>
      <c r="G195" s="482" t="s">
        <v>4096</v>
      </c>
      <c r="H195" s="379" t="s">
        <v>2240</v>
      </c>
      <c r="I195" s="491"/>
      <c r="J195" s="347" t="s">
        <v>2241</v>
      </c>
      <c r="K195" s="347" t="s">
        <v>2242</v>
      </c>
      <c r="L195" s="347" t="s">
        <v>4098</v>
      </c>
      <c r="M195" s="347" t="s">
        <v>4098</v>
      </c>
      <c r="N195" s="346" t="s">
        <v>4098</v>
      </c>
      <c r="O195" s="345" t="s">
        <v>2243</v>
      </c>
      <c r="P195" s="270" t="s">
        <v>1987</v>
      </c>
    </row>
    <row r="196" spans="1:16">
      <c r="A196" s="333" t="s">
        <v>1987</v>
      </c>
      <c r="B196" s="493" t="s">
        <v>3447</v>
      </c>
      <c r="C196" s="493" t="s">
        <v>3448</v>
      </c>
      <c r="D196" s="493" t="s">
        <v>3449</v>
      </c>
      <c r="E196" s="493" t="s">
        <v>3450</v>
      </c>
      <c r="F196" s="493" t="s">
        <v>2692</v>
      </c>
      <c r="G196" s="630" t="s">
        <v>2693</v>
      </c>
      <c r="H196" s="74" t="s">
        <v>2244</v>
      </c>
      <c r="I196" s="117"/>
      <c r="J196" s="117" t="s">
        <v>2245</v>
      </c>
      <c r="K196" s="493" t="s">
        <v>2696</v>
      </c>
      <c r="L196" s="493" t="s">
        <v>2697</v>
      </c>
      <c r="M196" s="493" t="s">
        <v>2698</v>
      </c>
      <c r="N196" s="823" t="s">
        <v>2699</v>
      </c>
      <c r="O196" s="397" t="s">
        <v>219</v>
      </c>
      <c r="P196" s="273"/>
    </row>
    <row r="197" spans="1:16">
      <c r="A197" s="333">
        <v>1</v>
      </c>
      <c r="B197" s="117" t="s">
        <v>2045</v>
      </c>
      <c r="C197" s="117" t="s">
        <v>2045</v>
      </c>
      <c r="D197" s="117" t="s">
        <v>2045</v>
      </c>
      <c r="E197" s="117" t="s">
        <v>2045</v>
      </c>
      <c r="F197" s="117" t="s">
        <v>2045</v>
      </c>
      <c r="G197" s="76" t="s">
        <v>2045</v>
      </c>
      <c r="H197" s="568" t="s">
        <v>2045</v>
      </c>
      <c r="I197" s="555"/>
      <c r="J197" s="555" t="s">
        <v>2045</v>
      </c>
      <c r="K197" s="555"/>
      <c r="L197" s="392" t="s">
        <v>2045</v>
      </c>
      <c r="M197" s="392" t="s">
        <v>2045</v>
      </c>
      <c r="N197" s="392" t="s">
        <v>2045</v>
      </c>
      <c r="O197" s="553">
        <f t="shared" ref="O197:O245" si="6">SUM(L197:N197)</f>
        <v>0</v>
      </c>
      <c r="P197" s="273">
        <v>1</v>
      </c>
    </row>
    <row r="198" spans="1:16">
      <c r="A198" s="333">
        <v>2</v>
      </c>
      <c r="B198" s="117"/>
      <c r="C198" s="117"/>
      <c r="D198" s="117"/>
      <c r="E198" s="117"/>
      <c r="F198" s="117"/>
      <c r="G198" s="76"/>
      <c r="H198" s="568"/>
      <c r="I198" s="555"/>
      <c r="J198" s="555"/>
      <c r="K198" s="555"/>
      <c r="L198" s="555" t="s">
        <v>2045</v>
      </c>
      <c r="M198" s="555"/>
      <c r="N198" s="555"/>
      <c r="O198" s="556">
        <f t="shared" si="6"/>
        <v>0</v>
      </c>
      <c r="P198" s="273">
        <v>2</v>
      </c>
    </row>
    <row r="199" spans="1:16">
      <c r="A199" s="333">
        <v>3</v>
      </c>
      <c r="B199" s="117"/>
      <c r="C199" s="117"/>
      <c r="D199" s="117"/>
      <c r="E199" s="117"/>
      <c r="F199" s="117"/>
      <c r="G199" s="76"/>
      <c r="H199" s="568"/>
      <c r="I199" s="555"/>
      <c r="J199" s="555"/>
      <c r="K199" s="555"/>
      <c r="L199" s="555"/>
      <c r="M199" s="555"/>
      <c r="N199" s="555"/>
      <c r="O199" s="556">
        <f t="shared" si="6"/>
        <v>0</v>
      </c>
      <c r="P199" s="273">
        <v>3</v>
      </c>
    </row>
    <row r="200" spans="1:16">
      <c r="A200" s="333">
        <v>4</v>
      </c>
      <c r="B200" s="117"/>
      <c r="C200" s="117"/>
      <c r="D200" s="117"/>
      <c r="E200" s="117"/>
      <c r="F200" s="117"/>
      <c r="G200" s="76"/>
      <c r="H200" s="568"/>
      <c r="I200" s="555"/>
      <c r="J200" s="555"/>
      <c r="K200" s="555"/>
      <c r="L200" s="555"/>
      <c r="M200" s="555"/>
      <c r="N200" s="555"/>
      <c r="O200" s="556">
        <f t="shared" si="6"/>
        <v>0</v>
      </c>
      <c r="P200" s="273">
        <v>4</v>
      </c>
    </row>
    <row r="201" spans="1:16">
      <c r="A201" s="333">
        <v>5</v>
      </c>
      <c r="B201" s="117"/>
      <c r="C201" s="117"/>
      <c r="D201" s="117"/>
      <c r="E201" s="117"/>
      <c r="F201" s="117"/>
      <c r="G201" s="76"/>
      <c r="H201" s="568"/>
      <c r="I201" s="555"/>
      <c r="J201" s="555"/>
      <c r="K201" s="555"/>
      <c r="L201" s="555"/>
      <c r="M201" s="555"/>
      <c r="N201" s="555"/>
      <c r="O201" s="556">
        <f t="shared" si="6"/>
        <v>0</v>
      </c>
      <c r="P201" s="273">
        <v>5</v>
      </c>
    </row>
    <row r="202" spans="1:16">
      <c r="A202" s="333">
        <v>6</v>
      </c>
      <c r="B202" s="117"/>
      <c r="C202" s="117"/>
      <c r="D202" s="117"/>
      <c r="E202" s="117"/>
      <c r="F202" s="117"/>
      <c r="G202" s="76"/>
      <c r="H202" s="568"/>
      <c r="I202" s="555"/>
      <c r="J202" s="555"/>
      <c r="K202" s="555"/>
      <c r="L202" s="555"/>
      <c r="M202" s="555"/>
      <c r="N202" s="555"/>
      <c r="O202" s="556">
        <f t="shared" si="6"/>
        <v>0</v>
      </c>
      <c r="P202" s="273">
        <v>6</v>
      </c>
    </row>
    <row r="203" spans="1:16">
      <c r="A203" s="333">
        <v>7</v>
      </c>
      <c r="B203" s="117"/>
      <c r="C203" s="117"/>
      <c r="D203" s="117"/>
      <c r="E203" s="117"/>
      <c r="F203" s="117"/>
      <c r="G203" s="76"/>
      <c r="H203" s="568"/>
      <c r="I203" s="555"/>
      <c r="J203" s="555"/>
      <c r="K203" s="555"/>
      <c r="L203" s="555"/>
      <c r="M203" s="555"/>
      <c r="N203" s="555"/>
      <c r="O203" s="556">
        <f t="shared" si="6"/>
        <v>0</v>
      </c>
      <c r="P203" s="273">
        <v>7</v>
      </c>
    </row>
    <row r="204" spans="1:16">
      <c r="A204" s="333">
        <v>8</v>
      </c>
      <c r="B204" s="117"/>
      <c r="C204" s="117"/>
      <c r="D204" s="117"/>
      <c r="E204" s="117"/>
      <c r="F204" s="117"/>
      <c r="G204" s="76"/>
      <c r="H204" s="568"/>
      <c r="I204" s="555"/>
      <c r="J204" s="555"/>
      <c r="K204" s="555"/>
      <c r="L204" s="555"/>
      <c r="M204" s="555"/>
      <c r="N204" s="555"/>
      <c r="O204" s="556">
        <f t="shared" si="6"/>
        <v>0</v>
      </c>
      <c r="P204" s="273">
        <v>8</v>
      </c>
    </row>
    <row r="205" spans="1:16">
      <c r="A205" s="333">
        <v>9</v>
      </c>
      <c r="B205" s="117"/>
      <c r="C205" s="117"/>
      <c r="D205" s="117"/>
      <c r="E205" s="117"/>
      <c r="F205" s="117"/>
      <c r="G205" s="76"/>
      <c r="H205" s="568"/>
      <c r="I205" s="555"/>
      <c r="J205" s="555"/>
      <c r="K205" s="555"/>
      <c r="L205" s="555"/>
      <c r="M205" s="555"/>
      <c r="N205" s="555"/>
      <c r="O205" s="556">
        <f t="shared" si="6"/>
        <v>0</v>
      </c>
      <c r="P205" s="273">
        <v>9</v>
      </c>
    </row>
    <row r="206" spans="1:16">
      <c r="A206" s="333">
        <v>10</v>
      </c>
      <c r="B206" s="117"/>
      <c r="C206" s="117"/>
      <c r="D206" s="117"/>
      <c r="E206" s="117"/>
      <c r="F206" s="117"/>
      <c r="G206" s="76"/>
      <c r="H206" s="568"/>
      <c r="I206" s="555"/>
      <c r="J206" s="555"/>
      <c r="K206" s="555"/>
      <c r="L206" s="555"/>
      <c r="M206" s="555"/>
      <c r="N206" s="555"/>
      <c r="O206" s="556">
        <f t="shared" si="6"/>
        <v>0</v>
      </c>
      <c r="P206" s="273">
        <v>10</v>
      </c>
    </row>
    <row r="207" spans="1:16">
      <c r="A207" s="333">
        <v>11</v>
      </c>
      <c r="B207" s="117"/>
      <c r="C207" s="117"/>
      <c r="D207" s="117"/>
      <c r="E207" s="117"/>
      <c r="F207" s="117"/>
      <c r="G207" s="76"/>
      <c r="H207" s="568"/>
      <c r="I207" s="555"/>
      <c r="J207" s="555"/>
      <c r="K207" s="555"/>
      <c r="L207" s="555"/>
      <c r="M207" s="555"/>
      <c r="N207" s="555"/>
      <c r="O207" s="556">
        <f t="shared" si="6"/>
        <v>0</v>
      </c>
      <c r="P207" s="273">
        <v>11</v>
      </c>
    </row>
    <row r="208" spans="1:16">
      <c r="A208" s="333">
        <v>12</v>
      </c>
      <c r="B208" s="117"/>
      <c r="C208" s="117"/>
      <c r="D208" s="117"/>
      <c r="E208" s="117"/>
      <c r="F208" s="117"/>
      <c r="G208" s="76"/>
      <c r="H208" s="568"/>
      <c r="I208" s="555"/>
      <c r="J208" s="555"/>
      <c r="K208" s="555"/>
      <c r="L208" s="555"/>
      <c r="M208" s="555"/>
      <c r="N208" s="555"/>
      <c r="O208" s="556">
        <f t="shared" si="6"/>
        <v>0</v>
      </c>
      <c r="P208" s="273">
        <v>12</v>
      </c>
    </row>
    <row r="209" spans="1:16">
      <c r="A209" s="333">
        <v>13</v>
      </c>
      <c r="B209" s="117"/>
      <c r="C209" s="117"/>
      <c r="D209" s="117"/>
      <c r="E209" s="117"/>
      <c r="F209" s="117"/>
      <c r="G209" s="76"/>
      <c r="H209" s="568"/>
      <c r="I209" s="555"/>
      <c r="J209" s="555"/>
      <c r="K209" s="555"/>
      <c r="L209" s="555"/>
      <c r="M209" s="555"/>
      <c r="N209" s="555"/>
      <c r="O209" s="556">
        <f t="shared" si="6"/>
        <v>0</v>
      </c>
      <c r="P209" s="273">
        <v>13</v>
      </c>
    </row>
    <row r="210" spans="1:16">
      <c r="A210" s="333">
        <v>14</v>
      </c>
      <c r="B210" s="117"/>
      <c r="C210" s="117"/>
      <c r="D210" s="117"/>
      <c r="E210" s="117"/>
      <c r="F210" s="117"/>
      <c r="G210" s="76"/>
      <c r="H210" s="568"/>
      <c r="I210" s="555"/>
      <c r="J210" s="555"/>
      <c r="K210" s="555"/>
      <c r="L210" s="555"/>
      <c r="M210" s="555"/>
      <c r="N210" s="555"/>
      <c r="O210" s="556">
        <f t="shared" si="6"/>
        <v>0</v>
      </c>
      <c r="P210" s="273">
        <v>14</v>
      </c>
    </row>
    <row r="211" spans="1:16">
      <c r="A211" s="333">
        <v>15</v>
      </c>
      <c r="B211" s="117"/>
      <c r="C211" s="117"/>
      <c r="D211" s="117"/>
      <c r="E211" s="117"/>
      <c r="F211" s="117"/>
      <c r="G211" s="76"/>
      <c r="H211" s="568"/>
      <c r="I211" s="555"/>
      <c r="J211" s="555"/>
      <c r="K211" s="555"/>
      <c r="L211" s="555"/>
      <c r="M211" s="555"/>
      <c r="N211" s="555"/>
      <c r="O211" s="556">
        <f t="shared" si="6"/>
        <v>0</v>
      </c>
      <c r="P211" s="273">
        <v>15</v>
      </c>
    </row>
    <row r="212" spans="1:16">
      <c r="A212" s="333">
        <v>16</v>
      </c>
      <c r="B212" s="117"/>
      <c r="C212" s="117"/>
      <c r="D212" s="117"/>
      <c r="E212" s="117"/>
      <c r="F212" s="117"/>
      <c r="G212" s="76"/>
      <c r="H212" s="568"/>
      <c r="I212" s="555"/>
      <c r="J212" s="555"/>
      <c r="K212" s="555"/>
      <c r="L212" s="555"/>
      <c r="M212" s="555"/>
      <c r="N212" s="555"/>
      <c r="O212" s="556">
        <f t="shared" si="6"/>
        <v>0</v>
      </c>
      <c r="P212" s="273">
        <v>16</v>
      </c>
    </row>
    <row r="213" spans="1:16">
      <c r="A213" s="333">
        <v>17</v>
      </c>
      <c r="B213" s="117"/>
      <c r="C213" s="117"/>
      <c r="D213" s="117"/>
      <c r="E213" s="117"/>
      <c r="F213" s="117"/>
      <c r="G213" s="76"/>
      <c r="H213" s="568"/>
      <c r="I213" s="555"/>
      <c r="J213" s="555"/>
      <c r="K213" s="555"/>
      <c r="L213" s="555"/>
      <c r="M213" s="555"/>
      <c r="N213" s="555"/>
      <c r="O213" s="556">
        <f t="shared" si="6"/>
        <v>0</v>
      </c>
      <c r="P213" s="273">
        <v>17</v>
      </c>
    </row>
    <row r="214" spans="1:16">
      <c r="A214" s="333">
        <v>18</v>
      </c>
      <c r="B214" s="117"/>
      <c r="C214" s="117"/>
      <c r="D214" s="117"/>
      <c r="E214" s="117"/>
      <c r="F214" s="117"/>
      <c r="G214" s="76"/>
      <c r="H214" s="568"/>
      <c r="I214" s="555"/>
      <c r="J214" s="555"/>
      <c r="K214" s="555"/>
      <c r="L214" s="555"/>
      <c r="M214" s="555"/>
      <c r="N214" s="555"/>
      <c r="O214" s="556">
        <f t="shared" si="6"/>
        <v>0</v>
      </c>
      <c r="P214" s="273">
        <v>18</v>
      </c>
    </row>
    <row r="215" spans="1:16">
      <c r="A215" s="333">
        <v>19</v>
      </c>
      <c r="B215" s="117"/>
      <c r="C215" s="117"/>
      <c r="D215" s="117"/>
      <c r="E215" s="117"/>
      <c r="F215" s="117"/>
      <c r="G215" s="76"/>
      <c r="H215" s="568"/>
      <c r="I215" s="555"/>
      <c r="J215" s="555"/>
      <c r="K215" s="555"/>
      <c r="L215" s="555"/>
      <c r="M215" s="555"/>
      <c r="N215" s="555"/>
      <c r="O215" s="556">
        <f t="shared" si="6"/>
        <v>0</v>
      </c>
      <c r="P215" s="273">
        <v>19</v>
      </c>
    </row>
    <row r="216" spans="1:16">
      <c r="A216" s="333">
        <v>20</v>
      </c>
      <c r="B216" s="117"/>
      <c r="C216" s="117"/>
      <c r="D216" s="117"/>
      <c r="E216" s="117"/>
      <c r="F216" s="117"/>
      <c r="G216" s="76"/>
      <c r="H216" s="568"/>
      <c r="I216" s="555"/>
      <c r="J216" s="555"/>
      <c r="K216" s="555"/>
      <c r="L216" s="555"/>
      <c r="M216" s="555"/>
      <c r="N216" s="555"/>
      <c r="O216" s="556">
        <f t="shared" si="6"/>
        <v>0</v>
      </c>
      <c r="P216" s="273">
        <v>20</v>
      </c>
    </row>
    <row r="217" spans="1:16">
      <c r="A217" s="333">
        <v>21</v>
      </c>
      <c r="B217" s="117"/>
      <c r="C217" s="117"/>
      <c r="D217" s="117"/>
      <c r="E217" s="117"/>
      <c r="F217" s="117"/>
      <c r="G217" s="76"/>
      <c r="H217" s="568"/>
      <c r="I217" s="555"/>
      <c r="J217" s="555"/>
      <c r="K217" s="555"/>
      <c r="L217" s="555"/>
      <c r="M217" s="555"/>
      <c r="N217" s="555"/>
      <c r="O217" s="556">
        <f t="shared" si="6"/>
        <v>0</v>
      </c>
      <c r="P217" s="273">
        <v>21</v>
      </c>
    </row>
    <row r="218" spans="1:16">
      <c r="A218" s="333">
        <v>22</v>
      </c>
      <c r="B218" s="117"/>
      <c r="C218" s="117"/>
      <c r="D218" s="117"/>
      <c r="E218" s="117"/>
      <c r="F218" s="117"/>
      <c r="G218" s="76"/>
      <c r="H218" s="568"/>
      <c r="I218" s="555"/>
      <c r="J218" s="555"/>
      <c r="K218" s="555"/>
      <c r="L218" s="555"/>
      <c r="M218" s="555"/>
      <c r="N218" s="555"/>
      <c r="O218" s="556">
        <f t="shared" si="6"/>
        <v>0</v>
      </c>
      <c r="P218" s="273">
        <v>22</v>
      </c>
    </row>
    <row r="219" spans="1:16">
      <c r="A219" s="333">
        <v>23</v>
      </c>
      <c r="B219" s="117"/>
      <c r="C219" s="117"/>
      <c r="D219" s="117"/>
      <c r="E219" s="117"/>
      <c r="F219" s="117"/>
      <c r="G219" s="76"/>
      <c r="H219" s="568"/>
      <c r="I219" s="555"/>
      <c r="J219" s="555"/>
      <c r="K219" s="555"/>
      <c r="L219" s="555"/>
      <c r="M219" s="555"/>
      <c r="N219" s="555"/>
      <c r="O219" s="556">
        <f t="shared" si="6"/>
        <v>0</v>
      </c>
      <c r="P219" s="273">
        <v>23</v>
      </c>
    </row>
    <row r="220" spans="1:16">
      <c r="A220" s="333">
        <v>24</v>
      </c>
      <c r="B220" s="117"/>
      <c r="C220" s="117"/>
      <c r="D220" s="117"/>
      <c r="E220" s="117"/>
      <c r="F220" s="117"/>
      <c r="G220" s="76"/>
      <c r="H220" s="568"/>
      <c r="I220" s="555"/>
      <c r="J220" s="555"/>
      <c r="K220" s="555"/>
      <c r="L220" s="555"/>
      <c r="M220" s="555"/>
      <c r="N220" s="555"/>
      <c r="O220" s="556">
        <f t="shared" si="6"/>
        <v>0</v>
      </c>
      <c r="P220" s="273">
        <v>24</v>
      </c>
    </row>
    <row r="221" spans="1:16">
      <c r="A221" s="333">
        <v>25</v>
      </c>
      <c r="B221" s="117"/>
      <c r="C221" s="117"/>
      <c r="D221" s="117"/>
      <c r="E221" s="117"/>
      <c r="F221" s="117"/>
      <c r="G221" s="76"/>
      <c r="H221" s="568"/>
      <c r="I221" s="555"/>
      <c r="J221" s="555"/>
      <c r="K221" s="555"/>
      <c r="L221" s="555"/>
      <c r="M221" s="555"/>
      <c r="N221" s="555"/>
      <c r="O221" s="556">
        <f t="shared" si="6"/>
        <v>0</v>
      </c>
      <c r="P221" s="273">
        <v>25</v>
      </c>
    </row>
    <row r="222" spans="1:16">
      <c r="A222" s="333">
        <v>26</v>
      </c>
      <c r="B222" s="117"/>
      <c r="C222" s="117"/>
      <c r="D222" s="117"/>
      <c r="E222" s="117"/>
      <c r="F222" s="117"/>
      <c r="G222" s="76"/>
      <c r="H222" s="568"/>
      <c r="I222" s="555"/>
      <c r="J222" s="555"/>
      <c r="K222" s="555"/>
      <c r="L222" s="555"/>
      <c r="M222" s="555"/>
      <c r="N222" s="555"/>
      <c r="O222" s="556">
        <f t="shared" si="6"/>
        <v>0</v>
      </c>
      <c r="P222" s="273">
        <v>26</v>
      </c>
    </row>
    <row r="223" spans="1:16">
      <c r="A223" s="333">
        <v>27</v>
      </c>
      <c r="B223" s="117"/>
      <c r="C223" s="117"/>
      <c r="D223" s="117"/>
      <c r="E223" s="117"/>
      <c r="F223" s="117"/>
      <c r="G223" s="76"/>
      <c r="H223" s="568"/>
      <c r="I223" s="555"/>
      <c r="J223" s="555"/>
      <c r="K223" s="555"/>
      <c r="L223" s="555"/>
      <c r="M223" s="555"/>
      <c r="N223" s="555"/>
      <c r="O223" s="556">
        <f t="shared" si="6"/>
        <v>0</v>
      </c>
      <c r="P223" s="273">
        <v>27</v>
      </c>
    </row>
    <row r="224" spans="1:16">
      <c r="A224" s="333">
        <v>28</v>
      </c>
      <c r="B224" s="117"/>
      <c r="C224" s="117"/>
      <c r="D224" s="117"/>
      <c r="E224" s="117"/>
      <c r="F224" s="117"/>
      <c r="G224" s="76"/>
      <c r="H224" s="568"/>
      <c r="I224" s="555"/>
      <c r="J224" s="555"/>
      <c r="K224" s="555"/>
      <c r="L224" s="555"/>
      <c r="M224" s="555"/>
      <c r="N224" s="555"/>
      <c r="O224" s="556">
        <f t="shared" si="6"/>
        <v>0</v>
      </c>
      <c r="P224" s="273">
        <v>28</v>
      </c>
    </row>
    <row r="225" spans="1:16">
      <c r="A225" s="333">
        <v>29</v>
      </c>
      <c r="B225" s="117"/>
      <c r="C225" s="117"/>
      <c r="D225" s="117"/>
      <c r="E225" s="117"/>
      <c r="F225" s="117"/>
      <c r="G225" s="76"/>
      <c r="H225" s="568"/>
      <c r="I225" s="555"/>
      <c r="J225" s="555"/>
      <c r="K225" s="555"/>
      <c r="L225" s="555"/>
      <c r="M225" s="555"/>
      <c r="N225" s="555"/>
      <c r="O225" s="556">
        <f t="shared" si="6"/>
        <v>0</v>
      </c>
      <c r="P225" s="273">
        <v>29</v>
      </c>
    </row>
    <row r="226" spans="1:16">
      <c r="A226" s="333">
        <v>30</v>
      </c>
      <c r="B226" s="117"/>
      <c r="C226" s="117"/>
      <c r="D226" s="117"/>
      <c r="E226" s="117"/>
      <c r="F226" s="117"/>
      <c r="G226" s="76"/>
      <c r="H226" s="568"/>
      <c r="I226" s="555"/>
      <c r="J226" s="555"/>
      <c r="K226" s="555"/>
      <c r="L226" s="555"/>
      <c r="M226" s="555"/>
      <c r="N226" s="555"/>
      <c r="O226" s="556">
        <f t="shared" si="6"/>
        <v>0</v>
      </c>
      <c r="P226" s="273">
        <v>30</v>
      </c>
    </row>
    <row r="227" spans="1:16">
      <c r="A227" s="333">
        <v>31</v>
      </c>
      <c r="B227" s="117"/>
      <c r="C227" s="117"/>
      <c r="D227" s="117"/>
      <c r="E227" s="117"/>
      <c r="F227" s="117"/>
      <c r="G227" s="76"/>
      <c r="H227" s="568"/>
      <c r="I227" s="555"/>
      <c r="J227" s="555"/>
      <c r="K227" s="555"/>
      <c r="L227" s="555"/>
      <c r="M227" s="555"/>
      <c r="N227" s="555"/>
      <c r="O227" s="556">
        <f t="shared" si="6"/>
        <v>0</v>
      </c>
      <c r="P227" s="273">
        <v>31</v>
      </c>
    </row>
    <row r="228" spans="1:16">
      <c r="A228" s="333">
        <v>32</v>
      </c>
      <c r="B228" s="117"/>
      <c r="C228" s="117"/>
      <c r="D228" s="117"/>
      <c r="E228" s="117"/>
      <c r="F228" s="117"/>
      <c r="G228" s="76"/>
      <c r="H228" s="568"/>
      <c r="I228" s="555"/>
      <c r="J228" s="555"/>
      <c r="K228" s="555"/>
      <c r="L228" s="555"/>
      <c r="M228" s="555"/>
      <c r="N228" s="555"/>
      <c r="O228" s="556">
        <f t="shared" si="6"/>
        <v>0</v>
      </c>
      <c r="P228" s="273">
        <v>32</v>
      </c>
    </row>
    <row r="229" spans="1:16">
      <c r="A229" s="333">
        <v>33</v>
      </c>
      <c r="B229" s="117"/>
      <c r="C229" s="117"/>
      <c r="D229" s="117"/>
      <c r="E229" s="117"/>
      <c r="F229" s="117"/>
      <c r="G229" s="76"/>
      <c r="H229" s="568"/>
      <c r="I229" s="555"/>
      <c r="J229" s="555"/>
      <c r="K229" s="555"/>
      <c r="L229" s="555"/>
      <c r="M229" s="555"/>
      <c r="N229" s="555"/>
      <c r="O229" s="556">
        <f t="shared" si="6"/>
        <v>0</v>
      </c>
      <c r="P229" s="273">
        <v>33</v>
      </c>
    </row>
    <row r="230" spans="1:16">
      <c r="A230" s="333">
        <v>34</v>
      </c>
      <c r="B230" s="117"/>
      <c r="C230" s="117"/>
      <c r="D230" s="117"/>
      <c r="E230" s="117"/>
      <c r="F230" s="117"/>
      <c r="G230" s="76"/>
      <c r="H230" s="568"/>
      <c r="I230" s="555"/>
      <c r="J230" s="555"/>
      <c r="K230" s="555"/>
      <c r="L230" s="555"/>
      <c r="M230" s="555"/>
      <c r="N230" s="555"/>
      <c r="O230" s="556">
        <f t="shared" si="6"/>
        <v>0</v>
      </c>
      <c r="P230" s="273">
        <v>34</v>
      </c>
    </row>
    <row r="231" spans="1:16">
      <c r="A231" s="333">
        <v>35</v>
      </c>
      <c r="B231" s="117"/>
      <c r="C231" s="117"/>
      <c r="D231" s="117"/>
      <c r="E231" s="117"/>
      <c r="F231" s="117"/>
      <c r="G231" s="76"/>
      <c r="H231" s="568"/>
      <c r="I231" s="555"/>
      <c r="J231" s="555"/>
      <c r="K231" s="555"/>
      <c r="L231" s="555"/>
      <c r="M231" s="555"/>
      <c r="N231" s="555"/>
      <c r="O231" s="556">
        <f t="shared" si="6"/>
        <v>0</v>
      </c>
      <c r="P231" s="273">
        <v>35</v>
      </c>
    </row>
    <row r="232" spans="1:16">
      <c r="A232" s="333">
        <v>36</v>
      </c>
      <c r="B232" s="117"/>
      <c r="C232" s="117"/>
      <c r="D232" s="117"/>
      <c r="E232" s="117"/>
      <c r="F232" s="117"/>
      <c r="G232" s="76"/>
      <c r="H232" s="568"/>
      <c r="I232" s="555"/>
      <c r="J232" s="555"/>
      <c r="K232" s="555"/>
      <c r="L232" s="555"/>
      <c r="M232" s="555"/>
      <c r="N232" s="555"/>
      <c r="O232" s="556">
        <f t="shared" si="6"/>
        <v>0</v>
      </c>
      <c r="P232" s="273">
        <v>36</v>
      </c>
    </row>
    <row r="233" spans="1:16">
      <c r="A233" s="333">
        <v>37</v>
      </c>
      <c r="B233" s="117"/>
      <c r="C233" s="117"/>
      <c r="D233" s="117"/>
      <c r="E233" s="117"/>
      <c r="F233" s="117"/>
      <c r="G233" s="76"/>
      <c r="H233" s="568"/>
      <c r="I233" s="555"/>
      <c r="J233" s="555"/>
      <c r="K233" s="555"/>
      <c r="L233" s="555"/>
      <c r="M233" s="555"/>
      <c r="N233" s="555"/>
      <c r="O233" s="556">
        <f t="shared" si="6"/>
        <v>0</v>
      </c>
      <c r="P233" s="273">
        <v>37</v>
      </c>
    </row>
    <row r="234" spans="1:16">
      <c r="A234" s="333">
        <v>38</v>
      </c>
      <c r="B234" s="117"/>
      <c r="C234" s="117"/>
      <c r="D234" s="117"/>
      <c r="E234" s="117"/>
      <c r="F234" s="117"/>
      <c r="G234" s="76"/>
      <c r="H234" s="568"/>
      <c r="I234" s="555"/>
      <c r="J234" s="555"/>
      <c r="K234" s="555"/>
      <c r="L234" s="555"/>
      <c r="M234" s="555"/>
      <c r="N234" s="555"/>
      <c r="O234" s="556">
        <f t="shared" si="6"/>
        <v>0</v>
      </c>
      <c r="P234" s="273">
        <v>38</v>
      </c>
    </row>
    <row r="235" spans="1:16">
      <c r="A235" s="333">
        <v>39</v>
      </c>
      <c r="B235" s="117"/>
      <c r="C235" s="117"/>
      <c r="D235" s="117"/>
      <c r="E235" s="117"/>
      <c r="F235" s="117"/>
      <c r="G235" s="76"/>
      <c r="H235" s="568"/>
      <c r="I235" s="555"/>
      <c r="J235" s="555"/>
      <c r="K235" s="555"/>
      <c r="L235" s="555"/>
      <c r="M235" s="555"/>
      <c r="N235" s="555"/>
      <c r="O235" s="556">
        <f t="shared" si="6"/>
        <v>0</v>
      </c>
      <c r="P235" s="273">
        <v>39</v>
      </c>
    </row>
    <row r="236" spans="1:16">
      <c r="A236" s="333">
        <v>40</v>
      </c>
      <c r="B236" s="117"/>
      <c r="C236" s="117"/>
      <c r="D236" s="117"/>
      <c r="E236" s="117"/>
      <c r="F236" s="117"/>
      <c r="G236" s="76"/>
      <c r="H236" s="568"/>
      <c r="I236" s="555"/>
      <c r="J236" s="555"/>
      <c r="K236" s="555"/>
      <c r="L236" s="555"/>
      <c r="M236" s="555"/>
      <c r="N236" s="555"/>
      <c r="O236" s="556">
        <f t="shared" si="6"/>
        <v>0</v>
      </c>
      <c r="P236" s="273">
        <v>40</v>
      </c>
    </row>
    <row r="237" spans="1:16">
      <c r="A237" s="333">
        <v>41</v>
      </c>
      <c r="B237" s="117"/>
      <c r="C237" s="117"/>
      <c r="D237" s="117"/>
      <c r="E237" s="117"/>
      <c r="F237" s="117"/>
      <c r="G237" s="76"/>
      <c r="H237" s="568"/>
      <c r="I237" s="555"/>
      <c r="J237" s="555"/>
      <c r="K237" s="555"/>
      <c r="L237" s="555"/>
      <c r="M237" s="555"/>
      <c r="N237" s="555"/>
      <c r="O237" s="556">
        <f t="shared" si="6"/>
        <v>0</v>
      </c>
      <c r="P237" s="273">
        <v>41</v>
      </c>
    </row>
    <row r="238" spans="1:16">
      <c r="A238" s="333">
        <v>42</v>
      </c>
      <c r="B238" s="117"/>
      <c r="C238" s="117"/>
      <c r="D238" s="117"/>
      <c r="E238" s="117"/>
      <c r="F238" s="117"/>
      <c r="G238" s="76"/>
      <c r="H238" s="568"/>
      <c r="I238" s="555"/>
      <c r="J238" s="555"/>
      <c r="K238" s="555"/>
      <c r="L238" s="555"/>
      <c r="M238" s="555"/>
      <c r="N238" s="555"/>
      <c r="O238" s="556">
        <f t="shared" si="6"/>
        <v>0</v>
      </c>
      <c r="P238" s="273">
        <v>42</v>
      </c>
    </row>
    <row r="239" spans="1:16">
      <c r="A239" s="333">
        <v>43</v>
      </c>
      <c r="B239" s="117"/>
      <c r="C239" s="117"/>
      <c r="D239" s="117"/>
      <c r="E239" s="117"/>
      <c r="F239" s="117"/>
      <c r="G239" s="76"/>
      <c r="H239" s="568"/>
      <c r="I239" s="555"/>
      <c r="J239" s="555"/>
      <c r="K239" s="555"/>
      <c r="L239" s="555"/>
      <c r="M239" s="555"/>
      <c r="N239" s="555"/>
      <c r="O239" s="556">
        <f t="shared" si="6"/>
        <v>0</v>
      </c>
      <c r="P239" s="273">
        <v>43</v>
      </c>
    </row>
    <row r="240" spans="1:16">
      <c r="A240" s="333">
        <v>44</v>
      </c>
      <c r="B240" s="117"/>
      <c r="C240" s="117"/>
      <c r="D240" s="117"/>
      <c r="E240" s="117"/>
      <c r="F240" s="117"/>
      <c r="G240" s="76"/>
      <c r="H240" s="568"/>
      <c r="I240" s="555"/>
      <c r="J240" s="555"/>
      <c r="K240" s="555"/>
      <c r="L240" s="555"/>
      <c r="M240" s="555"/>
      <c r="N240" s="555"/>
      <c r="O240" s="556">
        <f t="shared" si="6"/>
        <v>0</v>
      </c>
      <c r="P240" s="273">
        <v>44</v>
      </c>
    </row>
    <row r="241" spans="1:16">
      <c r="A241" s="333">
        <v>45</v>
      </c>
      <c r="B241" s="117"/>
      <c r="C241" s="117"/>
      <c r="D241" s="117"/>
      <c r="E241" s="117"/>
      <c r="F241" s="117"/>
      <c r="G241" s="76"/>
      <c r="H241" s="568"/>
      <c r="I241" s="555"/>
      <c r="J241" s="555"/>
      <c r="K241" s="555"/>
      <c r="L241" s="555"/>
      <c r="M241" s="555"/>
      <c r="N241" s="555"/>
      <c r="O241" s="556">
        <f t="shared" si="6"/>
        <v>0</v>
      </c>
      <c r="P241" s="273">
        <v>45</v>
      </c>
    </row>
    <row r="242" spans="1:16">
      <c r="A242" s="333">
        <v>46</v>
      </c>
      <c r="B242" s="117"/>
      <c r="C242" s="117"/>
      <c r="D242" s="117"/>
      <c r="E242" s="117"/>
      <c r="F242" s="117"/>
      <c r="G242" s="76"/>
      <c r="H242" s="568"/>
      <c r="I242" s="555"/>
      <c r="J242" s="555"/>
      <c r="K242" s="555"/>
      <c r="L242" s="555"/>
      <c r="M242" s="555"/>
      <c r="N242" s="555"/>
      <c r="O242" s="556">
        <f t="shared" si="6"/>
        <v>0</v>
      </c>
      <c r="P242" s="273">
        <v>46</v>
      </c>
    </row>
    <row r="243" spans="1:16">
      <c r="A243" s="333">
        <v>47</v>
      </c>
      <c r="B243" s="117"/>
      <c r="C243" s="117"/>
      <c r="D243" s="117"/>
      <c r="E243" s="117"/>
      <c r="F243" s="117"/>
      <c r="G243" s="76"/>
      <c r="H243" s="568"/>
      <c r="I243" s="555"/>
      <c r="J243" s="555"/>
      <c r="K243" s="555"/>
      <c r="L243" s="555"/>
      <c r="M243" s="555"/>
      <c r="N243" s="555"/>
      <c r="O243" s="556">
        <f t="shared" si="6"/>
        <v>0</v>
      </c>
      <c r="P243" s="273">
        <v>47</v>
      </c>
    </row>
    <row r="244" spans="1:16">
      <c r="A244" s="333">
        <v>48</v>
      </c>
      <c r="B244" s="117"/>
      <c r="C244" s="117"/>
      <c r="D244" s="117"/>
      <c r="E244" s="117"/>
      <c r="F244" s="117"/>
      <c r="G244" s="76"/>
      <c r="H244" s="568"/>
      <c r="I244" s="555"/>
      <c r="J244" s="555"/>
      <c r="K244" s="555"/>
      <c r="L244" s="555"/>
      <c r="M244" s="555"/>
      <c r="N244" s="555"/>
      <c r="O244" s="556">
        <f t="shared" si="6"/>
        <v>0</v>
      </c>
      <c r="P244" s="273">
        <v>48</v>
      </c>
    </row>
    <row r="245" spans="1:16">
      <c r="A245" s="333">
        <v>49</v>
      </c>
      <c r="B245" s="117"/>
      <c r="C245" s="117"/>
      <c r="D245" s="117"/>
      <c r="E245" s="117"/>
      <c r="F245" s="117"/>
      <c r="G245" s="76"/>
      <c r="H245" s="568"/>
      <c r="I245" s="555"/>
      <c r="J245" s="555"/>
      <c r="K245" s="555"/>
      <c r="L245" s="555"/>
      <c r="M245" s="555"/>
      <c r="N245" s="555"/>
      <c r="O245" s="556">
        <f t="shared" si="6"/>
        <v>0</v>
      </c>
      <c r="P245" s="273">
        <v>49</v>
      </c>
    </row>
    <row r="246" spans="1:16" ht="15.75" thickBot="1">
      <c r="A246" s="340">
        <v>50</v>
      </c>
      <c r="B246" s="824" t="s">
        <v>2677</v>
      </c>
      <c r="C246" s="619"/>
      <c r="D246" s="619"/>
      <c r="E246" s="619"/>
      <c r="F246" s="619"/>
      <c r="G246" s="648"/>
      <c r="H246" s="564"/>
      <c r="I246" s="647">
        <f t="shared" ref="I246:O246" si="7">SUM(I197:I245)</f>
        <v>0</v>
      </c>
      <c r="J246" s="647">
        <f t="shared" si="7"/>
        <v>0</v>
      </c>
      <c r="K246" s="647">
        <f t="shared" si="7"/>
        <v>0</v>
      </c>
      <c r="L246" s="512">
        <f t="shared" si="7"/>
        <v>0</v>
      </c>
      <c r="M246" s="512">
        <f t="shared" si="7"/>
        <v>0</v>
      </c>
      <c r="N246" s="512">
        <f t="shared" si="7"/>
        <v>0</v>
      </c>
      <c r="O246" s="512">
        <f t="shared" si="7"/>
        <v>0</v>
      </c>
      <c r="P246" s="311">
        <v>50</v>
      </c>
    </row>
    <row r="247" spans="1:16">
      <c r="A247" s="1021"/>
      <c r="B247" s="1021"/>
      <c r="H247" s="1180"/>
      <c r="I247" s="1180"/>
      <c r="J247" s="1180"/>
      <c r="K247" s="1180"/>
      <c r="L247" s="1181"/>
      <c r="M247" s="1181"/>
      <c r="N247" s="1181"/>
      <c r="O247" s="1181"/>
      <c r="P247" s="1021"/>
    </row>
    <row r="248" spans="1:16">
      <c r="A248" s="472" t="s">
        <v>2246</v>
      </c>
      <c r="B248" s="1107"/>
      <c r="C248" s="1107"/>
      <c r="D248" s="1107"/>
      <c r="E248" s="1107"/>
      <c r="F248" s="1107"/>
      <c r="G248" s="1107"/>
      <c r="H248" s="472" t="s">
        <v>2246</v>
      </c>
      <c r="I248" s="1107"/>
      <c r="J248" s="1107"/>
      <c r="K248" s="1107"/>
      <c r="L248" s="1107"/>
      <c r="M248" s="1185"/>
    </row>
    <row r="249" spans="1:16">
      <c r="A249" s="69" t="s">
        <v>2253</v>
      </c>
      <c r="B249" s="69"/>
      <c r="C249" s="69"/>
      <c r="D249" s="69"/>
      <c r="E249" s="69"/>
      <c r="F249" s="69"/>
      <c r="G249" s="69"/>
      <c r="H249" s="69" t="s">
        <v>2254</v>
      </c>
      <c r="I249" s="69"/>
      <c r="J249" s="69"/>
      <c r="K249" s="69"/>
      <c r="L249" s="69"/>
      <c r="M249" s="69"/>
      <c r="N249" s="69"/>
      <c r="O249" s="69"/>
      <c r="P249" s="69"/>
    </row>
  </sheetData>
  <customSheetViews>
    <customSheetView guid="{15E51391-F6F3-48E9-B40F-0D0FA5B2E445}"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
      <headerFooter alignWithMargins="0"/>
    </customSheetView>
    <customSheetView guid="{3A144620-83F7-4F5B-821B-3720DAB5A017}" scale="60" colorId="22" showPageBreaks="1" view="pageBreakPreview" topLeftCell="A18">
      <selection sqref="A1:P250"/>
      <rowBreaks count="3" manualBreakCount="3">
        <brk id="58"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r:id="rId2"/>
      <headerFooter alignWithMargins="0"/>
    </customSheetView>
    <customSheetView guid="{4AE1E835-A004-41CE-8576-E42DEB829644}"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3"/>
      <headerFooter alignWithMargins="0"/>
    </customSheetView>
    <customSheetView guid="{F164CA47-D0CA-4087-947A-F5047D94B8B7}"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4"/>
      <headerFooter alignWithMargins="0"/>
    </customSheetView>
    <customSheetView guid="{BD2EE8C8-7F57-4FE0-A338-C6EB2215B0F1}" scale="85" colorId="22" showPageBreaks="1" printArea="1">
      <selection activeCell="B3" sqref="B3"/>
      <rowBreaks count="12" manualBreakCount="12">
        <brk id="48" max="15" man="1"/>
        <brk id="49" max="15" man="1"/>
        <brk id="50" max="15" man="1"/>
        <brk id="51" max="15" man="1"/>
        <brk id="52" max="15" man="1"/>
        <brk id="53" max="15" man="1"/>
        <brk id="54" max="15" man="1"/>
        <brk id="55" max="15" man="1"/>
        <brk id="56" max="15" man="1"/>
        <brk id="57" max="15" man="1"/>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5"/>
      <headerFooter alignWithMargins="0"/>
    </customSheetView>
    <customSheetView guid="{C7E3EE00-B00F-419E-8611-266863084489}" scale="85" colorId="22" showPageBreaks="1" printArea="1">
      <selection activeCell="B3" sqref="B3"/>
      <rowBreaks count="2" manualBreakCount="2">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6"/>
      <headerFooter alignWithMargins="0"/>
    </customSheetView>
    <customSheetView guid="{3477AA39-47F3-4DEE-B5AC-34FD34A7C506}" scale="85" colorId="22" showPageBreaks="1" printArea="1">
      <selection activeCell="B3" sqref="B3"/>
      <rowBreaks count="2" manualBreakCount="2">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7"/>
      <headerFooter alignWithMargins="0"/>
    </customSheetView>
    <customSheetView guid="{49B64248-30F9-46D2-A9F4-36D89630158D}" scale="85" colorId="22" showPageBreaks="1" printArea="1">
      <selection activeCell="B3" sqref="B3"/>
      <rowBreaks count="13" manualBreakCount="13">
        <brk id="47" max="15" man="1"/>
        <brk id="48" max="15" man="1"/>
        <brk id="49" max="15" man="1"/>
        <brk id="50" max="15" man="1"/>
        <brk id="51" max="15" man="1"/>
        <brk id="52" max="15" man="1"/>
        <brk id="53" max="15" man="1"/>
        <brk id="54" max="15" man="1"/>
        <brk id="55" max="15" man="1"/>
        <brk id="56" max="15" man="1"/>
        <brk id="57" max="15" man="1"/>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8"/>
      <headerFooter alignWithMargins="0"/>
    </customSheetView>
    <customSheetView guid="{9460FF40-1E23-4EAD-9F2E-3CC0E3823200}" scale="85" colorId="22" showPageBreaks="1" printArea="1">
      <selection activeCell="B3" sqref="B3"/>
      <rowBreaks count="26" manualBreakCount="26">
        <brk id="14" max="15" man="1"/>
        <brk id="15" max="15" man="1"/>
        <brk id="16" max="15" man="1"/>
        <brk id="17" max="15" man="1"/>
        <brk id="18" max="15" man="1"/>
        <brk id="19" max="15" man="1"/>
        <brk id="20" max="15" man="1"/>
        <brk id="21" max="15" man="1"/>
        <brk id="22" max="15" man="1"/>
        <brk id="23" max="15" man="1"/>
        <brk id="24" max="15" man="1"/>
        <brk id="25" max="15" man="1"/>
        <brk id="26" max="15" man="1"/>
        <brk id="27" max="15" man="1"/>
        <brk id="48" max="15" man="1"/>
        <brk id="49" max="15" man="1"/>
        <brk id="50" max="15" man="1"/>
        <brk id="51" max="15" man="1"/>
        <brk id="52" max="15" man="1"/>
        <brk id="53" max="15" man="1"/>
        <brk id="54" max="15" man="1"/>
        <brk id="55" max="15" man="1"/>
        <brk id="56" max="15" man="1"/>
        <brk id="57" max="15" man="1"/>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9"/>
      <headerFooter alignWithMargins="0"/>
    </customSheetView>
    <customSheetView guid="{33F19BEF-14FD-48AD-9437-DC9391C2FB5D}"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0"/>
      <headerFooter alignWithMargins="0"/>
    </customSheetView>
    <customSheetView guid="{3572A64A-10E1-48A8-88DB-C6FDE35A45D9}"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1"/>
      <headerFooter alignWithMargins="0"/>
    </customSheetView>
    <customSheetView guid="{9A3FFF2B-6404-4DF1-A691-3B3D111BF416}" scale="60" colorId="22" showPageBreaks="1" view="pageBreakPreview" topLeftCell="A24">
      <selection sqref="A1:P250"/>
      <rowBreaks count="3" manualBreakCount="3">
        <brk id="58"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r:id="rId12"/>
      <headerFooter alignWithMargins="0"/>
    </customSheetView>
    <customSheetView guid="{6972FD2D-1C11-49E2-936D-D053FB86EE49}"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3"/>
      <headerFooter alignWithMargins="0"/>
    </customSheetView>
    <customSheetView guid="{909B62D3-37B4-48E7-A28D-FCCB057513A6}"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4"/>
      <headerFooter alignWithMargins="0"/>
    </customSheetView>
    <customSheetView guid="{AF5B460E-BE98-4D6A-BC4D-FB7F586FE8C3}" scale="85" colorId="22" showPageBreaks="1">
      <selection activeCell="B3" sqref="B3"/>
      <rowBreaks count="52" manualBreakCount="52">
        <brk id="46" max="15" man="1"/>
        <brk id="47" max="15" man="1"/>
        <brk id="48" max="15" man="1"/>
        <brk id="49" max="15" man="1"/>
        <brk id="50" max="15" man="1"/>
        <brk id="51" max="15" man="1"/>
        <brk id="52" max="15" man="1"/>
        <brk id="53" max="15" man="1"/>
        <brk id="54" max="15" man="1"/>
        <brk id="55" max="15" man="1"/>
        <brk id="56" max="15" man="1"/>
        <brk id="57" max="15"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5"/>
      <headerFooter alignWithMargins="0"/>
    </customSheetView>
    <customSheetView guid="{AD2DEECA-73A1-433A-8496-725ED72ABD3B}" scale="85" colorId="22">
      <selection activeCell="B3" sqref="B3"/>
      <rowBreaks count="50" manualBreakCount="50">
        <brk id="46" max="15" man="1"/>
        <brk id="47" max="15" man="1"/>
        <brk id="48" max="15" man="1"/>
        <brk id="49" max="15" man="1"/>
        <brk id="50" max="15" man="1"/>
        <brk id="51" max="15" man="1"/>
        <brk id="52" max="15" man="1"/>
        <brk id="53" max="15" man="1"/>
        <brk id="54" max="15" man="1"/>
        <brk id="55" max="15" man="1"/>
        <brk id="56" max="15" man="1"/>
        <brk id="57" max="15" man="1"/>
        <brk id="58"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6"/>
      <headerFooter alignWithMargins="0"/>
    </customSheetView>
    <customSheetView guid="{613A73D1-ED13-41BC-B183-6F740B4BAFC9}" scale="60" colorId="22" showPageBreaks="1" printArea="1" view="pageBreakPreview">
      <selection activeCell="G31" sqref="G31"/>
      <rowBreaks count="3" manualBreakCount="3">
        <brk id="58" max="16383" man="1"/>
        <brk id="123" max="16383" man="1"/>
        <brk id="186" max="16383" man="1"/>
      </rowBreaks>
      <colBreaks count="2" manualBreakCount="2">
        <brk id="7" max="1048575" man="1"/>
        <brk id="16" max="1048575" man="1"/>
      </colBreaks>
      <pageMargins left="0" right="0" top="0" bottom="0" header="0" footer="0"/>
      <printOptions horizontalCentered="1" verticalCentered="1"/>
      <pageSetup scale="73" fitToWidth="2" fitToHeight="4" pageOrder="overThenDown" orientation="portrait" horizontalDpi="300" verticalDpi="300" r:id="rId17"/>
      <headerFooter alignWithMargins="0"/>
    </customSheetView>
  </customSheetViews>
  <printOptions horizontalCentered="1" verticalCentered="1"/>
  <pageMargins left="0.5" right="0.5" top="0.25" bottom="0.25" header="0" footer="0"/>
  <pageSetup scale="70" fitToWidth="2" fitToHeight="4" orientation="portrait" horizontalDpi="300" verticalDpi="300" r:id="rId18"/>
  <headerFooter alignWithMargins="0"/>
  <rowBreaks count="3" manualBreakCount="3">
    <brk id="58" max="16383" man="1"/>
    <brk id="123" max="16383" man="1"/>
    <brk id="186" max="16383" man="1"/>
  </rowBreaks>
  <colBreaks count="2" manualBreakCount="2">
    <brk id="7" max="1048575" man="1"/>
    <brk id="16"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27"/>
  <sheetViews>
    <sheetView defaultGridColor="0" view="pageBreakPreview" topLeftCell="A19" colorId="22" zoomScale="60" zoomScaleNormal="85" workbookViewId="0">
      <selection activeCell="H17" sqref="H17"/>
    </sheetView>
  </sheetViews>
  <sheetFormatPr defaultColWidth="9.6640625" defaultRowHeight="15"/>
  <cols>
    <col min="1" max="1" width="6.109375" style="9" customWidth="1"/>
    <col min="2" max="2" width="26.77734375" style="9" customWidth="1"/>
    <col min="3" max="3" width="25.6640625" style="9" customWidth="1"/>
    <col min="4" max="4" width="26.33203125" style="9" customWidth="1"/>
    <col min="5" max="5" width="15.6640625" style="9" customWidth="1"/>
    <col min="6" max="7" width="6.6640625" style="9" customWidth="1"/>
    <col min="8" max="8" width="25.21875" style="9" customWidth="1"/>
    <col min="9" max="9" width="24.6640625" style="9" customWidth="1"/>
    <col min="10" max="10" width="12.6640625" style="9" customWidth="1"/>
    <col min="11" max="12" width="13.6640625" style="9" customWidth="1"/>
    <col min="13" max="13" width="4.6640625" style="9" customWidth="1"/>
    <col min="14" max="14" width="5.109375" style="9" customWidth="1"/>
    <col min="15" max="15" width="22.88671875" style="9" customWidth="1"/>
    <col min="16" max="16" width="19.6640625" style="9" customWidth="1"/>
    <col min="17" max="17" width="23" style="9" customWidth="1"/>
    <col min="18" max="18" width="24" style="9" customWidth="1"/>
    <col min="19" max="19" width="5" style="9" customWidth="1"/>
    <col min="20" max="16384" width="9.6640625" style="9"/>
  </cols>
  <sheetData>
    <row r="1" spans="1:255">
      <c r="A1" s="29" t="s">
        <v>2056</v>
      </c>
      <c r="B1" s="66"/>
      <c r="C1" s="262" t="s">
        <v>1549</v>
      </c>
      <c r="D1" s="742" t="s">
        <v>2058</v>
      </c>
      <c r="E1" s="313" t="s">
        <v>2059</v>
      </c>
      <c r="F1" s="29" t="s">
        <v>2056</v>
      </c>
      <c r="G1" s="66"/>
      <c r="H1" s="66"/>
      <c r="I1" s="262" t="s">
        <v>1549</v>
      </c>
      <c r="J1" s="742" t="s">
        <v>2058</v>
      </c>
      <c r="K1" s="1110"/>
      <c r="L1" s="262" t="s">
        <v>2059</v>
      </c>
      <c r="M1" s="67"/>
      <c r="N1" s="29" t="s">
        <v>2056</v>
      </c>
      <c r="O1" s="66"/>
      <c r="P1" s="262" t="s">
        <v>1549</v>
      </c>
      <c r="Q1" s="742" t="s">
        <v>2058</v>
      </c>
      <c r="R1" s="262" t="s">
        <v>2059</v>
      </c>
      <c r="S1" s="67"/>
    </row>
    <row r="2" spans="1:255">
      <c r="A2" s="72" t="str">
        <f>'Data Sheet'!$C$25</f>
        <v>Central Hudson Gas &amp; Electric</v>
      </c>
      <c r="B2" s="17"/>
      <c r="C2" s="97" t="s">
        <v>1868</v>
      </c>
      <c r="D2" s="345" t="s">
        <v>2061</v>
      </c>
      <c r="E2" s="1188"/>
      <c r="F2" s="72" t="str">
        <f>'Data Sheet'!$C$25</f>
        <v>Central Hudson Gas &amp; Electric</v>
      </c>
      <c r="G2" s="17"/>
      <c r="H2" s="17"/>
      <c r="I2" s="97" t="s">
        <v>1868</v>
      </c>
      <c r="J2" s="345" t="s">
        <v>2061</v>
      </c>
      <c r="K2" s="1107"/>
      <c r="L2" s="97"/>
      <c r="M2" s="1171"/>
      <c r="N2" s="72" t="str">
        <f>'Data Sheet'!$C$25</f>
        <v>Central Hudson Gas &amp; Electric</v>
      </c>
      <c r="O2" s="17"/>
      <c r="P2" s="97" t="s">
        <v>1868</v>
      </c>
      <c r="Q2" s="345" t="s">
        <v>2061</v>
      </c>
      <c r="R2" s="1104"/>
      <c r="S2" s="73"/>
    </row>
    <row r="3" spans="1:255" ht="15" customHeight="1">
      <c r="A3" s="72"/>
      <c r="B3" s="17"/>
      <c r="C3" s="97" t="s">
        <v>1869</v>
      </c>
      <c r="D3" s="1189" t="str">
        <f>'Data Sheet'!$C$40</f>
        <v>4/14/14</v>
      </c>
      <c r="E3" s="1127" t="str">
        <f>'Data Sheet'!$C$38</f>
        <v>12/31/13</v>
      </c>
      <c r="F3" s="74"/>
      <c r="G3" s="77"/>
      <c r="H3" s="77"/>
      <c r="I3" s="104" t="s">
        <v>1869</v>
      </c>
      <c r="J3" s="1189" t="str">
        <f>'Data Sheet'!$C$40</f>
        <v>4/14/14</v>
      </c>
      <c r="K3" s="1122"/>
      <c r="L3" s="1106" t="str">
        <f>'Data Sheet'!$C$38</f>
        <v>12/31/13</v>
      </c>
      <c r="M3" s="76"/>
      <c r="N3" s="74"/>
      <c r="O3" s="77"/>
      <c r="P3" s="104" t="s">
        <v>1869</v>
      </c>
      <c r="Q3" s="1105" t="str">
        <f>'Data Sheet'!$C$40</f>
        <v>4/14/14</v>
      </c>
      <c r="R3" s="1106" t="str">
        <f>'Data Sheet'!$C$38</f>
        <v>12/31/13</v>
      </c>
      <c r="S3" s="76"/>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row>
    <row r="4" spans="1:255" ht="15" customHeight="1">
      <c r="A4" s="412" t="s">
        <v>2255</v>
      </c>
      <c r="B4" s="413"/>
      <c r="C4" s="413"/>
      <c r="D4" s="413"/>
      <c r="E4" s="1190"/>
      <c r="F4" s="379" t="s">
        <v>2256</v>
      </c>
      <c r="G4" s="69"/>
      <c r="H4" s="69"/>
      <c r="I4" s="69"/>
      <c r="J4" s="69"/>
      <c r="K4" s="1108"/>
      <c r="L4" s="17"/>
      <c r="M4" s="70"/>
      <c r="N4" s="379" t="s">
        <v>2256</v>
      </c>
      <c r="O4" s="69"/>
      <c r="P4" s="69"/>
      <c r="Q4" s="69"/>
      <c r="R4" s="1108"/>
      <c r="S4" s="73"/>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row>
    <row r="5" spans="1:255">
      <c r="A5" s="148" t="s">
        <v>2257</v>
      </c>
      <c r="B5" s="75"/>
      <c r="C5" s="75"/>
      <c r="D5" s="75"/>
      <c r="E5" s="1182"/>
      <c r="F5" s="148" t="s">
        <v>2257</v>
      </c>
      <c r="G5" s="75"/>
      <c r="H5" s="75"/>
      <c r="I5" s="75"/>
      <c r="J5" s="75"/>
      <c r="K5" s="1191"/>
      <c r="L5" s="77"/>
      <c r="M5" s="538"/>
      <c r="N5" s="148" t="s">
        <v>2257</v>
      </c>
      <c r="O5" s="75"/>
      <c r="P5" s="75"/>
      <c r="Q5" s="75"/>
      <c r="R5" s="1191"/>
      <c r="S5" s="76"/>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row>
    <row r="6" spans="1:255">
      <c r="A6" s="649" t="s">
        <v>2743</v>
      </c>
      <c r="B6" s="19" t="s">
        <v>1209</v>
      </c>
      <c r="C6" s="19"/>
      <c r="D6" s="19"/>
      <c r="E6" s="23"/>
      <c r="F6" s="22"/>
      <c r="G6" s="19" t="s">
        <v>1210</v>
      </c>
      <c r="H6" s="19"/>
      <c r="I6" s="19"/>
      <c r="J6" s="19"/>
      <c r="K6" s="19"/>
      <c r="L6" s="19"/>
      <c r="M6" s="23"/>
      <c r="N6" s="649" t="s">
        <v>2220</v>
      </c>
      <c r="O6" s="19" t="s">
        <v>1211</v>
      </c>
      <c r="P6" s="19"/>
      <c r="Q6" s="19"/>
      <c r="R6" s="19"/>
      <c r="S6" s="23"/>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row>
    <row r="7" spans="1:255">
      <c r="A7" s="22" t="s">
        <v>2045</v>
      </c>
      <c r="B7" s="19" t="s">
        <v>1212</v>
      </c>
      <c r="C7" s="19"/>
      <c r="D7" s="19"/>
      <c r="E7" s="23"/>
      <c r="F7" s="22"/>
      <c r="G7" s="19" t="s">
        <v>1213</v>
      </c>
      <c r="H7" s="19"/>
      <c r="I7" s="19"/>
      <c r="J7" s="19"/>
      <c r="K7" s="19"/>
      <c r="L7" s="19"/>
      <c r="M7" s="23"/>
      <c r="N7" s="649"/>
      <c r="O7" s="19"/>
      <c r="P7" s="19"/>
      <c r="Q7" s="19"/>
      <c r="R7" s="19"/>
      <c r="S7" s="23"/>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5">
      <c r="A8" s="649" t="s">
        <v>2661</v>
      </c>
      <c r="B8" s="19" t="s">
        <v>1290</v>
      </c>
      <c r="C8" s="19"/>
      <c r="D8" s="19"/>
      <c r="E8" s="23"/>
      <c r="F8" s="22"/>
      <c r="G8" s="19" t="s">
        <v>345</v>
      </c>
      <c r="H8" s="19"/>
      <c r="I8" s="19"/>
      <c r="J8" s="19"/>
      <c r="K8" s="19"/>
      <c r="L8" s="19"/>
      <c r="M8" s="23"/>
      <c r="N8" s="649" t="s">
        <v>2228</v>
      </c>
      <c r="O8" s="19" t="s">
        <v>1291</v>
      </c>
      <c r="P8" s="19"/>
      <c r="Q8" s="19"/>
      <c r="R8" s="19"/>
      <c r="S8" s="23"/>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c r="A9" s="649" t="s">
        <v>2662</v>
      </c>
      <c r="B9" s="19" t="s">
        <v>1292</v>
      </c>
      <c r="C9" s="19"/>
      <c r="D9" s="19"/>
      <c r="E9" s="23"/>
      <c r="F9" s="22"/>
      <c r="G9" s="19" t="s">
        <v>1293</v>
      </c>
      <c r="H9" s="19"/>
      <c r="I9" s="19"/>
      <c r="J9" s="19"/>
      <c r="K9" s="19"/>
      <c r="L9" s="19"/>
      <c r="M9" s="23"/>
      <c r="N9" s="649"/>
      <c r="O9" s="19" t="s">
        <v>1294</v>
      </c>
      <c r="P9" s="19"/>
      <c r="Q9" s="19"/>
      <c r="R9" s="19"/>
      <c r="S9" s="23"/>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c r="A10" s="22" t="s">
        <v>2045</v>
      </c>
      <c r="B10" s="19" t="s">
        <v>1295</v>
      </c>
      <c r="C10" s="19"/>
      <c r="D10" s="19"/>
      <c r="E10" s="23"/>
      <c r="F10" s="22" t="s">
        <v>2045</v>
      </c>
      <c r="G10" s="19" t="s">
        <v>1296</v>
      </c>
      <c r="H10" s="19"/>
      <c r="I10" s="19"/>
      <c r="J10" s="19"/>
      <c r="K10" s="19"/>
      <c r="L10" s="19"/>
      <c r="M10" s="23"/>
      <c r="N10" s="649"/>
      <c r="O10" s="19" t="s">
        <v>1297</v>
      </c>
      <c r="P10" s="19"/>
      <c r="Q10" s="19"/>
      <c r="R10" s="19"/>
      <c r="S10" s="23"/>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c r="A11" s="22" t="s">
        <v>2045</v>
      </c>
      <c r="B11" s="19" t="s">
        <v>1298</v>
      </c>
      <c r="C11" s="19"/>
      <c r="D11" s="19"/>
      <c r="E11" s="23"/>
      <c r="F11" s="22" t="s">
        <v>2045</v>
      </c>
      <c r="G11" s="19"/>
      <c r="H11" s="19"/>
      <c r="I11" s="19"/>
      <c r="J11" s="19"/>
      <c r="K11" s="19"/>
      <c r="L11" s="19"/>
      <c r="M11" s="23"/>
      <c r="N11" s="649"/>
      <c r="O11" s="19" t="s">
        <v>1299</v>
      </c>
      <c r="P11" s="19"/>
      <c r="Q11" s="19"/>
      <c r="R11" s="19"/>
      <c r="S11" s="23"/>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 r="A12" s="22"/>
      <c r="B12" s="19" t="s">
        <v>1300</v>
      </c>
      <c r="C12" s="19"/>
      <c r="D12" s="19"/>
      <c r="E12" s="23"/>
      <c r="F12" s="649" t="s">
        <v>4217</v>
      </c>
      <c r="G12" s="19" t="s">
        <v>1301</v>
      </c>
      <c r="H12" s="19"/>
      <c r="I12" s="19"/>
      <c r="J12" s="19"/>
      <c r="K12" s="19"/>
      <c r="L12" s="19"/>
      <c r="M12" s="23"/>
      <c r="N12" s="649"/>
      <c r="O12" s="19" t="s">
        <v>1302</v>
      </c>
      <c r="P12" s="19"/>
      <c r="Q12" s="19"/>
      <c r="R12" s="19"/>
      <c r="S12" s="23"/>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 r="A13" s="649" t="s">
        <v>4211</v>
      </c>
      <c r="B13" s="19" t="s">
        <v>1303</v>
      </c>
      <c r="C13" s="19"/>
      <c r="D13" s="19"/>
      <c r="E13" s="23"/>
      <c r="F13" s="649"/>
      <c r="G13" s="19" t="s">
        <v>1304</v>
      </c>
      <c r="H13" s="19"/>
      <c r="I13" s="19"/>
      <c r="J13" s="19"/>
      <c r="K13" s="19"/>
      <c r="L13" s="19"/>
      <c r="M13" s="23"/>
      <c r="N13" s="649"/>
      <c r="O13" s="19" t="s">
        <v>1305</v>
      </c>
      <c r="P13" s="19"/>
      <c r="Q13" s="19"/>
      <c r="R13" s="19"/>
      <c r="S13" s="23"/>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 r="A14" s="22"/>
      <c r="B14" s="19"/>
      <c r="C14" s="19"/>
      <c r="D14" s="19"/>
      <c r="E14" s="23"/>
      <c r="F14" s="649"/>
      <c r="G14" s="19"/>
      <c r="H14" s="19"/>
      <c r="I14" s="19"/>
      <c r="J14" s="19"/>
      <c r="K14" s="19"/>
      <c r="L14" s="19"/>
      <c r="M14" s="23"/>
      <c r="N14" s="649"/>
      <c r="O14" s="19" t="s">
        <v>1306</v>
      </c>
      <c r="P14" s="19"/>
      <c r="Q14" s="19"/>
      <c r="R14" s="19"/>
      <c r="S14" s="23"/>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 r="A15" s="22"/>
      <c r="B15" s="19" t="s">
        <v>2914</v>
      </c>
      <c r="C15" s="19"/>
      <c r="D15" s="19"/>
      <c r="E15" s="23"/>
      <c r="F15" s="649" t="s">
        <v>809</v>
      </c>
      <c r="G15" s="19" t="s">
        <v>2915</v>
      </c>
      <c r="H15" s="19"/>
      <c r="I15" s="19"/>
      <c r="J15" s="19"/>
      <c r="K15" s="19"/>
      <c r="L15" s="19"/>
      <c r="M15" s="23"/>
      <c r="N15" s="649"/>
      <c r="O15" s="19"/>
      <c r="P15" s="19"/>
      <c r="Q15" s="19"/>
      <c r="R15" s="19"/>
      <c r="S15" s="23"/>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 r="A16" s="22" t="s">
        <v>2045</v>
      </c>
      <c r="B16" s="19" t="s">
        <v>2916</v>
      </c>
      <c r="C16" s="19"/>
      <c r="D16" s="19"/>
      <c r="E16" s="23"/>
      <c r="F16" s="649"/>
      <c r="G16" s="19" t="s">
        <v>2917</v>
      </c>
      <c r="H16" s="19"/>
      <c r="I16" s="19"/>
      <c r="J16" s="19"/>
      <c r="K16" s="19"/>
      <c r="L16" s="19"/>
      <c r="M16" s="23"/>
      <c r="N16" s="649" t="s">
        <v>2918</v>
      </c>
      <c r="O16" s="19" t="s">
        <v>2919</v>
      </c>
      <c r="P16" s="19"/>
      <c r="Q16" s="19"/>
      <c r="R16" s="19"/>
      <c r="S16" s="23"/>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 r="A17" s="22" t="s">
        <v>2045</v>
      </c>
      <c r="B17" s="19" t="s">
        <v>1220</v>
      </c>
      <c r="C17" s="19"/>
      <c r="D17" s="19"/>
      <c r="E17" s="23"/>
      <c r="F17" s="649"/>
      <c r="G17" s="19" t="s">
        <v>1221</v>
      </c>
      <c r="H17" s="19"/>
      <c r="I17" s="19"/>
      <c r="J17" s="19"/>
      <c r="K17" s="19"/>
      <c r="L17" s="19"/>
      <c r="M17" s="23"/>
      <c r="N17" s="649"/>
      <c r="O17" s="19" t="s">
        <v>1222</v>
      </c>
      <c r="P17" s="19"/>
      <c r="Q17" s="19"/>
      <c r="R17" s="19"/>
      <c r="S17" s="23"/>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 r="A18" s="22" t="s">
        <v>2045</v>
      </c>
      <c r="B18" s="19" t="s">
        <v>1223</v>
      </c>
      <c r="C18" s="19"/>
      <c r="D18" s="19"/>
      <c r="E18" s="23"/>
      <c r="F18" s="649" t="s">
        <v>2045</v>
      </c>
      <c r="G18" s="19" t="s">
        <v>1224</v>
      </c>
      <c r="H18" s="19"/>
      <c r="I18" s="19"/>
      <c r="J18" s="19"/>
      <c r="K18" s="19"/>
      <c r="L18" s="19"/>
      <c r="M18" s="23"/>
      <c r="N18" s="649"/>
      <c r="O18" s="19"/>
      <c r="P18" s="19"/>
      <c r="Q18" s="19"/>
      <c r="R18" s="19"/>
      <c r="S18" s="23"/>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 r="A19" s="22" t="s">
        <v>1263</v>
      </c>
      <c r="B19" s="19"/>
      <c r="C19" s="19"/>
      <c r="D19" s="19"/>
      <c r="E19" s="23"/>
      <c r="F19" s="649"/>
      <c r="G19" s="19"/>
      <c r="H19" s="19"/>
      <c r="I19" s="19"/>
      <c r="J19" s="19"/>
      <c r="K19" s="19"/>
      <c r="L19" s="19"/>
      <c r="M19" s="23"/>
      <c r="N19" s="649" t="s">
        <v>1225</v>
      </c>
      <c r="O19" s="19" t="s">
        <v>1226</v>
      </c>
      <c r="P19" s="19"/>
      <c r="Q19" s="19"/>
      <c r="R19" s="19"/>
      <c r="S19" s="23"/>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 r="A20" s="22" t="s">
        <v>2045</v>
      </c>
      <c r="B20" s="19" t="s">
        <v>1227</v>
      </c>
      <c r="C20" s="19"/>
      <c r="D20" s="19"/>
      <c r="E20" s="23"/>
      <c r="F20" s="649" t="s">
        <v>815</v>
      </c>
      <c r="G20" s="19" t="s">
        <v>1228</v>
      </c>
      <c r="H20" s="19"/>
      <c r="I20" s="19"/>
      <c r="J20" s="19"/>
      <c r="K20" s="19"/>
      <c r="L20" s="19"/>
      <c r="M20" s="23"/>
      <c r="N20" s="649"/>
      <c r="O20" s="19"/>
      <c r="P20" s="19"/>
      <c r="Q20" s="19"/>
      <c r="R20" s="19"/>
      <c r="S20" s="23"/>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 r="A21" s="22" t="s">
        <v>2045</v>
      </c>
      <c r="B21" s="19" t="s">
        <v>1603</v>
      </c>
      <c r="C21" s="19"/>
      <c r="D21" s="19"/>
      <c r="E21" s="23"/>
      <c r="F21" s="22" t="s">
        <v>2045</v>
      </c>
      <c r="G21" s="19" t="s">
        <v>1604</v>
      </c>
      <c r="H21" s="19"/>
      <c r="I21" s="19"/>
      <c r="J21" s="19"/>
      <c r="K21" s="19"/>
      <c r="L21" s="19"/>
      <c r="M21" s="23"/>
      <c r="N21" s="649"/>
      <c r="O21" s="19"/>
      <c r="P21" s="19"/>
      <c r="Q21" s="19"/>
      <c r="R21" s="19"/>
      <c r="S21" s="23"/>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 r="A22" s="22"/>
      <c r="B22" s="19"/>
      <c r="C22" s="19"/>
      <c r="D22" s="19"/>
      <c r="E22" s="23"/>
      <c r="F22" s="22"/>
      <c r="G22" s="19"/>
      <c r="H22" s="19"/>
      <c r="I22" s="19"/>
      <c r="J22" s="19"/>
      <c r="K22" s="19"/>
      <c r="L22" s="610"/>
      <c r="M22" s="23"/>
      <c r="N22" s="22"/>
      <c r="O22" s="19"/>
      <c r="P22" s="19"/>
      <c r="Q22" s="19"/>
      <c r="R22" s="19"/>
      <c r="S22" s="611"/>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 r="A23" s="650" t="s">
        <v>2045</v>
      </c>
      <c r="B23" s="651" t="s">
        <v>1605</v>
      </c>
      <c r="C23" s="651" t="s">
        <v>1606</v>
      </c>
      <c r="D23" s="652" t="s">
        <v>1607</v>
      </c>
      <c r="E23" s="653" t="s">
        <v>2045</v>
      </c>
      <c r="F23" s="654" t="s">
        <v>2233</v>
      </c>
      <c r="G23" s="652"/>
      <c r="H23" s="651"/>
      <c r="I23" s="651"/>
      <c r="J23" s="651" t="s">
        <v>1608</v>
      </c>
      <c r="K23" s="655" t="s">
        <v>1609</v>
      </c>
      <c r="L23" s="656"/>
      <c r="M23" s="653"/>
      <c r="N23" s="657" t="s">
        <v>1610</v>
      </c>
      <c r="O23" s="658"/>
      <c r="P23" s="658"/>
      <c r="Q23" s="658"/>
      <c r="R23" s="658"/>
      <c r="S23" s="659"/>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 r="A24" s="660"/>
      <c r="B24" s="661" t="s">
        <v>1611</v>
      </c>
      <c r="C24" s="661" t="s">
        <v>1611</v>
      </c>
      <c r="D24" s="661" t="s">
        <v>1611</v>
      </c>
      <c r="E24" s="663" t="s">
        <v>4082</v>
      </c>
      <c r="F24" s="662" t="s">
        <v>4083</v>
      </c>
      <c r="G24" s="656"/>
      <c r="H24" s="661" t="s">
        <v>1612</v>
      </c>
      <c r="I24" s="661" t="s">
        <v>1613</v>
      </c>
      <c r="J24" s="661" t="s">
        <v>2234</v>
      </c>
      <c r="K24" s="651" t="s">
        <v>4086</v>
      </c>
      <c r="L24" s="651" t="s">
        <v>4086</v>
      </c>
      <c r="M24" s="663" t="s">
        <v>1984</v>
      </c>
      <c r="N24" s="662" t="s">
        <v>4087</v>
      </c>
      <c r="O24" s="656"/>
      <c r="P24" s="661" t="s">
        <v>4088</v>
      </c>
      <c r="Q24" s="661" t="s">
        <v>4089</v>
      </c>
      <c r="R24" s="661" t="s">
        <v>1614</v>
      </c>
      <c r="S24" s="663" t="s">
        <v>1984</v>
      </c>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 r="A25" s="684" t="s">
        <v>1984</v>
      </c>
      <c r="B25" s="661" t="s">
        <v>1615</v>
      </c>
      <c r="C25" s="661" t="s">
        <v>1615</v>
      </c>
      <c r="D25" s="661" t="s">
        <v>1615</v>
      </c>
      <c r="E25" s="663" t="s">
        <v>4092</v>
      </c>
      <c r="F25" s="662" t="s">
        <v>4093</v>
      </c>
      <c r="G25" s="656"/>
      <c r="H25" s="661" t="s">
        <v>1616</v>
      </c>
      <c r="I25" s="661" t="s">
        <v>1616</v>
      </c>
      <c r="J25" s="661" t="s">
        <v>1617</v>
      </c>
      <c r="K25" s="661" t="s">
        <v>1618</v>
      </c>
      <c r="L25" s="661" t="s">
        <v>2242</v>
      </c>
      <c r="M25" s="663" t="s">
        <v>1987</v>
      </c>
      <c r="N25" s="662" t="s">
        <v>4098</v>
      </c>
      <c r="O25" s="656"/>
      <c r="P25" s="661" t="s">
        <v>4098</v>
      </c>
      <c r="Q25" s="661" t="s">
        <v>4098</v>
      </c>
      <c r="R25" s="661" t="s">
        <v>1619</v>
      </c>
      <c r="S25" s="663" t="s">
        <v>1987</v>
      </c>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 r="A26" s="686" t="s">
        <v>1987</v>
      </c>
      <c r="B26" s="664" t="s">
        <v>3447</v>
      </c>
      <c r="C26" s="664" t="s">
        <v>3448</v>
      </c>
      <c r="D26" s="664" t="s">
        <v>3449</v>
      </c>
      <c r="E26" s="668" t="s">
        <v>3450</v>
      </c>
      <c r="F26" s="666" t="s">
        <v>2692</v>
      </c>
      <c r="G26" s="667"/>
      <c r="H26" s="664" t="s">
        <v>2693</v>
      </c>
      <c r="I26" s="664" t="s">
        <v>2694</v>
      </c>
      <c r="J26" s="664" t="s">
        <v>2695</v>
      </c>
      <c r="K26" s="664" t="s">
        <v>2696</v>
      </c>
      <c r="L26" s="664" t="s">
        <v>2697</v>
      </c>
      <c r="M26" s="668"/>
      <c r="N26" s="666" t="s">
        <v>2698</v>
      </c>
      <c r="O26" s="667"/>
      <c r="P26" s="664" t="s">
        <v>2699</v>
      </c>
      <c r="Q26" s="664" t="s">
        <v>219</v>
      </c>
      <c r="R26" s="664" t="s">
        <v>220</v>
      </c>
      <c r="S26" s="668"/>
      <c r="T26" s="17"/>
      <c r="U26" s="17" t="s">
        <v>2045</v>
      </c>
      <c r="V26" s="17"/>
      <c r="W26" s="17" t="s">
        <v>2045</v>
      </c>
      <c r="X26" s="17"/>
      <c r="Y26" s="17" t="s">
        <v>2045</v>
      </c>
      <c r="Z26" s="17"/>
      <c r="AA26" s="17" t="s">
        <v>2045</v>
      </c>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 r="A27" s="333" t="s">
        <v>1620</v>
      </c>
      <c r="B27" s="117" t="s">
        <v>5528</v>
      </c>
      <c r="C27" s="117" t="s">
        <v>5514</v>
      </c>
      <c r="D27" s="117" t="s">
        <v>5514</v>
      </c>
      <c r="E27" s="2027" t="s">
        <v>5515</v>
      </c>
      <c r="F27" s="74">
        <v>26</v>
      </c>
      <c r="G27" s="117"/>
      <c r="H27" s="493" t="s">
        <v>5384</v>
      </c>
      <c r="I27" s="117"/>
      <c r="J27" s="117"/>
      <c r="K27" s="555"/>
      <c r="L27" s="555"/>
      <c r="M27" s="630">
        <v>1</v>
      </c>
      <c r="N27" s="74"/>
      <c r="O27" s="392"/>
      <c r="P27" s="392"/>
      <c r="Q27" s="392"/>
      <c r="R27" s="392">
        <f t="shared" ref="R27:R42" si="0">SUM(O27:Q27)</f>
        <v>0</v>
      </c>
      <c r="S27" s="630">
        <v>1</v>
      </c>
      <c r="T27" s="17"/>
      <c r="U27" s="17"/>
      <c r="V27" s="17" t="s">
        <v>2045</v>
      </c>
      <c r="W27" s="17"/>
      <c r="X27" s="17"/>
      <c r="Y27" s="17"/>
      <c r="Z27" s="17"/>
      <c r="AA27" s="17"/>
      <c r="AB27" s="17"/>
      <c r="AC27" s="17"/>
      <c r="AD27" s="17"/>
      <c r="AE27" s="17"/>
      <c r="AF27" s="17"/>
      <c r="AG27" s="17"/>
      <c r="AH27" s="17"/>
      <c r="AI27" s="17"/>
      <c r="AJ27" s="17"/>
      <c r="AK27" s="17" t="s">
        <v>2045</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 r="A28" s="333" t="s">
        <v>1621</v>
      </c>
      <c r="B28" s="117" t="s">
        <v>5529</v>
      </c>
      <c r="C28" s="117" t="s">
        <v>5516</v>
      </c>
      <c r="D28" s="117" t="s">
        <v>5516</v>
      </c>
      <c r="E28" s="2027" t="s">
        <v>5515</v>
      </c>
      <c r="F28" s="74">
        <v>22</v>
      </c>
      <c r="G28" s="117"/>
      <c r="H28" s="493" t="s">
        <v>5384</v>
      </c>
      <c r="I28" s="117"/>
      <c r="J28" s="117"/>
      <c r="K28" s="555">
        <v>500034</v>
      </c>
      <c r="L28" s="555">
        <v>500034</v>
      </c>
      <c r="M28" s="630">
        <v>2</v>
      </c>
      <c r="N28" s="74" t="s">
        <v>2045</v>
      </c>
      <c r="O28" s="555"/>
      <c r="P28" s="555">
        <v>50830</v>
      </c>
      <c r="Q28" s="555"/>
      <c r="R28" s="555">
        <f t="shared" si="0"/>
        <v>50830</v>
      </c>
      <c r="S28" s="630">
        <v>2</v>
      </c>
      <c r="T28" s="17"/>
      <c r="U28" s="17"/>
      <c r="V28" s="17" t="s">
        <v>2045</v>
      </c>
      <c r="W28" s="17"/>
      <c r="X28" s="17"/>
      <c r="Y28" s="17"/>
      <c r="Z28" s="17"/>
      <c r="AA28" s="17"/>
      <c r="AB28" s="17"/>
      <c r="AC28" s="17"/>
      <c r="AD28" s="17"/>
      <c r="AE28" s="17"/>
      <c r="AF28" s="17"/>
      <c r="AG28" s="17"/>
      <c r="AH28" s="17"/>
      <c r="AI28" s="17"/>
      <c r="AJ28" s="17"/>
      <c r="AK28" s="17" t="s">
        <v>2045</v>
      </c>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 r="A29" s="333" t="s">
        <v>1622</v>
      </c>
      <c r="B29" s="117" t="s">
        <v>5529</v>
      </c>
      <c r="C29" s="117" t="s">
        <v>5516</v>
      </c>
      <c r="D29" s="117" t="s">
        <v>5516</v>
      </c>
      <c r="E29" s="2027" t="s">
        <v>5515</v>
      </c>
      <c r="F29" s="74">
        <v>49</v>
      </c>
      <c r="G29" s="117"/>
      <c r="H29" s="493" t="s">
        <v>5517</v>
      </c>
      <c r="I29" s="117"/>
      <c r="J29" s="117"/>
      <c r="K29" s="555">
        <v>102994</v>
      </c>
      <c r="L29" s="555">
        <v>102994</v>
      </c>
      <c r="M29" s="630">
        <v>3</v>
      </c>
      <c r="N29" s="74"/>
      <c r="O29" s="555"/>
      <c r="P29" s="555">
        <v>98328</v>
      </c>
      <c r="Q29" s="555"/>
      <c r="R29" s="555">
        <f t="shared" si="0"/>
        <v>98328</v>
      </c>
      <c r="S29" s="630">
        <v>3</v>
      </c>
      <c r="T29" s="17"/>
      <c r="U29" s="17"/>
      <c r="V29" s="17" t="s">
        <v>2045</v>
      </c>
      <c r="W29" s="17"/>
      <c r="X29" s="17"/>
      <c r="Y29" s="17"/>
      <c r="Z29" s="17"/>
      <c r="AA29" s="17"/>
      <c r="AB29" s="17"/>
      <c r="AC29" s="17"/>
      <c r="AD29" s="17"/>
      <c r="AE29" s="17"/>
      <c r="AF29" s="17"/>
      <c r="AG29" s="17"/>
      <c r="AH29" s="17"/>
      <c r="AI29" s="17"/>
      <c r="AJ29" s="17"/>
      <c r="AK29" s="17" t="s">
        <v>2045</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 r="A30" s="333" t="s">
        <v>1623</v>
      </c>
      <c r="B30" s="117" t="s">
        <v>5529</v>
      </c>
      <c r="C30" s="117" t="s">
        <v>5516</v>
      </c>
      <c r="D30" s="117" t="s">
        <v>5516</v>
      </c>
      <c r="E30" s="2027" t="s">
        <v>5515</v>
      </c>
      <c r="F30" s="74">
        <v>26</v>
      </c>
      <c r="G30" s="117"/>
      <c r="H30" s="493" t="s">
        <v>5517</v>
      </c>
      <c r="I30" s="117"/>
      <c r="J30" s="117"/>
      <c r="K30" s="555">
        <v>9839</v>
      </c>
      <c r="L30" s="555">
        <v>9839</v>
      </c>
      <c r="M30" s="630">
        <v>4</v>
      </c>
      <c r="N30" s="74"/>
      <c r="O30" s="555"/>
      <c r="P30" s="555">
        <v>11482</v>
      </c>
      <c r="Q30" s="555"/>
      <c r="R30" s="555">
        <f t="shared" si="0"/>
        <v>11482</v>
      </c>
      <c r="S30" s="630">
        <v>4</v>
      </c>
      <c r="T30" s="17"/>
      <c r="U30" s="17"/>
      <c r="V30" s="17" t="s">
        <v>2045</v>
      </c>
      <c r="W30" s="17"/>
      <c r="X30" s="17"/>
      <c r="Y30" s="17"/>
      <c r="Z30" s="17"/>
      <c r="AA30" s="17"/>
      <c r="AB30" s="17"/>
      <c r="AC30" s="17"/>
      <c r="AD30" s="17"/>
      <c r="AE30" s="17"/>
      <c r="AF30" s="17"/>
      <c r="AG30" s="17"/>
      <c r="AH30" s="17"/>
      <c r="AI30" s="17"/>
      <c r="AJ30" s="17"/>
      <c r="AK30" s="17" t="s">
        <v>2045</v>
      </c>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 r="A31" s="333" t="s">
        <v>1624</v>
      </c>
      <c r="B31" s="117" t="s">
        <v>5518</v>
      </c>
      <c r="C31" s="117" t="s">
        <v>5518</v>
      </c>
      <c r="D31" s="117" t="s">
        <v>5518</v>
      </c>
      <c r="E31" s="2027" t="s">
        <v>5515</v>
      </c>
      <c r="F31" s="74" t="s">
        <v>5519</v>
      </c>
      <c r="G31" s="117"/>
      <c r="H31" s="493" t="s">
        <v>5520</v>
      </c>
      <c r="I31" s="117"/>
      <c r="J31" s="117"/>
      <c r="K31" s="555"/>
      <c r="L31" s="555"/>
      <c r="M31" s="630">
        <v>5</v>
      </c>
      <c r="N31" s="74"/>
      <c r="O31" s="555"/>
      <c r="P31" s="555"/>
      <c r="Q31" s="555"/>
      <c r="R31" s="555">
        <f t="shared" si="0"/>
        <v>0</v>
      </c>
      <c r="S31" s="630">
        <v>5</v>
      </c>
      <c r="T31" s="17"/>
      <c r="U31" s="17"/>
      <c r="V31" s="17" t="s">
        <v>2045</v>
      </c>
      <c r="W31" s="17"/>
      <c r="X31" s="17"/>
      <c r="Y31" s="17"/>
      <c r="Z31" s="17"/>
      <c r="AA31" s="17"/>
      <c r="AB31" s="17"/>
      <c r="AC31" s="17"/>
      <c r="AD31" s="17"/>
      <c r="AE31" s="17"/>
      <c r="AF31" s="17"/>
      <c r="AG31" s="17"/>
      <c r="AH31" s="17"/>
      <c r="AI31" s="17"/>
      <c r="AJ31" s="17"/>
      <c r="AK31" s="17" t="s">
        <v>2045</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 r="A32" s="333" t="s">
        <v>1625</v>
      </c>
      <c r="B32" s="117" t="s">
        <v>5521</v>
      </c>
      <c r="C32" s="117" t="s">
        <v>5530</v>
      </c>
      <c r="D32" s="117" t="s">
        <v>5521</v>
      </c>
      <c r="E32" s="2027" t="s">
        <v>5515</v>
      </c>
      <c r="F32" s="74" t="s">
        <v>5519</v>
      </c>
      <c r="G32" s="117"/>
      <c r="H32" s="493" t="s">
        <v>5499</v>
      </c>
      <c r="I32" s="117"/>
      <c r="J32" s="117"/>
      <c r="K32" s="555"/>
      <c r="L32" s="555"/>
      <c r="M32" s="630">
        <v>6</v>
      </c>
      <c r="N32" s="74"/>
      <c r="O32" s="555"/>
      <c r="P32" s="555"/>
      <c r="Q32" s="555"/>
      <c r="R32" s="555">
        <f t="shared" si="0"/>
        <v>0</v>
      </c>
      <c r="S32" s="630">
        <v>6</v>
      </c>
      <c r="T32" s="17"/>
      <c r="U32" s="17"/>
      <c r="V32" s="17" t="s">
        <v>2045</v>
      </c>
      <c r="W32" s="17"/>
      <c r="X32" s="17"/>
      <c r="Y32" s="17"/>
      <c r="Z32" s="17"/>
      <c r="AA32" s="17"/>
      <c r="AB32" s="17"/>
      <c r="AC32" s="17"/>
      <c r="AD32" s="17"/>
      <c r="AE32" s="17"/>
      <c r="AF32" s="17"/>
      <c r="AG32" s="17"/>
      <c r="AH32" s="17"/>
      <c r="AI32" s="17"/>
      <c r="AJ32" s="17"/>
      <c r="AK32" s="17" t="s">
        <v>2045</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 r="A33" s="333" t="s">
        <v>1626</v>
      </c>
      <c r="B33" s="117" t="s">
        <v>5521</v>
      </c>
      <c r="C33" s="117" t="s">
        <v>5531</v>
      </c>
      <c r="D33" s="117" t="s">
        <v>5521</v>
      </c>
      <c r="E33" s="2027" t="s">
        <v>5515</v>
      </c>
      <c r="F33" s="74" t="s">
        <v>5519</v>
      </c>
      <c r="G33" s="117"/>
      <c r="H33" s="493" t="s">
        <v>5499</v>
      </c>
      <c r="I33" s="117"/>
      <c r="J33" s="117"/>
      <c r="K33" s="555"/>
      <c r="L33" s="555"/>
      <c r="M33" s="630">
        <v>7</v>
      </c>
      <c r="N33" s="74"/>
      <c r="O33" s="555"/>
      <c r="P33" s="555"/>
      <c r="Q33" s="555"/>
      <c r="R33" s="555">
        <f t="shared" si="0"/>
        <v>0</v>
      </c>
      <c r="S33" s="630">
        <v>7</v>
      </c>
      <c r="T33" s="17"/>
      <c r="U33" s="17"/>
      <c r="V33" s="17" t="s">
        <v>2045</v>
      </c>
      <c r="W33" s="17"/>
      <c r="X33" s="17"/>
      <c r="Y33" s="17"/>
      <c r="Z33" s="17"/>
      <c r="AA33" s="17"/>
      <c r="AB33" s="17"/>
      <c r="AC33" s="17"/>
      <c r="AD33" s="17"/>
      <c r="AE33" s="17"/>
      <c r="AF33" s="17"/>
      <c r="AG33" s="17"/>
      <c r="AH33" s="17"/>
      <c r="AI33" s="17"/>
      <c r="AJ33" s="17"/>
      <c r="AK33" s="17" t="s">
        <v>1263</v>
      </c>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 r="A34" s="333" t="s">
        <v>1627</v>
      </c>
      <c r="B34" s="117" t="s">
        <v>5512</v>
      </c>
      <c r="C34" s="117" t="s">
        <v>5531</v>
      </c>
      <c r="D34" s="117" t="s">
        <v>5512</v>
      </c>
      <c r="E34" s="2027" t="s">
        <v>5515</v>
      </c>
      <c r="F34" s="74">
        <v>51</v>
      </c>
      <c r="G34" s="117"/>
      <c r="H34" s="493" t="s">
        <v>5499</v>
      </c>
      <c r="I34" s="117"/>
      <c r="J34" s="117"/>
      <c r="K34" s="555"/>
      <c r="L34" s="555"/>
      <c r="M34" s="630">
        <v>8</v>
      </c>
      <c r="N34" s="74"/>
      <c r="O34" s="555"/>
      <c r="P34" s="555"/>
      <c r="Q34" s="555"/>
      <c r="R34" s="555">
        <f t="shared" si="0"/>
        <v>0</v>
      </c>
      <c r="S34" s="630">
        <v>8</v>
      </c>
      <c r="T34" s="17" t="s">
        <v>2045</v>
      </c>
      <c r="U34" s="17" t="s">
        <v>2045</v>
      </c>
      <c r="V34" s="17" t="s">
        <v>2045</v>
      </c>
      <c r="W34" s="17"/>
      <c r="X34" s="17"/>
      <c r="Y34" s="17"/>
      <c r="Z34" s="17" t="s">
        <v>2045</v>
      </c>
      <c r="AA34" s="17" t="s">
        <v>2045</v>
      </c>
      <c r="AB34" s="17" t="s">
        <v>2045</v>
      </c>
      <c r="AC34" s="17" t="s">
        <v>2045</v>
      </c>
      <c r="AD34" s="17" t="s">
        <v>2045</v>
      </c>
      <c r="AE34" s="17" t="s">
        <v>2045</v>
      </c>
      <c r="AF34" s="17" t="s">
        <v>2045</v>
      </c>
      <c r="AG34" s="17" t="s">
        <v>2045</v>
      </c>
      <c r="AH34" s="17" t="s">
        <v>2045</v>
      </c>
      <c r="AI34" s="17" t="s">
        <v>2045</v>
      </c>
      <c r="AJ34" s="17" t="s">
        <v>2045</v>
      </c>
      <c r="AK34" s="17" t="s">
        <v>2045</v>
      </c>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 r="A35" s="333" t="s">
        <v>1628</v>
      </c>
      <c r="B35" s="117" t="s">
        <v>5516</v>
      </c>
      <c r="C35" s="117" t="s">
        <v>5531</v>
      </c>
      <c r="D35" s="117" t="s">
        <v>5522</v>
      </c>
      <c r="E35" s="2027" t="s">
        <v>5515</v>
      </c>
      <c r="F35" s="74">
        <v>51</v>
      </c>
      <c r="G35" s="117"/>
      <c r="H35" s="493" t="s">
        <v>5523</v>
      </c>
      <c r="I35" s="117"/>
      <c r="J35" s="117"/>
      <c r="K35" s="555"/>
      <c r="L35" s="555"/>
      <c r="M35" s="630">
        <v>9</v>
      </c>
      <c r="N35" s="74"/>
      <c r="O35" s="555"/>
      <c r="P35" s="555">
        <v>75240</v>
      </c>
      <c r="Q35" s="555"/>
      <c r="R35" s="555">
        <f t="shared" si="0"/>
        <v>75240</v>
      </c>
      <c r="S35" s="630">
        <v>9</v>
      </c>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 r="A36" s="333" t="s">
        <v>2001</v>
      </c>
      <c r="B36" s="117" t="s">
        <v>5532</v>
      </c>
      <c r="C36" s="117" t="s">
        <v>5531</v>
      </c>
      <c r="D36" s="117" t="s">
        <v>5509</v>
      </c>
      <c r="E36" s="2027" t="s">
        <v>5515</v>
      </c>
      <c r="F36" s="74">
        <v>65</v>
      </c>
      <c r="G36" s="117"/>
      <c r="H36" s="493" t="s">
        <v>5523</v>
      </c>
      <c r="I36" s="117"/>
      <c r="J36" s="117"/>
      <c r="K36" s="555"/>
      <c r="L36" s="555"/>
      <c r="M36" s="630">
        <v>10</v>
      </c>
      <c r="N36" s="74"/>
      <c r="O36" s="555"/>
      <c r="P36" s="555">
        <v>12274469</v>
      </c>
      <c r="Q36" s="555"/>
      <c r="R36" s="555">
        <f t="shared" si="0"/>
        <v>12274469</v>
      </c>
      <c r="S36" s="630">
        <v>10</v>
      </c>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 r="A37" s="333" t="s">
        <v>2002</v>
      </c>
      <c r="B37" s="117" t="s">
        <v>5533</v>
      </c>
      <c r="C37" s="117"/>
      <c r="D37" s="117" t="s">
        <v>5524</v>
      </c>
      <c r="E37" s="2027" t="s">
        <v>5515</v>
      </c>
      <c r="F37" s="74" t="s">
        <v>5525</v>
      </c>
      <c r="G37" s="117"/>
      <c r="H37" s="493" t="s">
        <v>5523</v>
      </c>
      <c r="I37" s="117"/>
      <c r="J37" s="117"/>
      <c r="K37" s="555"/>
      <c r="L37" s="555"/>
      <c r="M37" s="630">
        <v>11</v>
      </c>
      <c r="N37" s="74"/>
      <c r="O37" s="555"/>
      <c r="P37" s="555"/>
      <c r="Q37" s="555"/>
      <c r="R37" s="555">
        <f t="shared" si="0"/>
        <v>0</v>
      </c>
      <c r="S37" s="630">
        <v>11</v>
      </c>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 r="A38" s="333" t="s">
        <v>2003</v>
      </c>
      <c r="B38" s="117" t="s">
        <v>5526</v>
      </c>
      <c r="C38" s="117"/>
      <c r="D38" s="117" t="s">
        <v>5526</v>
      </c>
      <c r="E38" s="2027" t="s">
        <v>4993</v>
      </c>
      <c r="F38" s="74" t="s">
        <v>5525</v>
      </c>
      <c r="G38" s="117"/>
      <c r="H38" s="493" t="s">
        <v>5527</v>
      </c>
      <c r="I38" s="117"/>
      <c r="J38" s="117"/>
      <c r="K38" s="555"/>
      <c r="L38" s="555"/>
      <c r="M38" s="630">
        <v>12</v>
      </c>
      <c r="N38" s="74"/>
      <c r="O38" s="555"/>
      <c r="P38" s="555"/>
      <c r="Q38" s="555"/>
      <c r="R38" s="555">
        <f t="shared" si="0"/>
        <v>0</v>
      </c>
      <c r="S38" s="630">
        <v>12</v>
      </c>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 r="A39" s="333" t="s">
        <v>2004</v>
      </c>
      <c r="B39" s="117"/>
      <c r="C39" s="117"/>
      <c r="D39" s="117"/>
      <c r="E39" s="76"/>
      <c r="F39" s="74"/>
      <c r="G39" s="117"/>
      <c r="H39" s="117"/>
      <c r="I39" s="117"/>
      <c r="J39" s="117"/>
      <c r="K39" s="555"/>
      <c r="L39" s="555"/>
      <c r="M39" s="630">
        <v>13</v>
      </c>
      <c r="N39" s="74"/>
      <c r="O39" s="555"/>
      <c r="P39" s="555"/>
      <c r="Q39" s="555"/>
      <c r="R39" s="555">
        <f t="shared" si="0"/>
        <v>0</v>
      </c>
      <c r="S39" s="630">
        <v>13</v>
      </c>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 r="A40" s="333" t="s">
        <v>2005</v>
      </c>
      <c r="B40" s="117"/>
      <c r="C40" s="117"/>
      <c r="D40" s="117"/>
      <c r="E40" s="76"/>
      <c r="F40" s="74"/>
      <c r="G40" s="117"/>
      <c r="H40" s="117"/>
      <c r="I40" s="117"/>
      <c r="J40" s="117"/>
      <c r="K40" s="555"/>
      <c r="L40" s="555"/>
      <c r="M40" s="630">
        <v>14</v>
      </c>
      <c r="N40" s="74"/>
      <c r="O40" s="555"/>
      <c r="P40" s="555"/>
      <c r="Q40" s="555"/>
      <c r="R40" s="555">
        <f t="shared" si="0"/>
        <v>0</v>
      </c>
      <c r="S40" s="630">
        <v>14</v>
      </c>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 r="A41" s="333" t="s">
        <v>2006</v>
      </c>
      <c r="B41" s="117"/>
      <c r="C41" s="117"/>
      <c r="D41" s="117"/>
      <c r="E41" s="76"/>
      <c r="F41" s="74"/>
      <c r="G41" s="117"/>
      <c r="H41" s="117"/>
      <c r="I41" s="117"/>
      <c r="J41" s="117"/>
      <c r="K41" s="555"/>
      <c r="L41" s="555"/>
      <c r="M41" s="630">
        <v>15</v>
      </c>
      <c r="N41" s="74"/>
      <c r="O41" s="555"/>
      <c r="P41" s="555"/>
      <c r="Q41" s="555"/>
      <c r="R41" s="555">
        <f t="shared" si="0"/>
        <v>0</v>
      </c>
      <c r="S41" s="630">
        <v>15</v>
      </c>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 r="A42" s="333" t="s">
        <v>2007</v>
      </c>
      <c r="B42" s="117" t="s">
        <v>1369</v>
      </c>
      <c r="C42" s="613"/>
      <c r="D42" s="613"/>
      <c r="E42" s="669"/>
      <c r="F42" s="670"/>
      <c r="G42" s="613"/>
      <c r="H42" s="613"/>
      <c r="I42" s="613"/>
      <c r="J42" s="117"/>
      <c r="K42" s="555"/>
      <c r="L42" s="555"/>
      <c r="M42" s="630">
        <v>16</v>
      </c>
      <c r="N42" s="74"/>
      <c r="O42" s="555"/>
      <c r="P42" s="555"/>
      <c r="Q42" s="555"/>
      <c r="R42" s="555">
        <f t="shared" si="0"/>
        <v>0</v>
      </c>
      <c r="S42" s="630">
        <v>16</v>
      </c>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 r="A43" s="333" t="s">
        <v>2008</v>
      </c>
      <c r="B43" s="493" t="s">
        <v>2677</v>
      </c>
      <c r="C43" s="613"/>
      <c r="D43" s="613"/>
      <c r="E43" s="669"/>
      <c r="F43" s="670"/>
      <c r="G43" s="613"/>
      <c r="H43" s="613"/>
      <c r="I43" s="613"/>
      <c r="J43" s="117">
        <f>SUM(J27:J42)</f>
        <v>0</v>
      </c>
      <c r="K43" s="555">
        <f>SUM(K27:K42)</f>
        <v>612867</v>
      </c>
      <c r="L43" s="555">
        <f>SUM(L27:L42)</f>
        <v>612867</v>
      </c>
      <c r="M43" s="630">
        <v>17</v>
      </c>
      <c r="N43" s="74"/>
      <c r="O43" s="392">
        <f>SUM(O27:O42)</f>
        <v>0</v>
      </c>
      <c r="P43" s="392">
        <f>SUM(P27:P42)</f>
        <v>12510349</v>
      </c>
      <c r="Q43" s="392">
        <f>SUM(Q27:Q42)</f>
        <v>0</v>
      </c>
      <c r="R43" s="392">
        <f>SUM(R27:R42)</f>
        <v>12510349</v>
      </c>
      <c r="S43" s="630">
        <v>17</v>
      </c>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 r="A44" s="412"/>
      <c r="B44" s="413"/>
      <c r="C44" s="413"/>
      <c r="D44" s="413"/>
      <c r="E44" s="414"/>
      <c r="F44" s="412"/>
      <c r="G44" s="413"/>
      <c r="H44" s="413"/>
      <c r="I44" s="413"/>
      <c r="J44" s="413"/>
      <c r="K44" s="413"/>
      <c r="L44" s="413"/>
      <c r="M44" s="414"/>
      <c r="N44" s="412"/>
      <c r="O44" s="413"/>
      <c r="P44" s="413"/>
      <c r="Q44" s="413"/>
      <c r="R44" s="413"/>
      <c r="S44" s="414"/>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 r="A45" s="379"/>
      <c r="B45" s="69"/>
      <c r="C45" s="69"/>
      <c r="D45" s="69"/>
      <c r="E45" s="70"/>
      <c r="F45" s="379"/>
      <c r="G45" s="69"/>
      <c r="H45" s="69"/>
      <c r="I45" s="69"/>
      <c r="J45" s="69"/>
      <c r="K45" s="69"/>
      <c r="L45" s="69"/>
      <c r="M45" s="70"/>
      <c r="N45" s="379"/>
      <c r="O45" s="69"/>
      <c r="P45" s="69"/>
      <c r="Q45" s="69"/>
      <c r="R45" s="69"/>
      <c r="S45" s="70"/>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 r="A46" s="379"/>
      <c r="B46" s="69"/>
      <c r="C46" s="69"/>
      <c r="D46" s="69"/>
      <c r="E46" s="70"/>
      <c r="F46" s="379"/>
      <c r="G46" s="69"/>
      <c r="H46" s="69"/>
      <c r="I46" s="69"/>
      <c r="J46" s="69"/>
      <c r="K46" s="69"/>
      <c r="L46" s="69"/>
      <c r="M46" s="70"/>
      <c r="N46" s="379"/>
      <c r="O46" s="69"/>
      <c r="P46" s="69"/>
      <c r="Q46" s="69"/>
      <c r="R46" s="69"/>
      <c r="S46" s="70"/>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 r="A47" s="379"/>
      <c r="B47" s="69"/>
      <c r="C47" s="69"/>
      <c r="D47" s="69"/>
      <c r="E47" s="70"/>
      <c r="F47" s="379"/>
      <c r="G47" s="69"/>
      <c r="H47" s="69"/>
      <c r="I47" s="69"/>
      <c r="J47" s="69"/>
      <c r="K47" s="69"/>
      <c r="L47" s="69"/>
      <c r="M47" s="70"/>
      <c r="N47" s="379"/>
      <c r="O47" s="69"/>
      <c r="P47" s="69"/>
      <c r="Q47" s="69"/>
      <c r="R47" s="69"/>
      <c r="S47" s="70"/>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 r="A48" s="379"/>
      <c r="B48" s="69"/>
      <c r="C48" s="69"/>
      <c r="D48" s="69"/>
      <c r="E48" s="70"/>
      <c r="F48" s="379"/>
      <c r="G48" s="69"/>
      <c r="H48" s="69"/>
      <c r="I48" s="69"/>
      <c r="J48" s="69"/>
      <c r="K48" s="69"/>
      <c r="L48" s="69"/>
      <c r="M48" s="70"/>
      <c r="N48" s="379"/>
      <c r="O48" s="69"/>
      <c r="P48" s="69"/>
      <c r="Q48" s="69"/>
      <c r="R48" s="69"/>
      <c r="S48" s="70"/>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 r="A49" s="379"/>
      <c r="B49" s="69"/>
      <c r="C49" s="69"/>
      <c r="D49" s="69"/>
      <c r="E49" s="70"/>
      <c r="F49" s="379"/>
      <c r="G49" s="69"/>
      <c r="H49" s="69"/>
      <c r="I49" s="69"/>
      <c r="J49" s="69"/>
      <c r="K49" s="69"/>
      <c r="L49" s="69"/>
      <c r="M49" s="70"/>
      <c r="N49" s="379"/>
      <c r="O49" s="69"/>
      <c r="P49" s="69"/>
      <c r="Q49" s="69"/>
      <c r="R49" s="69"/>
      <c r="S49" s="70"/>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 r="A50" s="379"/>
      <c r="B50" s="69"/>
      <c r="C50" s="69"/>
      <c r="D50" s="69"/>
      <c r="E50" s="70"/>
      <c r="F50" s="379"/>
      <c r="G50" s="69"/>
      <c r="H50" s="69"/>
      <c r="I50" s="69"/>
      <c r="J50" s="69"/>
      <c r="K50" s="69"/>
      <c r="L50" s="69"/>
      <c r="M50" s="70"/>
      <c r="N50" s="379"/>
      <c r="O50" s="69"/>
      <c r="P50" s="69"/>
      <c r="Q50" s="69"/>
      <c r="R50" s="69"/>
      <c r="S50" s="70"/>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 r="A51" s="379"/>
      <c r="B51" s="69"/>
      <c r="C51" s="69"/>
      <c r="D51" s="69"/>
      <c r="E51" s="70"/>
      <c r="F51" s="379"/>
      <c r="G51" s="69"/>
      <c r="H51" s="69"/>
      <c r="I51" s="69"/>
      <c r="J51" s="69"/>
      <c r="K51" s="69"/>
      <c r="L51" s="69"/>
      <c r="M51" s="70"/>
      <c r="N51" s="379"/>
      <c r="O51" s="69"/>
      <c r="P51" s="69"/>
      <c r="Q51" s="69"/>
      <c r="R51" s="69"/>
      <c r="S51" s="70"/>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 r="A52" s="379"/>
      <c r="B52" s="69"/>
      <c r="C52" s="69"/>
      <c r="D52" s="69"/>
      <c r="E52" s="70"/>
      <c r="F52" s="379"/>
      <c r="G52" s="69"/>
      <c r="H52" s="69"/>
      <c r="I52" s="69"/>
      <c r="J52" s="69"/>
      <c r="K52" s="69"/>
      <c r="L52" s="69"/>
      <c r="M52" s="70"/>
      <c r="N52" s="379"/>
      <c r="O52" s="69"/>
      <c r="P52" s="69"/>
      <c r="Q52" s="69"/>
      <c r="R52" s="69"/>
      <c r="S52" s="70"/>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 r="A53" s="379"/>
      <c r="B53" s="69"/>
      <c r="C53" s="69"/>
      <c r="D53" s="69"/>
      <c r="E53" s="70"/>
      <c r="F53" s="379"/>
      <c r="G53" s="69"/>
      <c r="H53" s="69"/>
      <c r="I53" s="69"/>
      <c r="J53" s="69"/>
      <c r="K53" s="69"/>
      <c r="L53" s="69"/>
      <c r="M53" s="70"/>
      <c r="N53" s="379"/>
      <c r="O53" s="69"/>
      <c r="P53" s="69"/>
      <c r="Q53" s="69"/>
      <c r="R53" s="69"/>
      <c r="S53" s="70"/>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ht="15.75" thickBot="1">
      <c r="A54" s="671"/>
      <c r="B54" s="672"/>
      <c r="C54" s="672"/>
      <c r="D54" s="672"/>
      <c r="E54" s="673"/>
      <c r="F54" s="671"/>
      <c r="G54" s="672"/>
      <c r="H54" s="672"/>
      <c r="I54" s="672"/>
      <c r="J54" s="672"/>
      <c r="K54" s="672"/>
      <c r="L54" s="672"/>
      <c r="M54" s="673"/>
      <c r="N54" s="671"/>
      <c r="O54" s="672"/>
      <c r="P54" s="672"/>
      <c r="Q54" s="672"/>
      <c r="R54" s="672"/>
      <c r="S54" s="673"/>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 r="A55" s="69"/>
      <c r="B55" s="69"/>
      <c r="C55" s="69"/>
      <c r="D55" s="69"/>
      <c r="E55" s="69"/>
      <c r="F55" s="69"/>
      <c r="G55" s="69"/>
      <c r="H55" s="69"/>
      <c r="I55" s="69"/>
      <c r="J55" s="69"/>
      <c r="K55" s="69"/>
      <c r="L55" s="69"/>
      <c r="M55" s="69"/>
      <c r="N55" s="69"/>
      <c r="O55" s="69"/>
      <c r="P55" s="69"/>
      <c r="Q55" s="69"/>
      <c r="R55" s="69"/>
      <c r="S55" s="69"/>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 r="A56" s="472" t="s">
        <v>2246</v>
      </c>
      <c r="B56" s="1107"/>
      <c r="C56" s="1107"/>
      <c r="D56" s="69"/>
      <c r="E56" s="69"/>
      <c r="F56" s="472" t="str">
        <f>A56</f>
        <v>FERC FORM NO.1 (REVISED 12-90) NYPSC Modified-96</v>
      </c>
      <c r="G56" s="69"/>
      <c r="H56" s="69"/>
      <c r="I56" s="1107"/>
      <c r="J56" s="69"/>
      <c r="K56" s="69"/>
      <c r="L56" s="69"/>
      <c r="M56" s="69"/>
      <c r="N56" s="69" t="str">
        <f>A56</f>
        <v>FERC FORM NO.1 (REVISED 12-90) NYPSC Modified-96</v>
      </c>
      <c r="O56" s="69"/>
      <c r="P56" s="1107"/>
      <c r="Q56" s="69"/>
      <c r="R56" s="69"/>
      <c r="S56" s="331" t="s">
        <v>1629</v>
      </c>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 r="A57" s="69" t="s">
        <v>1630</v>
      </c>
      <c r="B57" s="69"/>
      <c r="C57" s="69"/>
      <c r="D57" s="69"/>
      <c r="E57" s="69"/>
      <c r="F57" s="69" t="s">
        <v>1631</v>
      </c>
      <c r="G57" s="69"/>
      <c r="H57" s="69"/>
      <c r="I57" s="69"/>
      <c r="J57" s="485"/>
      <c r="K57" s="485"/>
      <c r="L57" s="485"/>
      <c r="M57" s="69"/>
      <c r="N57" s="69" t="s">
        <v>1632</v>
      </c>
      <c r="O57" s="69"/>
      <c r="P57" s="485"/>
      <c r="Q57" s="485"/>
      <c r="R57" s="485"/>
      <c r="S57" s="69"/>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ht="18">
      <c r="A58" s="481" t="s">
        <v>1633</v>
      </c>
      <c r="B58" s="1108"/>
      <c r="C58" s="608"/>
      <c r="D58" s="69"/>
      <c r="E58" s="69"/>
      <c r="F58" s="17"/>
      <c r="G58" s="17"/>
      <c r="H58" s="17"/>
      <c r="I58" s="17"/>
      <c r="J58" s="376"/>
      <c r="K58" s="376"/>
      <c r="L58" s="376"/>
      <c r="M58" s="17"/>
      <c r="N58" s="376"/>
      <c r="O58" s="17"/>
      <c r="P58" s="376"/>
      <c r="Q58" s="376"/>
      <c r="R58" s="376"/>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8">
      <c r="A59" s="606"/>
      <c r="B59" s="605"/>
      <c r="C59" s="606"/>
      <c r="D59" s="17"/>
      <c r="E59" s="17"/>
      <c r="F59" s="17"/>
      <c r="G59" s="17"/>
      <c r="H59" s="17"/>
      <c r="I59" s="17"/>
      <c r="J59" s="376"/>
      <c r="K59" s="376"/>
      <c r="L59" s="376"/>
      <c r="M59" s="17"/>
      <c r="N59" s="376"/>
      <c r="O59" s="17"/>
      <c r="P59" s="376"/>
      <c r="Q59" s="376"/>
      <c r="R59" s="376"/>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8.75" thickBot="1">
      <c r="A60" s="1177" t="str">
        <f>'Data Sheet'!$C$25</f>
        <v>Central Hudson Gas &amp; Electric</v>
      </c>
      <c r="B60" s="606"/>
      <c r="C60" s="17"/>
      <c r="D60" s="1166" t="str">
        <f>'Data Sheet'!$C$40</f>
        <v>4/14/14</v>
      </c>
      <c r="E60" s="1107" t="str">
        <f>'Data Sheet'!$C$38</f>
        <v>12/31/13</v>
      </c>
      <c r="F60" s="1177" t="str">
        <f>'Data Sheet'!$C$25</f>
        <v>Central Hudson Gas &amp; Electric</v>
      </c>
      <c r="G60" s="17"/>
      <c r="H60" s="17"/>
      <c r="I60" s="17"/>
      <c r="J60" s="1166" t="str">
        <f>'Data Sheet'!$C$40</f>
        <v>4/14/14</v>
      </c>
      <c r="K60" s="376"/>
      <c r="L60" s="1107" t="str">
        <f>'Data Sheet'!$C$38</f>
        <v>12/31/13</v>
      </c>
      <c r="M60" s="17"/>
      <c r="N60" s="1177" t="str">
        <f>'Data Sheet'!$C$25</f>
        <v>Central Hudson Gas &amp; Electric</v>
      </c>
      <c r="O60" s="17"/>
      <c r="P60" s="376"/>
      <c r="Q60" s="1166" t="str">
        <f>'Data Sheet'!$C$40</f>
        <v>4/14/14</v>
      </c>
      <c r="R60" s="1107" t="str">
        <f>'Data Sheet'!$C$38</f>
        <v>12/31/13</v>
      </c>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c r="A61" s="29"/>
      <c r="B61" s="66"/>
      <c r="C61" s="66"/>
      <c r="D61" s="66"/>
      <c r="E61" s="67"/>
      <c r="F61" s="29"/>
      <c r="G61" s="66"/>
      <c r="H61" s="66"/>
      <c r="I61" s="66"/>
      <c r="J61" s="674"/>
      <c r="K61" s="674"/>
      <c r="L61" s="674"/>
      <c r="M61" s="67"/>
      <c r="N61" s="675"/>
      <c r="O61" s="66"/>
      <c r="P61" s="674"/>
      <c r="Q61" s="674"/>
      <c r="R61" s="674"/>
      <c r="S61" s="6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c r="A62" s="379" t="s">
        <v>2255</v>
      </c>
      <c r="B62" s="69"/>
      <c r="C62" s="69"/>
      <c r="D62" s="69"/>
      <c r="E62" s="1169"/>
      <c r="F62" s="379" t="s">
        <v>2256</v>
      </c>
      <c r="G62" s="69"/>
      <c r="H62" s="69"/>
      <c r="I62" s="69"/>
      <c r="J62" s="69"/>
      <c r="K62" s="1108"/>
      <c r="L62" s="17"/>
      <c r="M62" s="70"/>
      <c r="N62" s="379" t="s">
        <v>2256</v>
      </c>
      <c r="O62" s="69"/>
      <c r="P62" s="69"/>
      <c r="Q62" s="69"/>
      <c r="R62" s="1108"/>
      <c r="S62" s="73"/>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c r="A63" s="379" t="s">
        <v>2257</v>
      </c>
      <c r="B63" s="69"/>
      <c r="C63" s="69"/>
      <c r="D63" s="69"/>
      <c r="E63" s="1169"/>
      <c r="F63" s="379" t="s">
        <v>2257</v>
      </c>
      <c r="G63" s="69"/>
      <c r="H63" s="69"/>
      <c r="I63" s="69"/>
      <c r="J63" s="69"/>
      <c r="K63" s="1108"/>
      <c r="L63" s="17"/>
      <c r="M63" s="70"/>
      <c r="N63" s="379" t="s">
        <v>2257</v>
      </c>
      <c r="O63" s="69"/>
      <c r="P63" s="69"/>
      <c r="Q63" s="69"/>
      <c r="R63" s="1108"/>
      <c r="S63" s="73"/>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row>
    <row r="64" spans="1:255">
      <c r="A64" s="72"/>
      <c r="B64" s="17"/>
      <c r="C64" s="17"/>
      <c r="D64" s="17"/>
      <c r="E64" s="73"/>
      <c r="F64" s="72"/>
      <c r="G64" s="17"/>
      <c r="H64" s="17"/>
      <c r="I64" s="17"/>
      <c r="J64" s="17"/>
      <c r="K64" s="17"/>
      <c r="L64" s="17"/>
      <c r="M64" s="73"/>
      <c r="N64" s="72"/>
      <c r="O64" s="17"/>
      <c r="P64" s="17"/>
      <c r="Q64" s="17"/>
      <c r="R64" s="17"/>
      <c r="S64" s="73"/>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row>
    <row r="65" spans="1:255">
      <c r="A65" s="441" t="s">
        <v>2045</v>
      </c>
      <c r="B65" s="676" t="s">
        <v>1605</v>
      </c>
      <c r="C65" s="676" t="s">
        <v>1606</v>
      </c>
      <c r="D65" s="444" t="s">
        <v>1607</v>
      </c>
      <c r="E65" s="85" t="s">
        <v>2045</v>
      </c>
      <c r="F65" s="412" t="s">
        <v>2233</v>
      </c>
      <c r="G65" s="444"/>
      <c r="H65" s="676"/>
      <c r="I65" s="676"/>
      <c r="J65" s="676" t="s">
        <v>1608</v>
      </c>
      <c r="K65" s="413" t="s">
        <v>1609</v>
      </c>
      <c r="L65" s="444"/>
      <c r="M65" s="85"/>
      <c r="N65" s="263" t="s">
        <v>1610</v>
      </c>
      <c r="O65" s="264"/>
      <c r="P65" s="264"/>
      <c r="Q65" s="264"/>
      <c r="R65" s="264"/>
      <c r="S65" s="265"/>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row>
    <row r="66" spans="1:255">
      <c r="A66" s="80"/>
      <c r="B66" s="347" t="s">
        <v>1611</v>
      </c>
      <c r="C66" s="347" t="s">
        <v>1611</v>
      </c>
      <c r="D66" s="347" t="s">
        <v>1611</v>
      </c>
      <c r="E66" s="482" t="s">
        <v>4082</v>
      </c>
      <c r="F66" s="379" t="s">
        <v>4083</v>
      </c>
      <c r="G66" s="491"/>
      <c r="H66" s="347" t="s">
        <v>1612</v>
      </c>
      <c r="I66" s="347" t="s">
        <v>1613</v>
      </c>
      <c r="J66" s="347" t="s">
        <v>2234</v>
      </c>
      <c r="K66" s="676" t="s">
        <v>4086</v>
      </c>
      <c r="L66" s="676" t="s">
        <v>4086</v>
      </c>
      <c r="M66" s="482" t="s">
        <v>1984</v>
      </c>
      <c r="N66" s="379" t="s">
        <v>4087</v>
      </c>
      <c r="O66" s="491"/>
      <c r="P66" s="347" t="s">
        <v>4088</v>
      </c>
      <c r="Q66" s="347" t="s">
        <v>4089</v>
      </c>
      <c r="R66" s="347" t="s">
        <v>1614</v>
      </c>
      <c r="S66" s="482" t="s">
        <v>1984</v>
      </c>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row>
    <row r="67" spans="1:255">
      <c r="A67" s="332" t="s">
        <v>1984</v>
      </c>
      <c r="B67" s="347" t="s">
        <v>1615</v>
      </c>
      <c r="C67" s="347" t="s">
        <v>1615</v>
      </c>
      <c r="D67" s="347" t="s">
        <v>1615</v>
      </c>
      <c r="E67" s="482" t="s">
        <v>4092</v>
      </c>
      <c r="F67" s="379" t="s">
        <v>4093</v>
      </c>
      <c r="G67" s="491"/>
      <c r="H67" s="347" t="s">
        <v>1616</v>
      </c>
      <c r="I67" s="347" t="s">
        <v>1616</v>
      </c>
      <c r="J67" s="347" t="s">
        <v>1617</v>
      </c>
      <c r="K67" s="347" t="s">
        <v>1618</v>
      </c>
      <c r="L67" s="347" t="s">
        <v>2242</v>
      </c>
      <c r="M67" s="482" t="s">
        <v>1987</v>
      </c>
      <c r="N67" s="379" t="s">
        <v>4098</v>
      </c>
      <c r="O67" s="491"/>
      <c r="P67" s="347" t="s">
        <v>4098</v>
      </c>
      <c r="Q67" s="347" t="s">
        <v>4098</v>
      </c>
      <c r="R67" s="347" t="s">
        <v>1619</v>
      </c>
      <c r="S67" s="482" t="s">
        <v>1987</v>
      </c>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row>
    <row r="68" spans="1:255">
      <c r="A68" s="333" t="s">
        <v>1987</v>
      </c>
      <c r="B68" s="493" t="s">
        <v>3447</v>
      </c>
      <c r="C68" s="493" t="s">
        <v>3448</v>
      </c>
      <c r="D68" s="493" t="s">
        <v>3449</v>
      </c>
      <c r="E68" s="630" t="s">
        <v>3450</v>
      </c>
      <c r="F68" s="148" t="s">
        <v>2692</v>
      </c>
      <c r="G68" s="384"/>
      <c r="H68" s="493" t="s">
        <v>2693</v>
      </c>
      <c r="I68" s="493" t="s">
        <v>2694</v>
      </c>
      <c r="J68" s="493" t="s">
        <v>2695</v>
      </c>
      <c r="K68" s="493" t="s">
        <v>2696</v>
      </c>
      <c r="L68" s="493" t="s">
        <v>2697</v>
      </c>
      <c r="M68" s="630"/>
      <c r="N68" s="148" t="s">
        <v>2698</v>
      </c>
      <c r="O68" s="384"/>
      <c r="P68" s="493" t="s">
        <v>2699</v>
      </c>
      <c r="Q68" s="493" t="s">
        <v>219</v>
      </c>
      <c r="R68" s="493" t="s">
        <v>220</v>
      </c>
      <c r="S68" s="630"/>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row>
    <row r="69" spans="1:255">
      <c r="A69" s="333" t="s">
        <v>1620</v>
      </c>
      <c r="B69" s="117"/>
      <c r="C69" s="117"/>
      <c r="D69" s="117"/>
      <c r="E69" s="76"/>
      <c r="F69" s="74"/>
      <c r="G69" s="117"/>
      <c r="H69" s="117"/>
      <c r="I69" s="117"/>
      <c r="J69" s="117"/>
      <c r="K69" s="555"/>
      <c r="L69" s="555"/>
      <c r="M69" s="273" t="s">
        <v>1620</v>
      </c>
      <c r="N69" s="74"/>
      <c r="O69" s="392"/>
      <c r="P69" s="392"/>
      <c r="Q69" s="392"/>
      <c r="R69" s="392">
        <f t="shared" ref="R69:R132" si="1">SUM(O69:Q69)</f>
        <v>0</v>
      </c>
      <c r="S69" s="273" t="s">
        <v>1620</v>
      </c>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c r="A70" s="333" t="s">
        <v>1621</v>
      </c>
      <c r="B70" s="117"/>
      <c r="C70" s="117"/>
      <c r="D70" s="117"/>
      <c r="E70" s="76"/>
      <c r="F70" s="74"/>
      <c r="G70" s="117"/>
      <c r="H70" s="117"/>
      <c r="I70" s="117"/>
      <c r="J70" s="117"/>
      <c r="K70" s="555"/>
      <c r="L70" s="555"/>
      <c r="M70" s="273" t="s">
        <v>1621</v>
      </c>
      <c r="N70" s="74" t="s">
        <v>2045</v>
      </c>
      <c r="O70" s="555"/>
      <c r="P70" s="555"/>
      <c r="Q70" s="555"/>
      <c r="R70" s="555">
        <f t="shared" si="1"/>
        <v>0</v>
      </c>
      <c r="S70" s="273" t="s">
        <v>1621</v>
      </c>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c r="A71" s="333" t="s">
        <v>1622</v>
      </c>
      <c r="B71" s="117"/>
      <c r="C71" s="117"/>
      <c r="D71" s="117"/>
      <c r="E71" s="76"/>
      <c r="F71" s="74"/>
      <c r="G71" s="117"/>
      <c r="H71" s="117"/>
      <c r="I71" s="117"/>
      <c r="J71" s="117"/>
      <c r="K71" s="555"/>
      <c r="L71" s="555"/>
      <c r="M71" s="273" t="s">
        <v>1622</v>
      </c>
      <c r="N71" s="74"/>
      <c r="O71" s="555"/>
      <c r="P71" s="555"/>
      <c r="Q71" s="555"/>
      <c r="R71" s="555">
        <f t="shared" si="1"/>
        <v>0</v>
      </c>
      <c r="S71" s="273" t="s">
        <v>1622</v>
      </c>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c r="A72" s="333" t="s">
        <v>1623</v>
      </c>
      <c r="B72" s="117"/>
      <c r="C72" s="117"/>
      <c r="D72" s="117"/>
      <c r="E72" s="76"/>
      <c r="F72" s="74"/>
      <c r="G72" s="117"/>
      <c r="H72" s="117"/>
      <c r="I72" s="117"/>
      <c r="J72" s="117"/>
      <c r="K72" s="555"/>
      <c r="L72" s="555"/>
      <c r="M72" s="273" t="s">
        <v>1623</v>
      </c>
      <c r="N72" s="74"/>
      <c r="O72" s="555"/>
      <c r="P72" s="555"/>
      <c r="Q72" s="555"/>
      <c r="R72" s="555">
        <f t="shared" si="1"/>
        <v>0</v>
      </c>
      <c r="S72" s="273" t="s">
        <v>1623</v>
      </c>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c r="A73" s="333" t="s">
        <v>1624</v>
      </c>
      <c r="B73" s="117"/>
      <c r="C73" s="117"/>
      <c r="D73" s="117"/>
      <c r="E73" s="76"/>
      <c r="F73" s="74"/>
      <c r="G73" s="117"/>
      <c r="H73" s="117"/>
      <c r="I73" s="117"/>
      <c r="J73" s="117"/>
      <c r="K73" s="555"/>
      <c r="L73" s="555"/>
      <c r="M73" s="273" t="s">
        <v>1624</v>
      </c>
      <c r="N73" s="74"/>
      <c r="O73" s="555"/>
      <c r="P73" s="555"/>
      <c r="Q73" s="555"/>
      <c r="R73" s="555">
        <f t="shared" si="1"/>
        <v>0</v>
      </c>
      <c r="S73" s="273" t="s">
        <v>1624</v>
      </c>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c r="A74" s="333" t="s">
        <v>1625</v>
      </c>
      <c r="B74" s="117"/>
      <c r="C74" s="117"/>
      <c r="D74" s="117"/>
      <c r="E74" s="76"/>
      <c r="F74" s="74"/>
      <c r="G74" s="117"/>
      <c r="H74" s="117"/>
      <c r="I74" s="117"/>
      <c r="J74" s="117"/>
      <c r="K74" s="555"/>
      <c r="L74" s="555"/>
      <c r="M74" s="273" t="s">
        <v>1625</v>
      </c>
      <c r="N74" s="74"/>
      <c r="O74" s="555"/>
      <c r="P74" s="555"/>
      <c r="Q74" s="555"/>
      <c r="R74" s="555">
        <f t="shared" si="1"/>
        <v>0</v>
      </c>
      <c r="S74" s="273" t="s">
        <v>1625</v>
      </c>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c r="A75" s="333" t="s">
        <v>1626</v>
      </c>
      <c r="B75" s="117"/>
      <c r="C75" s="117"/>
      <c r="D75" s="117"/>
      <c r="E75" s="76"/>
      <c r="F75" s="74"/>
      <c r="G75" s="117"/>
      <c r="H75" s="117"/>
      <c r="I75" s="117"/>
      <c r="J75" s="117"/>
      <c r="K75" s="555"/>
      <c r="L75" s="555"/>
      <c r="M75" s="273" t="s">
        <v>1626</v>
      </c>
      <c r="N75" s="74"/>
      <c r="O75" s="555"/>
      <c r="P75" s="555"/>
      <c r="Q75" s="555"/>
      <c r="R75" s="555">
        <f t="shared" si="1"/>
        <v>0</v>
      </c>
      <c r="S75" s="273" t="s">
        <v>1626</v>
      </c>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c r="A76" s="333" t="s">
        <v>1627</v>
      </c>
      <c r="B76" s="117"/>
      <c r="C76" s="117"/>
      <c r="D76" s="117"/>
      <c r="E76" s="76"/>
      <c r="F76" s="74"/>
      <c r="G76" s="117"/>
      <c r="H76" s="117"/>
      <c r="I76" s="117"/>
      <c r="J76" s="117"/>
      <c r="K76" s="555"/>
      <c r="L76" s="555"/>
      <c r="M76" s="273" t="s">
        <v>1627</v>
      </c>
      <c r="N76" s="74"/>
      <c r="O76" s="555"/>
      <c r="P76" s="555"/>
      <c r="Q76" s="555"/>
      <c r="R76" s="555">
        <f t="shared" si="1"/>
        <v>0</v>
      </c>
      <c r="S76" s="273" t="s">
        <v>1627</v>
      </c>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row>
    <row r="77" spans="1:255">
      <c r="A77" s="333" t="s">
        <v>1628</v>
      </c>
      <c r="B77" s="117"/>
      <c r="C77" s="117"/>
      <c r="D77" s="117"/>
      <c r="E77" s="76"/>
      <c r="F77" s="74"/>
      <c r="G77" s="117"/>
      <c r="H77" s="117"/>
      <c r="I77" s="117"/>
      <c r="J77" s="117"/>
      <c r="K77" s="555"/>
      <c r="L77" s="555"/>
      <c r="M77" s="273" t="s">
        <v>1628</v>
      </c>
      <c r="N77" s="74"/>
      <c r="O77" s="555"/>
      <c r="P77" s="555"/>
      <c r="Q77" s="555"/>
      <c r="R77" s="555">
        <f t="shared" si="1"/>
        <v>0</v>
      </c>
      <c r="S77" s="273" t="s">
        <v>1628</v>
      </c>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row>
    <row r="78" spans="1:255">
      <c r="A78" s="333" t="s">
        <v>2001</v>
      </c>
      <c r="B78" s="117"/>
      <c r="C78" s="117"/>
      <c r="D78" s="117"/>
      <c r="E78" s="76"/>
      <c r="F78" s="74"/>
      <c r="G78" s="117"/>
      <c r="H78" s="117"/>
      <c r="I78" s="117"/>
      <c r="J78" s="117"/>
      <c r="K78" s="555"/>
      <c r="L78" s="555"/>
      <c r="M78" s="273" t="s">
        <v>2001</v>
      </c>
      <c r="N78" s="74"/>
      <c r="O78" s="555"/>
      <c r="P78" s="555"/>
      <c r="Q78" s="555"/>
      <c r="R78" s="555">
        <f t="shared" si="1"/>
        <v>0</v>
      </c>
      <c r="S78" s="273" t="s">
        <v>2001</v>
      </c>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row>
    <row r="79" spans="1:255">
      <c r="A79" s="333" t="s">
        <v>2002</v>
      </c>
      <c r="B79" s="117"/>
      <c r="C79" s="117"/>
      <c r="D79" s="117"/>
      <c r="E79" s="76"/>
      <c r="F79" s="74"/>
      <c r="G79" s="117"/>
      <c r="H79" s="117"/>
      <c r="I79" s="117"/>
      <c r="J79" s="117"/>
      <c r="K79" s="555"/>
      <c r="L79" s="555"/>
      <c r="M79" s="273" t="s">
        <v>2002</v>
      </c>
      <c r="N79" s="74"/>
      <c r="O79" s="555"/>
      <c r="P79" s="555"/>
      <c r="Q79" s="555"/>
      <c r="R79" s="555">
        <f t="shared" si="1"/>
        <v>0</v>
      </c>
      <c r="S79" s="273" t="s">
        <v>2002</v>
      </c>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row>
    <row r="80" spans="1:255">
      <c r="A80" s="333">
        <v>12</v>
      </c>
      <c r="B80" s="117"/>
      <c r="C80" s="117"/>
      <c r="D80" s="117"/>
      <c r="E80" s="76"/>
      <c r="F80" s="74"/>
      <c r="G80" s="117"/>
      <c r="H80" s="117"/>
      <c r="I80" s="117"/>
      <c r="J80" s="117"/>
      <c r="K80" s="555"/>
      <c r="L80" s="555"/>
      <c r="M80" s="273">
        <v>12</v>
      </c>
      <c r="N80" s="74"/>
      <c r="O80" s="555"/>
      <c r="P80" s="555"/>
      <c r="Q80" s="555"/>
      <c r="R80" s="555">
        <f t="shared" si="1"/>
        <v>0</v>
      </c>
      <c r="S80" s="273">
        <v>12</v>
      </c>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row>
    <row r="81" spans="1:255">
      <c r="A81" s="333">
        <v>13</v>
      </c>
      <c r="B81" s="117"/>
      <c r="C81" s="117"/>
      <c r="D81" s="117"/>
      <c r="E81" s="76"/>
      <c r="F81" s="74"/>
      <c r="G81" s="117"/>
      <c r="H81" s="117"/>
      <c r="I81" s="117"/>
      <c r="J81" s="117"/>
      <c r="K81" s="555"/>
      <c r="L81" s="555"/>
      <c r="M81" s="273">
        <v>13</v>
      </c>
      <c r="N81" s="74"/>
      <c r="O81" s="555"/>
      <c r="P81" s="555"/>
      <c r="Q81" s="555"/>
      <c r="R81" s="555">
        <f t="shared" si="1"/>
        <v>0</v>
      </c>
      <c r="S81" s="273">
        <v>13</v>
      </c>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row>
    <row r="82" spans="1:255">
      <c r="A82" s="333">
        <v>14</v>
      </c>
      <c r="B82" s="117"/>
      <c r="C82" s="117"/>
      <c r="D82" s="117"/>
      <c r="E82" s="76"/>
      <c r="F82" s="74"/>
      <c r="G82" s="117"/>
      <c r="H82" s="117"/>
      <c r="I82" s="117"/>
      <c r="J82" s="117"/>
      <c r="K82" s="555"/>
      <c r="L82" s="555"/>
      <c r="M82" s="273">
        <v>14</v>
      </c>
      <c r="N82" s="74"/>
      <c r="O82" s="555"/>
      <c r="P82" s="555"/>
      <c r="Q82" s="555"/>
      <c r="R82" s="555">
        <f t="shared" si="1"/>
        <v>0</v>
      </c>
      <c r="S82" s="273">
        <v>14</v>
      </c>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row>
    <row r="83" spans="1:255">
      <c r="A83" s="333">
        <v>15</v>
      </c>
      <c r="B83" s="117"/>
      <c r="C83" s="117"/>
      <c r="D83" s="117"/>
      <c r="E83" s="76"/>
      <c r="F83" s="74"/>
      <c r="G83" s="117"/>
      <c r="H83" s="117"/>
      <c r="I83" s="117"/>
      <c r="J83" s="117"/>
      <c r="K83" s="555"/>
      <c r="L83" s="555"/>
      <c r="M83" s="273">
        <v>15</v>
      </c>
      <c r="N83" s="74"/>
      <c r="O83" s="555"/>
      <c r="P83" s="555"/>
      <c r="Q83" s="555"/>
      <c r="R83" s="555">
        <f t="shared" si="1"/>
        <v>0</v>
      </c>
      <c r="S83" s="273">
        <v>15</v>
      </c>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row>
    <row r="84" spans="1:255">
      <c r="A84" s="333">
        <v>16</v>
      </c>
      <c r="B84" s="117"/>
      <c r="C84" s="117"/>
      <c r="D84" s="117"/>
      <c r="E84" s="76"/>
      <c r="F84" s="74"/>
      <c r="G84" s="117"/>
      <c r="H84" s="117"/>
      <c r="I84" s="117"/>
      <c r="J84" s="117"/>
      <c r="K84" s="555"/>
      <c r="L84" s="555"/>
      <c r="M84" s="273">
        <v>16</v>
      </c>
      <c r="N84" s="74"/>
      <c r="O84" s="555"/>
      <c r="P84" s="555"/>
      <c r="Q84" s="555"/>
      <c r="R84" s="555">
        <f t="shared" si="1"/>
        <v>0</v>
      </c>
      <c r="S84" s="273">
        <v>16</v>
      </c>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row>
    <row r="85" spans="1:255">
      <c r="A85" s="333">
        <v>17</v>
      </c>
      <c r="B85" s="117"/>
      <c r="C85" s="117"/>
      <c r="D85" s="117"/>
      <c r="E85" s="76"/>
      <c r="F85" s="74"/>
      <c r="G85" s="117"/>
      <c r="H85" s="117"/>
      <c r="I85" s="117"/>
      <c r="J85" s="117"/>
      <c r="K85" s="555"/>
      <c r="L85" s="555"/>
      <c r="M85" s="273">
        <v>17</v>
      </c>
      <c r="N85" s="74"/>
      <c r="O85" s="555"/>
      <c r="P85" s="555"/>
      <c r="Q85" s="555"/>
      <c r="R85" s="555">
        <f t="shared" si="1"/>
        <v>0</v>
      </c>
      <c r="S85" s="273">
        <v>17</v>
      </c>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row>
    <row r="86" spans="1:255">
      <c r="A86" s="333">
        <v>18</v>
      </c>
      <c r="B86" s="117"/>
      <c r="C86" s="117"/>
      <c r="D86" s="117"/>
      <c r="E86" s="76"/>
      <c r="F86" s="74"/>
      <c r="G86" s="117"/>
      <c r="H86" s="117"/>
      <c r="I86" s="117"/>
      <c r="J86" s="117"/>
      <c r="K86" s="555"/>
      <c r="L86" s="555"/>
      <c r="M86" s="273">
        <v>18</v>
      </c>
      <c r="N86" s="74"/>
      <c r="O86" s="555"/>
      <c r="P86" s="555"/>
      <c r="Q86" s="555"/>
      <c r="R86" s="555">
        <f t="shared" si="1"/>
        <v>0</v>
      </c>
      <c r="S86" s="273">
        <v>18</v>
      </c>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row>
    <row r="87" spans="1:255">
      <c r="A87" s="333">
        <v>19</v>
      </c>
      <c r="B87" s="117"/>
      <c r="C87" s="117"/>
      <c r="D87" s="117"/>
      <c r="E87" s="76"/>
      <c r="F87" s="74"/>
      <c r="G87" s="117"/>
      <c r="H87" s="117"/>
      <c r="I87" s="117"/>
      <c r="J87" s="117"/>
      <c r="K87" s="555"/>
      <c r="L87" s="555"/>
      <c r="M87" s="273">
        <v>19</v>
      </c>
      <c r="N87" s="74"/>
      <c r="O87" s="555"/>
      <c r="P87" s="555"/>
      <c r="Q87" s="555"/>
      <c r="R87" s="555">
        <f t="shared" si="1"/>
        <v>0</v>
      </c>
      <c r="S87" s="273">
        <v>19</v>
      </c>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row>
    <row r="88" spans="1:255">
      <c r="A88" s="333">
        <v>20</v>
      </c>
      <c r="B88" s="117"/>
      <c r="C88" s="117"/>
      <c r="D88" s="117"/>
      <c r="E88" s="76"/>
      <c r="F88" s="74"/>
      <c r="G88" s="117"/>
      <c r="H88" s="117"/>
      <c r="I88" s="117"/>
      <c r="J88" s="117"/>
      <c r="K88" s="555"/>
      <c r="L88" s="555"/>
      <c r="M88" s="273">
        <v>20</v>
      </c>
      <c r="N88" s="74"/>
      <c r="O88" s="555"/>
      <c r="P88" s="555"/>
      <c r="Q88" s="555"/>
      <c r="R88" s="555">
        <f t="shared" si="1"/>
        <v>0</v>
      </c>
      <c r="S88" s="273">
        <v>20</v>
      </c>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row>
    <row r="89" spans="1:255">
      <c r="A89" s="333">
        <v>21</v>
      </c>
      <c r="B89" s="117"/>
      <c r="C89" s="117"/>
      <c r="D89" s="117"/>
      <c r="E89" s="76"/>
      <c r="F89" s="74"/>
      <c r="G89" s="117"/>
      <c r="H89" s="117"/>
      <c r="I89" s="117"/>
      <c r="J89" s="117"/>
      <c r="K89" s="555"/>
      <c r="L89" s="555"/>
      <c r="M89" s="273">
        <v>21</v>
      </c>
      <c r="N89" s="74"/>
      <c r="O89" s="555"/>
      <c r="P89" s="555"/>
      <c r="Q89" s="555"/>
      <c r="R89" s="555">
        <f t="shared" si="1"/>
        <v>0</v>
      </c>
      <c r="S89" s="273">
        <v>21</v>
      </c>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row>
    <row r="90" spans="1:255">
      <c r="A90" s="333">
        <v>22</v>
      </c>
      <c r="B90" s="117"/>
      <c r="C90" s="117"/>
      <c r="D90" s="117"/>
      <c r="E90" s="76"/>
      <c r="F90" s="74"/>
      <c r="G90" s="117"/>
      <c r="H90" s="117"/>
      <c r="I90" s="117"/>
      <c r="J90" s="117"/>
      <c r="K90" s="555"/>
      <c r="L90" s="555"/>
      <c r="M90" s="273">
        <v>22</v>
      </c>
      <c r="N90" s="74"/>
      <c r="O90" s="555"/>
      <c r="P90" s="555"/>
      <c r="Q90" s="555"/>
      <c r="R90" s="555">
        <f t="shared" si="1"/>
        <v>0</v>
      </c>
      <c r="S90" s="273">
        <v>22</v>
      </c>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row>
    <row r="91" spans="1:255">
      <c r="A91" s="333">
        <v>23</v>
      </c>
      <c r="B91" s="117"/>
      <c r="C91" s="117"/>
      <c r="D91" s="117"/>
      <c r="E91" s="76"/>
      <c r="F91" s="74"/>
      <c r="G91" s="117"/>
      <c r="H91" s="117"/>
      <c r="I91" s="117"/>
      <c r="J91" s="117"/>
      <c r="K91" s="555"/>
      <c r="L91" s="555"/>
      <c r="M91" s="273">
        <v>23</v>
      </c>
      <c r="N91" s="74"/>
      <c r="O91" s="555"/>
      <c r="P91" s="555"/>
      <c r="Q91" s="555"/>
      <c r="R91" s="555">
        <f t="shared" si="1"/>
        <v>0</v>
      </c>
      <c r="S91" s="273">
        <v>23</v>
      </c>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row>
    <row r="92" spans="1:255">
      <c r="A92" s="333">
        <v>24</v>
      </c>
      <c r="B92" s="117"/>
      <c r="C92" s="117"/>
      <c r="D92" s="117"/>
      <c r="E92" s="76"/>
      <c r="F92" s="74"/>
      <c r="G92" s="117"/>
      <c r="H92" s="117"/>
      <c r="I92" s="117"/>
      <c r="J92" s="117"/>
      <c r="K92" s="555"/>
      <c r="L92" s="555"/>
      <c r="M92" s="273">
        <v>24</v>
      </c>
      <c r="N92" s="74"/>
      <c r="O92" s="555"/>
      <c r="P92" s="555"/>
      <c r="Q92" s="555"/>
      <c r="R92" s="555">
        <f t="shared" si="1"/>
        <v>0</v>
      </c>
      <c r="S92" s="273">
        <v>24</v>
      </c>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row>
    <row r="93" spans="1:255">
      <c r="A93" s="333">
        <v>25</v>
      </c>
      <c r="B93" s="117"/>
      <c r="C93" s="117"/>
      <c r="D93" s="117"/>
      <c r="E93" s="76"/>
      <c r="F93" s="74"/>
      <c r="G93" s="117"/>
      <c r="H93" s="117"/>
      <c r="I93" s="117"/>
      <c r="J93" s="117"/>
      <c r="K93" s="555"/>
      <c r="L93" s="555"/>
      <c r="M93" s="273">
        <v>25</v>
      </c>
      <c r="N93" s="74"/>
      <c r="O93" s="555"/>
      <c r="P93" s="555"/>
      <c r="Q93" s="555"/>
      <c r="R93" s="555">
        <f t="shared" si="1"/>
        <v>0</v>
      </c>
      <c r="S93" s="273">
        <v>25</v>
      </c>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row>
    <row r="94" spans="1:255">
      <c r="A94" s="333">
        <v>26</v>
      </c>
      <c r="B94" s="117"/>
      <c r="C94" s="117"/>
      <c r="D94" s="117"/>
      <c r="E94" s="76"/>
      <c r="F94" s="74"/>
      <c r="G94" s="117"/>
      <c r="H94" s="117"/>
      <c r="I94" s="117"/>
      <c r="J94" s="117"/>
      <c r="K94" s="555"/>
      <c r="L94" s="555"/>
      <c r="M94" s="273">
        <v>26</v>
      </c>
      <c r="N94" s="74"/>
      <c r="O94" s="555"/>
      <c r="P94" s="555"/>
      <c r="Q94" s="555"/>
      <c r="R94" s="555">
        <f t="shared" si="1"/>
        <v>0</v>
      </c>
      <c r="S94" s="273">
        <v>26</v>
      </c>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row>
    <row r="95" spans="1:255">
      <c r="A95" s="333">
        <v>27</v>
      </c>
      <c r="B95" s="117"/>
      <c r="C95" s="117"/>
      <c r="D95" s="117"/>
      <c r="E95" s="76"/>
      <c r="F95" s="74"/>
      <c r="G95" s="117"/>
      <c r="H95" s="117"/>
      <c r="I95" s="117"/>
      <c r="J95" s="117"/>
      <c r="K95" s="555"/>
      <c r="L95" s="555"/>
      <c r="M95" s="273">
        <v>27</v>
      </c>
      <c r="N95" s="74"/>
      <c r="O95" s="555"/>
      <c r="P95" s="555"/>
      <c r="Q95" s="555"/>
      <c r="R95" s="555">
        <f t="shared" si="1"/>
        <v>0</v>
      </c>
      <c r="S95" s="273">
        <v>27</v>
      </c>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row>
    <row r="96" spans="1:255">
      <c r="A96" s="333">
        <v>28</v>
      </c>
      <c r="B96" s="117"/>
      <c r="C96" s="117"/>
      <c r="D96" s="117"/>
      <c r="E96" s="76"/>
      <c r="F96" s="74"/>
      <c r="G96" s="117"/>
      <c r="H96" s="117"/>
      <c r="I96" s="117"/>
      <c r="J96" s="117"/>
      <c r="K96" s="555"/>
      <c r="L96" s="555"/>
      <c r="M96" s="273">
        <v>28</v>
      </c>
      <c r="N96" s="74"/>
      <c r="O96" s="555"/>
      <c r="P96" s="555"/>
      <c r="Q96" s="555"/>
      <c r="R96" s="555">
        <f t="shared" si="1"/>
        <v>0</v>
      </c>
      <c r="S96" s="273">
        <v>28</v>
      </c>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row>
    <row r="97" spans="1:255">
      <c r="A97" s="333">
        <v>29</v>
      </c>
      <c r="B97" s="117"/>
      <c r="C97" s="117"/>
      <c r="D97" s="117"/>
      <c r="E97" s="76"/>
      <c r="F97" s="74"/>
      <c r="G97" s="117"/>
      <c r="H97" s="117"/>
      <c r="I97" s="117"/>
      <c r="J97" s="117"/>
      <c r="K97" s="555"/>
      <c r="L97" s="555"/>
      <c r="M97" s="273">
        <v>29</v>
      </c>
      <c r="N97" s="74"/>
      <c r="O97" s="555"/>
      <c r="P97" s="555"/>
      <c r="Q97" s="555"/>
      <c r="R97" s="555">
        <f t="shared" si="1"/>
        <v>0</v>
      </c>
      <c r="S97" s="273">
        <v>29</v>
      </c>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row>
    <row r="98" spans="1:255">
      <c r="A98" s="333">
        <v>30</v>
      </c>
      <c r="B98" s="117"/>
      <c r="C98" s="117"/>
      <c r="D98" s="117"/>
      <c r="E98" s="76"/>
      <c r="F98" s="74"/>
      <c r="G98" s="117"/>
      <c r="H98" s="117"/>
      <c r="I98" s="117"/>
      <c r="J98" s="117"/>
      <c r="K98" s="555"/>
      <c r="L98" s="555"/>
      <c r="M98" s="273">
        <v>30</v>
      </c>
      <c r="N98" s="74"/>
      <c r="O98" s="555"/>
      <c r="P98" s="555"/>
      <c r="Q98" s="555"/>
      <c r="R98" s="555">
        <f t="shared" si="1"/>
        <v>0</v>
      </c>
      <c r="S98" s="273">
        <v>30</v>
      </c>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row>
    <row r="99" spans="1:255">
      <c r="A99" s="333">
        <v>31</v>
      </c>
      <c r="B99" s="117"/>
      <c r="C99" s="117"/>
      <c r="D99" s="117"/>
      <c r="E99" s="76"/>
      <c r="F99" s="74"/>
      <c r="G99" s="117"/>
      <c r="H99" s="117"/>
      <c r="I99" s="117"/>
      <c r="J99" s="117"/>
      <c r="K99" s="555"/>
      <c r="L99" s="555"/>
      <c r="M99" s="273">
        <v>31</v>
      </c>
      <c r="N99" s="74"/>
      <c r="O99" s="555"/>
      <c r="P99" s="555"/>
      <c r="Q99" s="555"/>
      <c r="R99" s="555">
        <f t="shared" si="1"/>
        <v>0</v>
      </c>
      <c r="S99" s="273">
        <v>31</v>
      </c>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row>
    <row r="100" spans="1:255">
      <c r="A100" s="333">
        <v>32</v>
      </c>
      <c r="B100" s="117"/>
      <c r="C100" s="117"/>
      <c r="D100" s="117"/>
      <c r="E100" s="76"/>
      <c r="F100" s="74"/>
      <c r="G100" s="117"/>
      <c r="H100" s="117"/>
      <c r="I100" s="117"/>
      <c r="J100" s="117"/>
      <c r="K100" s="555"/>
      <c r="L100" s="555"/>
      <c r="M100" s="273">
        <v>32</v>
      </c>
      <c r="N100" s="74"/>
      <c r="O100" s="555"/>
      <c r="P100" s="555"/>
      <c r="Q100" s="555"/>
      <c r="R100" s="555">
        <f t="shared" si="1"/>
        <v>0</v>
      </c>
      <c r="S100" s="273">
        <v>32</v>
      </c>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row>
    <row r="101" spans="1:255">
      <c r="A101" s="333">
        <v>33</v>
      </c>
      <c r="B101" s="117"/>
      <c r="C101" s="117"/>
      <c r="D101" s="117"/>
      <c r="E101" s="76"/>
      <c r="F101" s="74"/>
      <c r="G101" s="117"/>
      <c r="H101" s="117"/>
      <c r="I101" s="117"/>
      <c r="J101" s="117"/>
      <c r="K101" s="555"/>
      <c r="L101" s="555"/>
      <c r="M101" s="273">
        <v>33</v>
      </c>
      <c r="N101" s="74"/>
      <c r="O101" s="555"/>
      <c r="P101" s="555"/>
      <c r="Q101" s="555"/>
      <c r="R101" s="555">
        <f t="shared" si="1"/>
        <v>0</v>
      </c>
      <c r="S101" s="273">
        <v>33</v>
      </c>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row>
    <row r="102" spans="1:255">
      <c r="A102" s="333">
        <v>34</v>
      </c>
      <c r="B102" s="117"/>
      <c r="C102" s="117"/>
      <c r="D102" s="117"/>
      <c r="E102" s="76"/>
      <c r="F102" s="74"/>
      <c r="G102" s="117"/>
      <c r="H102" s="117"/>
      <c r="I102" s="117"/>
      <c r="J102" s="117"/>
      <c r="K102" s="555"/>
      <c r="L102" s="555"/>
      <c r="M102" s="273">
        <v>34</v>
      </c>
      <c r="N102" s="74"/>
      <c r="O102" s="555"/>
      <c r="P102" s="555"/>
      <c r="Q102" s="555"/>
      <c r="R102" s="555">
        <f t="shared" si="1"/>
        <v>0</v>
      </c>
      <c r="S102" s="273">
        <v>34</v>
      </c>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row>
    <row r="103" spans="1:255">
      <c r="A103" s="333">
        <v>35</v>
      </c>
      <c r="B103" s="117"/>
      <c r="C103" s="117"/>
      <c r="D103" s="117"/>
      <c r="E103" s="76"/>
      <c r="F103" s="74"/>
      <c r="G103" s="117"/>
      <c r="H103" s="117"/>
      <c r="I103" s="117"/>
      <c r="J103" s="117"/>
      <c r="K103" s="555"/>
      <c r="L103" s="555"/>
      <c r="M103" s="273">
        <v>35</v>
      </c>
      <c r="N103" s="74"/>
      <c r="O103" s="555"/>
      <c r="P103" s="555"/>
      <c r="Q103" s="555"/>
      <c r="R103" s="555">
        <f t="shared" si="1"/>
        <v>0</v>
      </c>
      <c r="S103" s="273">
        <v>35</v>
      </c>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row>
    <row r="104" spans="1:255">
      <c r="A104" s="333">
        <v>36</v>
      </c>
      <c r="B104" s="117"/>
      <c r="C104" s="117"/>
      <c r="D104" s="117"/>
      <c r="E104" s="76"/>
      <c r="F104" s="74"/>
      <c r="G104" s="117"/>
      <c r="H104" s="117"/>
      <c r="I104" s="117"/>
      <c r="J104" s="117"/>
      <c r="K104" s="555"/>
      <c r="L104" s="555"/>
      <c r="M104" s="273">
        <v>36</v>
      </c>
      <c r="N104" s="74"/>
      <c r="O104" s="555"/>
      <c r="P104" s="555"/>
      <c r="Q104" s="555"/>
      <c r="R104" s="555">
        <f t="shared" si="1"/>
        <v>0</v>
      </c>
      <c r="S104" s="273">
        <v>36</v>
      </c>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row>
    <row r="105" spans="1:255">
      <c r="A105" s="333">
        <v>37</v>
      </c>
      <c r="B105" s="117"/>
      <c r="C105" s="117"/>
      <c r="D105" s="117"/>
      <c r="E105" s="76"/>
      <c r="F105" s="74"/>
      <c r="G105" s="117"/>
      <c r="H105" s="117"/>
      <c r="I105" s="117"/>
      <c r="J105" s="117"/>
      <c r="K105" s="555"/>
      <c r="L105" s="555"/>
      <c r="M105" s="273">
        <v>37</v>
      </c>
      <c r="N105" s="74"/>
      <c r="O105" s="555"/>
      <c r="P105" s="555"/>
      <c r="Q105" s="555"/>
      <c r="R105" s="555">
        <f t="shared" si="1"/>
        <v>0</v>
      </c>
      <c r="S105" s="273">
        <v>37</v>
      </c>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row>
    <row r="106" spans="1:255">
      <c r="A106" s="333">
        <v>38</v>
      </c>
      <c r="B106" s="117"/>
      <c r="C106" s="117"/>
      <c r="D106" s="117"/>
      <c r="E106" s="76"/>
      <c r="F106" s="74"/>
      <c r="G106" s="117"/>
      <c r="H106" s="117"/>
      <c r="I106" s="117"/>
      <c r="J106" s="117"/>
      <c r="K106" s="555"/>
      <c r="L106" s="555"/>
      <c r="M106" s="273">
        <v>38</v>
      </c>
      <c r="N106" s="74"/>
      <c r="O106" s="555"/>
      <c r="P106" s="555"/>
      <c r="Q106" s="555"/>
      <c r="R106" s="555">
        <f t="shared" si="1"/>
        <v>0</v>
      </c>
      <c r="S106" s="273">
        <v>38</v>
      </c>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row>
    <row r="107" spans="1:255">
      <c r="A107" s="333">
        <v>39</v>
      </c>
      <c r="B107" s="117"/>
      <c r="C107" s="117"/>
      <c r="D107" s="117"/>
      <c r="E107" s="76"/>
      <c r="F107" s="74"/>
      <c r="G107" s="117"/>
      <c r="H107" s="117"/>
      <c r="I107" s="117"/>
      <c r="J107" s="117"/>
      <c r="K107" s="555"/>
      <c r="L107" s="555"/>
      <c r="M107" s="273">
        <v>39</v>
      </c>
      <c r="N107" s="74"/>
      <c r="O107" s="555"/>
      <c r="P107" s="555"/>
      <c r="Q107" s="555"/>
      <c r="R107" s="555">
        <f t="shared" si="1"/>
        <v>0</v>
      </c>
      <c r="S107" s="273">
        <v>39</v>
      </c>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row>
    <row r="108" spans="1:255">
      <c r="A108" s="333">
        <v>40</v>
      </c>
      <c r="B108" s="117"/>
      <c r="C108" s="117"/>
      <c r="D108" s="117"/>
      <c r="E108" s="76"/>
      <c r="F108" s="74"/>
      <c r="G108" s="117"/>
      <c r="H108" s="117"/>
      <c r="I108" s="117"/>
      <c r="J108" s="117"/>
      <c r="K108" s="555"/>
      <c r="L108" s="555"/>
      <c r="M108" s="273">
        <v>40</v>
      </c>
      <c r="N108" s="74"/>
      <c r="O108" s="555"/>
      <c r="P108" s="555"/>
      <c r="Q108" s="555"/>
      <c r="R108" s="555">
        <f t="shared" si="1"/>
        <v>0</v>
      </c>
      <c r="S108" s="273">
        <v>40</v>
      </c>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row>
    <row r="109" spans="1:255">
      <c r="A109" s="333">
        <v>41</v>
      </c>
      <c r="B109" s="117"/>
      <c r="C109" s="117"/>
      <c r="D109" s="117"/>
      <c r="E109" s="76"/>
      <c r="F109" s="74"/>
      <c r="G109" s="117"/>
      <c r="H109" s="117"/>
      <c r="I109" s="117"/>
      <c r="J109" s="117"/>
      <c r="K109" s="555"/>
      <c r="L109" s="555"/>
      <c r="M109" s="273">
        <v>41</v>
      </c>
      <c r="N109" s="74"/>
      <c r="O109" s="555"/>
      <c r="P109" s="555"/>
      <c r="Q109" s="555"/>
      <c r="R109" s="555">
        <f t="shared" si="1"/>
        <v>0</v>
      </c>
      <c r="S109" s="273">
        <v>41</v>
      </c>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row>
    <row r="110" spans="1:255">
      <c r="A110" s="333">
        <v>42</v>
      </c>
      <c r="B110" s="117"/>
      <c r="C110" s="117"/>
      <c r="D110" s="117"/>
      <c r="E110" s="76"/>
      <c r="F110" s="74"/>
      <c r="G110" s="117"/>
      <c r="H110" s="117"/>
      <c r="I110" s="117"/>
      <c r="J110" s="117"/>
      <c r="K110" s="555"/>
      <c r="L110" s="555"/>
      <c r="M110" s="273">
        <v>42</v>
      </c>
      <c r="N110" s="74"/>
      <c r="O110" s="555"/>
      <c r="P110" s="555"/>
      <c r="Q110" s="555"/>
      <c r="R110" s="555">
        <f t="shared" si="1"/>
        <v>0</v>
      </c>
      <c r="S110" s="273">
        <v>42</v>
      </c>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row>
    <row r="111" spans="1:255">
      <c r="A111" s="333">
        <v>43</v>
      </c>
      <c r="B111" s="117"/>
      <c r="C111" s="117"/>
      <c r="D111" s="117"/>
      <c r="E111" s="76"/>
      <c r="F111" s="74"/>
      <c r="G111" s="117"/>
      <c r="H111" s="117"/>
      <c r="I111" s="117"/>
      <c r="J111" s="117"/>
      <c r="K111" s="555"/>
      <c r="L111" s="555"/>
      <c r="M111" s="273">
        <v>43</v>
      </c>
      <c r="N111" s="74"/>
      <c r="O111" s="555"/>
      <c r="P111" s="555"/>
      <c r="Q111" s="555"/>
      <c r="R111" s="555">
        <f t="shared" si="1"/>
        <v>0</v>
      </c>
      <c r="S111" s="273">
        <v>43</v>
      </c>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row>
    <row r="112" spans="1:255">
      <c r="A112" s="333">
        <v>44</v>
      </c>
      <c r="B112" s="117"/>
      <c r="C112" s="117"/>
      <c r="D112" s="117"/>
      <c r="E112" s="76"/>
      <c r="F112" s="74"/>
      <c r="G112" s="117"/>
      <c r="H112" s="117"/>
      <c r="I112" s="117"/>
      <c r="J112" s="117"/>
      <c r="K112" s="555"/>
      <c r="L112" s="555"/>
      <c r="M112" s="273">
        <v>44</v>
      </c>
      <c r="N112" s="74"/>
      <c r="O112" s="555"/>
      <c r="P112" s="555"/>
      <c r="Q112" s="555"/>
      <c r="R112" s="555">
        <f t="shared" si="1"/>
        <v>0</v>
      </c>
      <c r="S112" s="273">
        <v>44</v>
      </c>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row>
    <row r="113" spans="1:255">
      <c r="A113" s="333">
        <v>45</v>
      </c>
      <c r="B113" s="117"/>
      <c r="C113" s="117"/>
      <c r="D113" s="117"/>
      <c r="E113" s="76"/>
      <c r="F113" s="74"/>
      <c r="G113" s="117"/>
      <c r="H113" s="117"/>
      <c r="I113" s="117"/>
      <c r="J113" s="117"/>
      <c r="K113" s="555"/>
      <c r="L113" s="555"/>
      <c r="M113" s="273">
        <v>45</v>
      </c>
      <c r="N113" s="74"/>
      <c r="O113" s="555"/>
      <c r="P113" s="555"/>
      <c r="Q113" s="555"/>
      <c r="R113" s="555">
        <f t="shared" si="1"/>
        <v>0</v>
      </c>
      <c r="S113" s="273">
        <v>45</v>
      </c>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row>
    <row r="114" spans="1:255">
      <c r="A114" s="333">
        <v>46</v>
      </c>
      <c r="B114" s="117"/>
      <c r="C114" s="117"/>
      <c r="D114" s="117"/>
      <c r="E114" s="76"/>
      <c r="F114" s="74"/>
      <c r="G114" s="117"/>
      <c r="H114" s="117"/>
      <c r="I114" s="117"/>
      <c r="J114" s="117"/>
      <c r="K114" s="555"/>
      <c r="L114" s="555"/>
      <c r="M114" s="273">
        <v>46</v>
      </c>
      <c r="N114" s="74"/>
      <c r="O114" s="555"/>
      <c r="P114" s="555"/>
      <c r="Q114" s="555"/>
      <c r="R114" s="555">
        <f t="shared" si="1"/>
        <v>0</v>
      </c>
      <c r="S114" s="273">
        <v>46</v>
      </c>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row>
    <row r="115" spans="1:255">
      <c r="A115" s="333">
        <v>47</v>
      </c>
      <c r="B115" s="117"/>
      <c r="C115" s="117"/>
      <c r="D115" s="117"/>
      <c r="E115" s="76"/>
      <c r="F115" s="74"/>
      <c r="G115" s="117"/>
      <c r="H115" s="117"/>
      <c r="I115" s="117"/>
      <c r="J115" s="117"/>
      <c r="K115" s="555"/>
      <c r="L115" s="555"/>
      <c r="M115" s="273">
        <v>47</v>
      </c>
      <c r="N115" s="74"/>
      <c r="O115" s="555"/>
      <c r="P115" s="555"/>
      <c r="Q115" s="555"/>
      <c r="R115" s="555">
        <f t="shared" si="1"/>
        <v>0</v>
      </c>
      <c r="S115" s="273">
        <v>47</v>
      </c>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row>
    <row r="116" spans="1:255">
      <c r="A116" s="333">
        <v>48</v>
      </c>
      <c r="B116" s="117"/>
      <c r="C116" s="117"/>
      <c r="D116" s="117"/>
      <c r="E116" s="76"/>
      <c r="F116" s="74"/>
      <c r="G116" s="117"/>
      <c r="H116" s="117"/>
      <c r="I116" s="117"/>
      <c r="J116" s="117"/>
      <c r="K116" s="555"/>
      <c r="L116" s="555"/>
      <c r="M116" s="273">
        <v>48</v>
      </c>
      <c r="N116" s="74"/>
      <c r="O116" s="555"/>
      <c r="P116" s="555"/>
      <c r="Q116" s="555"/>
      <c r="R116" s="555">
        <f t="shared" si="1"/>
        <v>0</v>
      </c>
      <c r="S116" s="273">
        <v>48</v>
      </c>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row>
    <row r="117" spans="1:255">
      <c r="A117" s="333">
        <v>49</v>
      </c>
      <c r="B117" s="117"/>
      <c r="C117" s="117"/>
      <c r="D117" s="117"/>
      <c r="E117" s="76"/>
      <c r="F117" s="74"/>
      <c r="G117" s="117"/>
      <c r="H117" s="117"/>
      <c r="I117" s="117"/>
      <c r="J117" s="117"/>
      <c r="K117" s="555"/>
      <c r="L117" s="555"/>
      <c r="M117" s="273">
        <v>49</v>
      </c>
      <c r="N117" s="74"/>
      <c r="O117" s="555"/>
      <c r="P117" s="555"/>
      <c r="Q117" s="555"/>
      <c r="R117" s="555">
        <f t="shared" si="1"/>
        <v>0</v>
      </c>
      <c r="S117" s="273">
        <v>49</v>
      </c>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row>
    <row r="118" spans="1:255">
      <c r="A118" s="333">
        <v>50</v>
      </c>
      <c r="B118" s="117"/>
      <c r="C118" s="117"/>
      <c r="D118" s="117"/>
      <c r="E118" s="76"/>
      <c r="F118" s="74"/>
      <c r="G118" s="117"/>
      <c r="H118" s="117"/>
      <c r="I118" s="117"/>
      <c r="J118" s="117"/>
      <c r="K118" s="555"/>
      <c r="L118" s="555"/>
      <c r="M118" s="273">
        <v>50</v>
      </c>
      <c r="N118" s="74"/>
      <c r="O118" s="555"/>
      <c r="P118" s="555"/>
      <c r="Q118" s="555"/>
      <c r="R118" s="555">
        <f t="shared" si="1"/>
        <v>0</v>
      </c>
      <c r="S118" s="273">
        <v>50</v>
      </c>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row>
    <row r="119" spans="1:255">
      <c r="A119" s="333">
        <v>51</v>
      </c>
      <c r="B119" s="117"/>
      <c r="C119" s="117"/>
      <c r="D119" s="117"/>
      <c r="E119" s="76"/>
      <c r="F119" s="74"/>
      <c r="G119" s="117"/>
      <c r="H119" s="117"/>
      <c r="I119" s="117"/>
      <c r="J119" s="117"/>
      <c r="K119" s="555"/>
      <c r="L119" s="555"/>
      <c r="M119" s="273">
        <v>51</v>
      </c>
      <c r="N119" s="74"/>
      <c r="O119" s="555"/>
      <c r="P119" s="555"/>
      <c r="Q119" s="555"/>
      <c r="R119" s="555">
        <f t="shared" si="1"/>
        <v>0</v>
      </c>
      <c r="S119" s="273">
        <v>51</v>
      </c>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row>
    <row r="120" spans="1:255">
      <c r="A120" s="333">
        <v>52</v>
      </c>
      <c r="B120" s="117"/>
      <c r="C120" s="117"/>
      <c r="D120" s="117"/>
      <c r="E120" s="76"/>
      <c r="F120" s="74"/>
      <c r="G120" s="117"/>
      <c r="H120" s="117"/>
      <c r="I120" s="117"/>
      <c r="J120" s="117"/>
      <c r="K120" s="555"/>
      <c r="L120" s="555"/>
      <c r="M120" s="273">
        <v>52</v>
      </c>
      <c r="N120" s="74"/>
      <c r="O120" s="555"/>
      <c r="P120" s="555"/>
      <c r="Q120" s="555"/>
      <c r="R120" s="555">
        <f t="shared" si="1"/>
        <v>0</v>
      </c>
      <c r="S120" s="273">
        <v>52</v>
      </c>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row>
    <row r="121" spans="1:255">
      <c r="A121" s="333">
        <v>53</v>
      </c>
      <c r="B121" s="117"/>
      <c r="C121" s="117"/>
      <c r="D121" s="117"/>
      <c r="E121" s="76"/>
      <c r="F121" s="74"/>
      <c r="G121" s="117"/>
      <c r="H121" s="117"/>
      <c r="I121" s="117"/>
      <c r="J121" s="117"/>
      <c r="K121" s="555"/>
      <c r="L121" s="555"/>
      <c r="M121" s="273">
        <v>53</v>
      </c>
      <c r="N121" s="74"/>
      <c r="O121" s="555"/>
      <c r="P121" s="555"/>
      <c r="Q121" s="555"/>
      <c r="R121" s="555">
        <f t="shared" si="1"/>
        <v>0</v>
      </c>
      <c r="S121" s="273">
        <v>53</v>
      </c>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row>
    <row r="122" spans="1:255">
      <c r="A122" s="333">
        <v>54</v>
      </c>
      <c r="B122" s="117"/>
      <c r="C122" s="117"/>
      <c r="D122" s="117"/>
      <c r="E122" s="76"/>
      <c r="F122" s="74"/>
      <c r="G122" s="117"/>
      <c r="H122" s="117"/>
      <c r="I122" s="117"/>
      <c r="J122" s="117"/>
      <c r="K122" s="555"/>
      <c r="L122" s="555"/>
      <c r="M122" s="273">
        <v>54</v>
      </c>
      <c r="N122" s="74"/>
      <c r="O122" s="555"/>
      <c r="P122" s="555"/>
      <c r="Q122" s="555"/>
      <c r="R122" s="555">
        <f t="shared" si="1"/>
        <v>0</v>
      </c>
      <c r="S122" s="273">
        <v>54</v>
      </c>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row>
    <row r="123" spans="1:255">
      <c r="A123" s="333">
        <v>55</v>
      </c>
      <c r="B123" s="117"/>
      <c r="C123" s="117"/>
      <c r="D123" s="117"/>
      <c r="E123" s="76"/>
      <c r="F123" s="74"/>
      <c r="G123" s="117"/>
      <c r="H123" s="117"/>
      <c r="I123" s="117"/>
      <c r="J123" s="117"/>
      <c r="K123" s="555"/>
      <c r="L123" s="555"/>
      <c r="M123" s="273">
        <v>55</v>
      </c>
      <c r="N123" s="74"/>
      <c r="O123" s="555"/>
      <c r="P123" s="555"/>
      <c r="Q123" s="555"/>
      <c r="R123" s="555">
        <f t="shared" si="1"/>
        <v>0</v>
      </c>
      <c r="S123" s="273">
        <v>55</v>
      </c>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row>
    <row r="124" spans="1:255">
      <c r="A124" s="333">
        <v>56</v>
      </c>
      <c r="B124" s="117"/>
      <c r="C124" s="117"/>
      <c r="D124" s="117"/>
      <c r="E124" s="76"/>
      <c r="F124" s="74"/>
      <c r="G124" s="117"/>
      <c r="H124" s="117"/>
      <c r="I124" s="117"/>
      <c r="J124" s="117"/>
      <c r="K124" s="555"/>
      <c r="L124" s="555"/>
      <c r="M124" s="273">
        <v>56</v>
      </c>
      <c r="N124" s="74"/>
      <c r="O124" s="555"/>
      <c r="P124" s="555"/>
      <c r="Q124" s="555"/>
      <c r="R124" s="555">
        <f t="shared" si="1"/>
        <v>0</v>
      </c>
      <c r="S124" s="273">
        <v>56</v>
      </c>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row>
    <row r="125" spans="1:255">
      <c r="A125" s="333">
        <v>57</v>
      </c>
      <c r="B125" s="117"/>
      <c r="C125" s="117"/>
      <c r="D125" s="117"/>
      <c r="E125" s="76"/>
      <c r="F125" s="74"/>
      <c r="G125" s="117"/>
      <c r="H125" s="117"/>
      <c r="I125" s="117"/>
      <c r="J125" s="117"/>
      <c r="K125" s="555"/>
      <c r="L125" s="555"/>
      <c r="M125" s="273">
        <v>57</v>
      </c>
      <c r="N125" s="74"/>
      <c r="O125" s="555"/>
      <c r="P125" s="555"/>
      <c r="Q125" s="555"/>
      <c r="R125" s="555">
        <f t="shared" si="1"/>
        <v>0</v>
      </c>
      <c r="S125" s="273">
        <v>57</v>
      </c>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row>
    <row r="126" spans="1:255">
      <c r="A126" s="333">
        <v>58</v>
      </c>
      <c r="B126" s="117"/>
      <c r="C126" s="117"/>
      <c r="D126" s="117"/>
      <c r="E126" s="76"/>
      <c r="F126" s="74"/>
      <c r="G126" s="117"/>
      <c r="H126" s="117"/>
      <c r="I126" s="117"/>
      <c r="J126" s="117"/>
      <c r="K126" s="555"/>
      <c r="L126" s="555"/>
      <c r="M126" s="273">
        <v>58</v>
      </c>
      <c r="N126" s="74"/>
      <c r="O126" s="555"/>
      <c r="P126" s="555"/>
      <c r="Q126" s="555"/>
      <c r="R126" s="555">
        <f t="shared" si="1"/>
        <v>0</v>
      </c>
      <c r="S126" s="273">
        <v>58</v>
      </c>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row>
    <row r="127" spans="1:255">
      <c r="A127" s="333">
        <v>59</v>
      </c>
      <c r="B127" s="117"/>
      <c r="C127" s="117"/>
      <c r="D127" s="117"/>
      <c r="E127" s="76"/>
      <c r="F127" s="74"/>
      <c r="G127" s="117"/>
      <c r="H127" s="117"/>
      <c r="I127" s="117"/>
      <c r="J127" s="117"/>
      <c r="K127" s="555"/>
      <c r="L127" s="555"/>
      <c r="M127" s="273">
        <v>59</v>
      </c>
      <c r="N127" s="74"/>
      <c r="O127" s="555"/>
      <c r="P127" s="555"/>
      <c r="Q127" s="555"/>
      <c r="R127" s="555">
        <f t="shared" si="1"/>
        <v>0</v>
      </c>
      <c r="S127" s="273">
        <v>59</v>
      </c>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row>
    <row r="128" spans="1:255">
      <c r="A128" s="333">
        <v>60</v>
      </c>
      <c r="B128" s="117"/>
      <c r="C128" s="117"/>
      <c r="D128" s="117"/>
      <c r="E128" s="76"/>
      <c r="F128" s="74"/>
      <c r="G128" s="117"/>
      <c r="H128" s="117"/>
      <c r="I128" s="117"/>
      <c r="J128" s="117"/>
      <c r="K128" s="555"/>
      <c r="L128" s="555"/>
      <c r="M128" s="273">
        <v>60</v>
      </c>
      <c r="N128" s="74"/>
      <c r="O128" s="555"/>
      <c r="P128" s="555"/>
      <c r="Q128" s="555"/>
      <c r="R128" s="555">
        <f t="shared" si="1"/>
        <v>0</v>
      </c>
      <c r="S128" s="273">
        <v>60</v>
      </c>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row>
    <row r="129" spans="1:255">
      <c r="A129" s="333">
        <v>61</v>
      </c>
      <c r="B129" s="117"/>
      <c r="C129" s="117"/>
      <c r="D129" s="117"/>
      <c r="E129" s="76"/>
      <c r="F129" s="74"/>
      <c r="G129" s="117"/>
      <c r="H129" s="117"/>
      <c r="I129" s="117"/>
      <c r="J129" s="117"/>
      <c r="K129" s="555"/>
      <c r="L129" s="555"/>
      <c r="M129" s="273">
        <v>61</v>
      </c>
      <c r="N129" s="74"/>
      <c r="O129" s="555"/>
      <c r="P129" s="555"/>
      <c r="Q129" s="555"/>
      <c r="R129" s="555">
        <f t="shared" si="1"/>
        <v>0</v>
      </c>
      <c r="S129" s="273">
        <v>61</v>
      </c>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row>
    <row r="130" spans="1:255">
      <c r="A130" s="333">
        <v>62</v>
      </c>
      <c r="B130" s="117"/>
      <c r="C130" s="117"/>
      <c r="D130" s="117"/>
      <c r="E130" s="76"/>
      <c r="F130" s="74"/>
      <c r="G130" s="117"/>
      <c r="H130" s="117"/>
      <c r="I130" s="117"/>
      <c r="J130" s="117"/>
      <c r="K130" s="555"/>
      <c r="L130" s="555"/>
      <c r="M130" s="273">
        <v>62</v>
      </c>
      <c r="N130" s="74"/>
      <c r="O130" s="555"/>
      <c r="P130" s="555"/>
      <c r="Q130" s="555"/>
      <c r="R130" s="555">
        <f t="shared" si="1"/>
        <v>0</v>
      </c>
      <c r="S130" s="273">
        <v>62</v>
      </c>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row>
    <row r="131" spans="1:255">
      <c r="A131" s="333">
        <v>63</v>
      </c>
      <c r="B131" s="117"/>
      <c r="C131" s="117"/>
      <c r="D131" s="117"/>
      <c r="E131" s="76"/>
      <c r="F131" s="74"/>
      <c r="G131" s="117"/>
      <c r="H131" s="117"/>
      <c r="I131" s="117"/>
      <c r="J131" s="117"/>
      <c r="K131" s="555"/>
      <c r="L131" s="555"/>
      <c r="M131" s="273">
        <v>63</v>
      </c>
      <c r="N131" s="74"/>
      <c r="O131" s="555"/>
      <c r="P131" s="555"/>
      <c r="Q131" s="555"/>
      <c r="R131" s="555">
        <f t="shared" si="1"/>
        <v>0</v>
      </c>
      <c r="S131" s="273">
        <v>63</v>
      </c>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row>
    <row r="132" spans="1:255">
      <c r="A132" s="333">
        <v>64</v>
      </c>
      <c r="B132" s="117"/>
      <c r="C132" s="117"/>
      <c r="D132" s="117"/>
      <c r="E132" s="76"/>
      <c r="F132" s="74"/>
      <c r="G132" s="117"/>
      <c r="H132" s="117"/>
      <c r="I132" s="117"/>
      <c r="J132" s="117"/>
      <c r="K132" s="555"/>
      <c r="L132" s="555"/>
      <c r="M132" s="273">
        <v>64</v>
      </c>
      <c r="N132" s="74"/>
      <c r="O132" s="555"/>
      <c r="P132" s="555"/>
      <c r="Q132" s="555"/>
      <c r="R132" s="555">
        <f t="shared" si="1"/>
        <v>0</v>
      </c>
      <c r="S132" s="273">
        <v>64</v>
      </c>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row>
    <row r="133" spans="1:255" ht="15.75" thickBot="1">
      <c r="A133" s="340">
        <v>65</v>
      </c>
      <c r="B133" s="824" t="s">
        <v>2677</v>
      </c>
      <c r="C133" s="619"/>
      <c r="D133" s="619"/>
      <c r="E133" s="648"/>
      <c r="F133" s="677"/>
      <c r="G133" s="619"/>
      <c r="H133" s="619"/>
      <c r="I133" s="619"/>
      <c r="J133" s="310">
        <f>SUM(J69:J132)</f>
        <v>0</v>
      </c>
      <c r="K133" s="647">
        <f>SUM(K69:K132)</f>
        <v>0</v>
      </c>
      <c r="L133" s="647">
        <f>SUM(L69:L132)</f>
        <v>0</v>
      </c>
      <c r="M133" s="311">
        <v>65</v>
      </c>
      <c r="N133" s="111"/>
      <c r="O133" s="512">
        <f>SUM(O69:O132)</f>
        <v>0</v>
      </c>
      <c r="P133" s="512">
        <f>SUM(P69:P132)</f>
        <v>0</v>
      </c>
      <c r="Q133" s="512">
        <f>SUM(Q69:Q132)</f>
        <v>0</v>
      </c>
      <c r="R133" s="512">
        <f>SUM(R69:R132)</f>
        <v>0</v>
      </c>
      <c r="S133" s="311">
        <v>65</v>
      </c>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row>
    <row r="134" spans="1:255">
      <c r="A134" s="1021"/>
      <c r="B134" s="1021"/>
      <c r="C134"/>
      <c r="D134"/>
      <c r="E134"/>
      <c r="F134"/>
      <c r="G134"/>
      <c r="H134"/>
      <c r="I134"/>
      <c r="J134" s="1012"/>
      <c r="K134" s="1180"/>
      <c r="L134" s="1180"/>
      <c r="M134" s="1021"/>
      <c r="N134" s="1012"/>
      <c r="O134" s="1181"/>
      <c r="P134" s="1181"/>
      <c r="Q134" s="1181"/>
      <c r="R134" s="1181"/>
      <c r="S134" s="1021"/>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row>
    <row r="135" spans="1:255">
      <c r="A135" s="472" t="s">
        <v>2246</v>
      </c>
      <c r="B135" s="17"/>
      <c r="C135" s="17"/>
      <c r="D135" s="17"/>
      <c r="E135" s="17"/>
      <c r="F135" s="472" t="s">
        <v>2246</v>
      </c>
      <c r="G135" s="17"/>
      <c r="H135" s="17"/>
      <c r="I135" s="17"/>
      <c r="J135" s="17"/>
      <c r="K135" s="17"/>
      <c r="L135" s="17"/>
      <c r="M135" s="17"/>
      <c r="N135" s="472" t="s">
        <v>2246</v>
      </c>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row>
    <row r="136" spans="1:255">
      <c r="A136" s="69" t="s">
        <v>1634</v>
      </c>
      <c r="B136" s="69"/>
      <c r="C136" s="69"/>
      <c r="D136" s="69"/>
      <c r="E136" s="69"/>
      <c r="F136" s="69" t="s">
        <v>1635</v>
      </c>
      <c r="G136" s="69"/>
      <c r="H136" s="69"/>
      <c r="I136" s="69"/>
      <c r="J136" s="485"/>
      <c r="K136" s="485"/>
      <c r="L136" s="485"/>
      <c r="M136" s="69"/>
      <c r="N136" s="69" t="s">
        <v>1636</v>
      </c>
      <c r="O136" s="69"/>
      <c r="P136" s="485"/>
      <c r="Q136" s="485"/>
      <c r="R136" s="485"/>
      <c r="S136" s="69"/>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row>
    <row r="137" spans="1:255" ht="18.75" thickBot="1">
      <c r="A137" s="1177" t="str">
        <f>'Data Sheet'!$C$25</f>
        <v>Central Hudson Gas &amp; Electric</v>
      </c>
      <c r="B137" s="606"/>
      <c r="C137" s="17"/>
      <c r="D137" s="1166" t="str">
        <f>'Data Sheet'!$C$40</f>
        <v>4/14/14</v>
      </c>
      <c r="E137" s="1107" t="str">
        <f>'Data Sheet'!$C$38</f>
        <v>12/31/13</v>
      </c>
      <c r="F137" s="1177" t="str">
        <f>'Data Sheet'!$C$25</f>
        <v>Central Hudson Gas &amp; Electric</v>
      </c>
      <c r="G137" s="17"/>
      <c r="H137" s="17"/>
      <c r="I137" s="17"/>
      <c r="J137" s="1166" t="str">
        <f>'Data Sheet'!$C$40</f>
        <v>4/14/14</v>
      </c>
      <c r="K137" s="376"/>
      <c r="L137" s="1107" t="str">
        <f>'Data Sheet'!$C$38</f>
        <v>12/31/13</v>
      </c>
      <c r="M137" s="17"/>
      <c r="N137" s="1177" t="str">
        <f>'Data Sheet'!$C$25</f>
        <v>Central Hudson Gas &amp; Electric</v>
      </c>
      <c r="O137" s="17"/>
      <c r="P137" s="376"/>
      <c r="Q137" s="1166" t="str">
        <f>'Data Sheet'!$C$40</f>
        <v>4/14/14</v>
      </c>
      <c r="R137" s="1107" t="str">
        <f>'Data Sheet'!$C$38</f>
        <v>12/31/13</v>
      </c>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row>
    <row r="138" spans="1:255">
      <c r="A138" s="29"/>
      <c r="B138" s="66"/>
      <c r="C138" s="66"/>
      <c r="D138" s="66"/>
      <c r="E138" s="67"/>
      <c r="F138" s="29"/>
      <c r="G138" s="66"/>
      <c r="H138" s="66"/>
      <c r="I138" s="66"/>
      <c r="J138" s="674"/>
      <c r="K138" s="674"/>
      <c r="L138" s="674"/>
      <c r="M138" s="67"/>
      <c r="N138" s="675"/>
      <c r="O138" s="66"/>
      <c r="P138" s="674"/>
      <c r="Q138" s="674"/>
      <c r="R138" s="674"/>
      <c r="S138" s="6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row>
    <row r="139" spans="1:255">
      <c r="A139" s="379" t="s">
        <v>2255</v>
      </c>
      <c r="B139" s="69"/>
      <c r="C139" s="69"/>
      <c r="D139" s="69"/>
      <c r="E139" s="1169"/>
      <c r="F139" s="379" t="s">
        <v>2256</v>
      </c>
      <c r="G139" s="69"/>
      <c r="H139" s="69"/>
      <c r="I139" s="69"/>
      <c r="J139" s="69"/>
      <c r="K139" s="1108"/>
      <c r="L139" s="17"/>
      <c r="M139" s="70"/>
      <c r="N139" s="379" t="s">
        <v>2256</v>
      </c>
      <c r="O139" s="69"/>
      <c r="P139" s="69"/>
      <c r="Q139" s="69"/>
      <c r="R139" s="1108"/>
      <c r="S139" s="73"/>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row>
    <row r="140" spans="1:255">
      <c r="A140" s="379" t="s">
        <v>2257</v>
      </c>
      <c r="B140" s="69"/>
      <c r="C140" s="69"/>
      <c r="D140" s="69"/>
      <c r="E140" s="1169"/>
      <c r="F140" s="379" t="s">
        <v>2257</v>
      </c>
      <c r="G140" s="69"/>
      <c r="H140" s="69"/>
      <c r="I140" s="69"/>
      <c r="J140" s="69"/>
      <c r="K140" s="1108"/>
      <c r="L140" s="17"/>
      <c r="M140" s="70"/>
      <c r="N140" s="379" t="s">
        <v>2257</v>
      </c>
      <c r="O140" s="69"/>
      <c r="P140" s="69"/>
      <c r="Q140" s="69"/>
      <c r="R140" s="1108"/>
      <c r="S140" s="73"/>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row>
    <row r="141" spans="1:255">
      <c r="A141" s="72"/>
      <c r="B141" s="17"/>
      <c r="C141" s="17"/>
      <c r="D141" s="17"/>
      <c r="E141" s="73"/>
      <c r="F141" s="72"/>
      <c r="G141" s="17"/>
      <c r="H141" s="17"/>
      <c r="I141" s="17"/>
      <c r="J141" s="17"/>
      <c r="K141" s="17"/>
      <c r="L141" s="17"/>
      <c r="M141" s="73"/>
      <c r="N141" s="72"/>
      <c r="O141" s="17"/>
      <c r="P141" s="17"/>
      <c r="Q141" s="17"/>
      <c r="R141" s="17"/>
      <c r="S141" s="73"/>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row>
    <row r="142" spans="1:255">
      <c r="A142" s="441" t="s">
        <v>2045</v>
      </c>
      <c r="B142" s="676" t="s">
        <v>1605</v>
      </c>
      <c r="C142" s="676" t="s">
        <v>1606</v>
      </c>
      <c r="D142" s="444" t="s">
        <v>1607</v>
      </c>
      <c r="E142" s="85" t="s">
        <v>2045</v>
      </c>
      <c r="F142" s="412" t="s">
        <v>2233</v>
      </c>
      <c r="G142" s="444"/>
      <c r="H142" s="676"/>
      <c r="I142" s="676"/>
      <c r="J142" s="676" t="s">
        <v>1608</v>
      </c>
      <c r="K142" s="413" t="s">
        <v>1609</v>
      </c>
      <c r="L142" s="444"/>
      <c r="M142" s="85"/>
      <c r="N142" s="263" t="s">
        <v>1610</v>
      </c>
      <c r="O142" s="264"/>
      <c r="P142" s="264"/>
      <c r="Q142" s="264"/>
      <c r="R142" s="264"/>
      <c r="S142" s="265"/>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row>
    <row r="143" spans="1:255">
      <c r="A143" s="80"/>
      <c r="B143" s="347" t="s">
        <v>1611</v>
      </c>
      <c r="C143" s="347" t="s">
        <v>1611</v>
      </c>
      <c r="D143" s="347" t="s">
        <v>1611</v>
      </c>
      <c r="E143" s="482" t="s">
        <v>4082</v>
      </c>
      <c r="F143" s="379" t="s">
        <v>4083</v>
      </c>
      <c r="G143" s="491"/>
      <c r="H143" s="347" t="s">
        <v>1612</v>
      </c>
      <c r="I143" s="347" t="s">
        <v>1613</v>
      </c>
      <c r="J143" s="347" t="s">
        <v>2234</v>
      </c>
      <c r="K143" s="676" t="s">
        <v>4086</v>
      </c>
      <c r="L143" s="676" t="s">
        <v>4086</v>
      </c>
      <c r="M143" s="482" t="s">
        <v>1984</v>
      </c>
      <c r="N143" s="379" t="s">
        <v>4087</v>
      </c>
      <c r="O143" s="491"/>
      <c r="P143" s="347" t="s">
        <v>4088</v>
      </c>
      <c r="Q143" s="347" t="s">
        <v>4089</v>
      </c>
      <c r="R143" s="347" t="s">
        <v>1614</v>
      </c>
      <c r="S143" s="482" t="s">
        <v>1984</v>
      </c>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row>
    <row r="144" spans="1:255">
      <c r="A144" s="332" t="s">
        <v>1984</v>
      </c>
      <c r="B144" s="347" t="s">
        <v>1615</v>
      </c>
      <c r="C144" s="347" t="s">
        <v>1615</v>
      </c>
      <c r="D144" s="347" t="s">
        <v>1615</v>
      </c>
      <c r="E144" s="482" t="s">
        <v>4092</v>
      </c>
      <c r="F144" s="379" t="s">
        <v>4093</v>
      </c>
      <c r="G144" s="491"/>
      <c r="H144" s="347" t="s">
        <v>1616</v>
      </c>
      <c r="I144" s="347" t="s">
        <v>1616</v>
      </c>
      <c r="J144" s="347" t="s">
        <v>1617</v>
      </c>
      <c r="K144" s="347" t="s">
        <v>1618</v>
      </c>
      <c r="L144" s="347" t="s">
        <v>2242</v>
      </c>
      <c r="M144" s="482" t="s">
        <v>1987</v>
      </c>
      <c r="N144" s="379" t="s">
        <v>4098</v>
      </c>
      <c r="O144" s="491"/>
      <c r="P144" s="347" t="s">
        <v>4098</v>
      </c>
      <c r="Q144" s="347" t="s">
        <v>4098</v>
      </c>
      <c r="R144" s="347" t="s">
        <v>1619</v>
      </c>
      <c r="S144" s="482" t="s">
        <v>1987</v>
      </c>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row>
    <row r="145" spans="1:255">
      <c r="A145" s="333" t="s">
        <v>1987</v>
      </c>
      <c r="B145" s="493" t="s">
        <v>3447</v>
      </c>
      <c r="C145" s="493" t="s">
        <v>3448</v>
      </c>
      <c r="D145" s="493" t="s">
        <v>3449</v>
      </c>
      <c r="E145" s="630" t="s">
        <v>3450</v>
      </c>
      <c r="F145" s="148" t="s">
        <v>2692</v>
      </c>
      <c r="G145" s="384"/>
      <c r="H145" s="493" t="s">
        <v>2693</v>
      </c>
      <c r="I145" s="493" t="s">
        <v>2694</v>
      </c>
      <c r="J145" s="493" t="s">
        <v>2695</v>
      </c>
      <c r="K145" s="493" t="s">
        <v>2696</v>
      </c>
      <c r="L145" s="493" t="s">
        <v>2697</v>
      </c>
      <c r="M145" s="630"/>
      <c r="N145" s="148" t="s">
        <v>2698</v>
      </c>
      <c r="O145" s="384"/>
      <c r="P145" s="493" t="s">
        <v>2699</v>
      </c>
      <c r="Q145" s="493" t="s">
        <v>219</v>
      </c>
      <c r="R145" s="493" t="s">
        <v>220</v>
      </c>
      <c r="S145" s="630"/>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row>
    <row r="146" spans="1:255">
      <c r="A146" s="333" t="s">
        <v>1620</v>
      </c>
      <c r="B146" s="117"/>
      <c r="C146" s="117"/>
      <c r="D146" s="117"/>
      <c r="E146" s="76"/>
      <c r="F146" s="74"/>
      <c r="G146" s="117"/>
      <c r="H146" s="117"/>
      <c r="I146" s="117"/>
      <c r="J146" s="117"/>
      <c r="K146" s="555"/>
      <c r="L146" s="555"/>
      <c r="M146" s="273" t="s">
        <v>1620</v>
      </c>
      <c r="N146" s="74"/>
      <c r="O146" s="392"/>
      <c r="P146" s="392"/>
      <c r="Q146" s="392"/>
      <c r="R146" s="392">
        <f t="shared" ref="R146:R209" si="2">SUM(O146:Q146)</f>
        <v>0</v>
      </c>
      <c r="S146" s="273" t="s">
        <v>1620</v>
      </c>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row>
    <row r="147" spans="1:255">
      <c r="A147" s="333" t="s">
        <v>1621</v>
      </c>
      <c r="B147" s="117"/>
      <c r="C147" s="117"/>
      <c r="D147" s="117"/>
      <c r="E147" s="76"/>
      <c r="F147" s="74"/>
      <c r="G147" s="117"/>
      <c r="H147" s="117"/>
      <c r="I147" s="117"/>
      <c r="J147" s="117"/>
      <c r="K147" s="555"/>
      <c r="L147" s="555"/>
      <c r="M147" s="273" t="s">
        <v>1621</v>
      </c>
      <c r="N147" s="74" t="s">
        <v>2045</v>
      </c>
      <c r="O147" s="555"/>
      <c r="P147" s="555"/>
      <c r="Q147" s="555"/>
      <c r="R147" s="555">
        <f t="shared" si="2"/>
        <v>0</v>
      </c>
      <c r="S147" s="273" t="s">
        <v>1621</v>
      </c>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row>
    <row r="148" spans="1:255">
      <c r="A148" s="333" t="s">
        <v>1622</v>
      </c>
      <c r="B148" s="117"/>
      <c r="C148" s="117"/>
      <c r="D148" s="117"/>
      <c r="E148" s="76"/>
      <c r="F148" s="74"/>
      <c r="G148" s="117"/>
      <c r="H148" s="117"/>
      <c r="I148" s="117"/>
      <c r="J148" s="117"/>
      <c r="K148" s="555"/>
      <c r="L148" s="555"/>
      <c r="M148" s="273" t="s">
        <v>1622</v>
      </c>
      <c r="N148" s="74"/>
      <c r="O148" s="555"/>
      <c r="P148" s="555"/>
      <c r="Q148" s="555"/>
      <c r="R148" s="555">
        <f t="shared" si="2"/>
        <v>0</v>
      </c>
      <c r="S148" s="273" t="s">
        <v>1622</v>
      </c>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row>
    <row r="149" spans="1:255">
      <c r="A149" s="333" t="s">
        <v>1623</v>
      </c>
      <c r="B149" s="117"/>
      <c r="C149" s="117"/>
      <c r="D149" s="117"/>
      <c r="E149" s="76"/>
      <c r="F149" s="74"/>
      <c r="G149" s="117"/>
      <c r="H149" s="117"/>
      <c r="I149" s="117"/>
      <c r="J149" s="117"/>
      <c r="K149" s="555"/>
      <c r="L149" s="555"/>
      <c r="M149" s="273" t="s">
        <v>1623</v>
      </c>
      <c r="N149" s="74"/>
      <c r="O149" s="555"/>
      <c r="P149" s="555"/>
      <c r="Q149" s="555"/>
      <c r="R149" s="555">
        <f t="shared" si="2"/>
        <v>0</v>
      </c>
      <c r="S149" s="273" t="s">
        <v>1623</v>
      </c>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row>
    <row r="150" spans="1:255">
      <c r="A150" s="333" t="s">
        <v>1624</v>
      </c>
      <c r="B150" s="117"/>
      <c r="C150" s="117"/>
      <c r="D150" s="117"/>
      <c r="E150" s="76"/>
      <c r="F150" s="74"/>
      <c r="G150" s="117"/>
      <c r="H150" s="117"/>
      <c r="I150" s="117"/>
      <c r="J150" s="117"/>
      <c r="K150" s="555"/>
      <c r="L150" s="555"/>
      <c r="M150" s="273" t="s">
        <v>1624</v>
      </c>
      <c r="N150" s="74"/>
      <c r="O150" s="555"/>
      <c r="P150" s="555"/>
      <c r="Q150" s="555"/>
      <c r="R150" s="555">
        <f t="shared" si="2"/>
        <v>0</v>
      </c>
      <c r="S150" s="273" t="s">
        <v>1624</v>
      </c>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row>
    <row r="151" spans="1:255">
      <c r="A151" s="333" t="s">
        <v>1625</v>
      </c>
      <c r="B151" s="117"/>
      <c r="C151" s="117"/>
      <c r="D151" s="117"/>
      <c r="E151" s="76"/>
      <c r="F151" s="74"/>
      <c r="G151" s="117"/>
      <c r="H151" s="117"/>
      <c r="I151" s="117"/>
      <c r="J151" s="117"/>
      <c r="K151" s="555"/>
      <c r="L151" s="555"/>
      <c r="M151" s="273" t="s">
        <v>1625</v>
      </c>
      <c r="N151" s="74"/>
      <c r="O151" s="555"/>
      <c r="P151" s="555"/>
      <c r="Q151" s="555"/>
      <c r="R151" s="555">
        <f t="shared" si="2"/>
        <v>0</v>
      </c>
      <c r="S151" s="273" t="s">
        <v>1625</v>
      </c>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row>
    <row r="152" spans="1:255">
      <c r="A152" s="333" t="s">
        <v>1626</v>
      </c>
      <c r="B152" s="117"/>
      <c r="C152" s="117"/>
      <c r="D152" s="117"/>
      <c r="E152" s="76"/>
      <c r="F152" s="74"/>
      <c r="G152" s="117"/>
      <c r="H152" s="117"/>
      <c r="I152" s="117"/>
      <c r="J152" s="117"/>
      <c r="K152" s="555"/>
      <c r="L152" s="555"/>
      <c r="M152" s="273" t="s">
        <v>1626</v>
      </c>
      <c r="N152" s="74"/>
      <c r="O152" s="555"/>
      <c r="P152" s="555"/>
      <c r="Q152" s="555"/>
      <c r="R152" s="555">
        <f t="shared" si="2"/>
        <v>0</v>
      </c>
      <c r="S152" s="273" t="s">
        <v>1626</v>
      </c>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row>
    <row r="153" spans="1:255">
      <c r="A153" s="333" t="s">
        <v>1627</v>
      </c>
      <c r="B153" s="117"/>
      <c r="C153" s="117"/>
      <c r="D153" s="117"/>
      <c r="E153" s="76"/>
      <c r="F153" s="74"/>
      <c r="G153" s="117"/>
      <c r="H153" s="117"/>
      <c r="I153" s="117"/>
      <c r="J153" s="117"/>
      <c r="K153" s="555"/>
      <c r="L153" s="555"/>
      <c r="M153" s="273" t="s">
        <v>1627</v>
      </c>
      <c r="N153" s="74"/>
      <c r="O153" s="555"/>
      <c r="P153" s="555"/>
      <c r="Q153" s="555"/>
      <c r="R153" s="555">
        <f t="shared" si="2"/>
        <v>0</v>
      </c>
      <c r="S153" s="273" t="s">
        <v>1627</v>
      </c>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row>
    <row r="154" spans="1:255">
      <c r="A154" s="333" t="s">
        <v>1628</v>
      </c>
      <c r="B154" s="117"/>
      <c r="C154" s="117"/>
      <c r="D154" s="117"/>
      <c r="E154" s="76"/>
      <c r="F154" s="74"/>
      <c r="G154" s="117"/>
      <c r="H154" s="117"/>
      <c r="I154" s="117"/>
      <c r="J154" s="117"/>
      <c r="K154" s="555"/>
      <c r="L154" s="555"/>
      <c r="M154" s="273" t="s">
        <v>1628</v>
      </c>
      <c r="N154" s="74"/>
      <c r="O154" s="555"/>
      <c r="P154" s="555"/>
      <c r="Q154" s="555"/>
      <c r="R154" s="555">
        <f t="shared" si="2"/>
        <v>0</v>
      </c>
      <c r="S154" s="273" t="s">
        <v>1628</v>
      </c>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row>
    <row r="155" spans="1:255">
      <c r="A155" s="333" t="s">
        <v>2001</v>
      </c>
      <c r="B155" s="117"/>
      <c r="C155" s="117"/>
      <c r="D155" s="117"/>
      <c r="E155" s="76"/>
      <c r="F155" s="74"/>
      <c r="G155" s="117"/>
      <c r="H155" s="117"/>
      <c r="I155" s="117"/>
      <c r="J155" s="117"/>
      <c r="K155" s="555"/>
      <c r="L155" s="555"/>
      <c r="M155" s="273" t="s">
        <v>2001</v>
      </c>
      <c r="N155" s="74"/>
      <c r="O155" s="555"/>
      <c r="P155" s="555"/>
      <c r="Q155" s="555"/>
      <c r="R155" s="555">
        <f t="shared" si="2"/>
        <v>0</v>
      </c>
      <c r="S155" s="273" t="s">
        <v>2001</v>
      </c>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row>
    <row r="156" spans="1:255">
      <c r="A156" s="333" t="s">
        <v>2002</v>
      </c>
      <c r="B156" s="117"/>
      <c r="C156" s="117"/>
      <c r="D156" s="117"/>
      <c r="E156" s="76"/>
      <c r="F156" s="74"/>
      <c r="G156" s="117"/>
      <c r="H156" s="117"/>
      <c r="I156" s="117"/>
      <c r="J156" s="117"/>
      <c r="K156" s="555"/>
      <c r="L156" s="555"/>
      <c r="M156" s="273" t="s">
        <v>2002</v>
      </c>
      <c r="N156" s="74"/>
      <c r="O156" s="555"/>
      <c r="P156" s="555"/>
      <c r="Q156" s="555"/>
      <c r="R156" s="555">
        <f t="shared" si="2"/>
        <v>0</v>
      </c>
      <c r="S156" s="273" t="s">
        <v>2002</v>
      </c>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row>
    <row r="157" spans="1:255">
      <c r="A157" s="333">
        <v>12</v>
      </c>
      <c r="B157" s="117"/>
      <c r="C157" s="117"/>
      <c r="D157" s="117"/>
      <c r="E157" s="76"/>
      <c r="F157" s="74"/>
      <c r="G157" s="117"/>
      <c r="H157" s="117"/>
      <c r="I157" s="117"/>
      <c r="J157" s="117"/>
      <c r="K157" s="555"/>
      <c r="L157" s="555"/>
      <c r="M157" s="273">
        <v>12</v>
      </c>
      <c r="N157" s="74"/>
      <c r="O157" s="555"/>
      <c r="P157" s="555"/>
      <c r="Q157" s="555"/>
      <c r="R157" s="555">
        <f t="shared" si="2"/>
        <v>0</v>
      </c>
      <c r="S157" s="273">
        <v>12</v>
      </c>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row>
    <row r="158" spans="1:255">
      <c r="A158" s="333">
        <v>13</v>
      </c>
      <c r="B158" s="117"/>
      <c r="C158" s="117"/>
      <c r="D158" s="117"/>
      <c r="E158" s="76"/>
      <c r="F158" s="74"/>
      <c r="G158" s="117"/>
      <c r="H158" s="117"/>
      <c r="I158" s="117"/>
      <c r="J158" s="117"/>
      <c r="K158" s="555"/>
      <c r="L158" s="555"/>
      <c r="M158" s="273">
        <v>13</v>
      </c>
      <c r="N158" s="74"/>
      <c r="O158" s="555"/>
      <c r="P158" s="555"/>
      <c r="Q158" s="555"/>
      <c r="R158" s="555">
        <f t="shared" si="2"/>
        <v>0</v>
      </c>
      <c r="S158" s="273">
        <v>13</v>
      </c>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row>
    <row r="159" spans="1:255">
      <c r="A159" s="333">
        <v>14</v>
      </c>
      <c r="B159" s="117"/>
      <c r="C159" s="117"/>
      <c r="D159" s="117"/>
      <c r="E159" s="76"/>
      <c r="F159" s="74"/>
      <c r="G159" s="117"/>
      <c r="H159" s="117"/>
      <c r="I159" s="117"/>
      <c r="J159" s="117"/>
      <c r="K159" s="555"/>
      <c r="L159" s="555"/>
      <c r="M159" s="273">
        <v>14</v>
      </c>
      <c r="N159" s="74"/>
      <c r="O159" s="555"/>
      <c r="P159" s="555"/>
      <c r="Q159" s="555"/>
      <c r="R159" s="555">
        <f t="shared" si="2"/>
        <v>0</v>
      </c>
      <c r="S159" s="273">
        <v>14</v>
      </c>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row>
    <row r="160" spans="1:255">
      <c r="A160" s="333">
        <v>15</v>
      </c>
      <c r="B160" s="117"/>
      <c r="C160" s="117"/>
      <c r="D160" s="117"/>
      <c r="E160" s="76"/>
      <c r="F160" s="74"/>
      <c r="G160" s="117"/>
      <c r="H160" s="117"/>
      <c r="I160" s="117"/>
      <c r="J160" s="117"/>
      <c r="K160" s="555"/>
      <c r="L160" s="555"/>
      <c r="M160" s="273">
        <v>15</v>
      </c>
      <c r="N160" s="74"/>
      <c r="O160" s="555"/>
      <c r="P160" s="555"/>
      <c r="Q160" s="555"/>
      <c r="R160" s="555">
        <f t="shared" si="2"/>
        <v>0</v>
      </c>
      <c r="S160" s="273">
        <v>15</v>
      </c>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row>
    <row r="161" spans="1:255">
      <c r="A161" s="333">
        <v>16</v>
      </c>
      <c r="B161" s="117"/>
      <c r="C161" s="117"/>
      <c r="D161" s="117"/>
      <c r="E161" s="76"/>
      <c r="F161" s="74"/>
      <c r="G161" s="117"/>
      <c r="H161" s="117"/>
      <c r="I161" s="117"/>
      <c r="J161" s="117"/>
      <c r="K161" s="555"/>
      <c r="L161" s="555"/>
      <c r="M161" s="273">
        <v>16</v>
      </c>
      <c r="N161" s="74"/>
      <c r="O161" s="555"/>
      <c r="P161" s="555"/>
      <c r="Q161" s="555"/>
      <c r="R161" s="555">
        <f t="shared" si="2"/>
        <v>0</v>
      </c>
      <c r="S161" s="273">
        <v>16</v>
      </c>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row>
    <row r="162" spans="1:255">
      <c r="A162" s="333">
        <v>17</v>
      </c>
      <c r="B162" s="117"/>
      <c r="C162" s="117"/>
      <c r="D162" s="117"/>
      <c r="E162" s="76"/>
      <c r="F162" s="74"/>
      <c r="G162" s="117"/>
      <c r="H162" s="117"/>
      <c r="I162" s="117"/>
      <c r="J162" s="117"/>
      <c r="K162" s="555"/>
      <c r="L162" s="555"/>
      <c r="M162" s="273">
        <v>17</v>
      </c>
      <c r="N162" s="74"/>
      <c r="O162" s="555"/>
      <c r="P162" s="555"/>
      <c r="Q162" s="555"/>
      <c r="R162" s="555">
        <f t="shared" si="2"/>
        <v>0</v>
      </c>
      <c r="S162" s="273">
        <v>17</v>
      </c>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row>
    <row r="163" spans="1:255">
      <c r="A163" s="333">
        <v>18</v>
      </c>
      <c r="B163" s="117"/>
      <c r="C163" s="117"/>
      <c r="D163" s="117"/>
      <c r="E163" s="76"/>
      <c r="F163" s="74"/>
      <c r="G163" s="117"/>
      <c r="H163" s="117"/>
      <c r="I163" s="117"/>
      <c r="J163" s="117"/>
      <c r="K163" s="555"/>
      <c r="L163" s="555"/>
      <c r="M163" s="273">
        <v>18</v>
      </c>
      <c r="N163" s="74"/>
      <c r="O163" s="555"/>
      <c r="P163" s="555"/>
      <c r="Q163" s="555"/>
      <c r="R163" s="555">
        <f t="shared" si="2"/>
        <v>0</v>
      </c>
      <c r="S163" s="273">
        <v>18</v>
      </c>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row>
    <row r="164" spans="1:255">
      <c r="A164" s="333">
        <v>19</v>
      </c>
      <c r="B164" s="117"/>
      <c r="C164" s="117"/>
      <c r="D164" s="117"/>
      <c r="E164" s="76"/>
      <c r="F164" s="74"/>
      <c r="G164" s="117"/>
      <c r="H164" s="117"/>
      <c r="I164" s="117"/>
      <c r="J164" s="117"/>
      <c r="K164" s="555"/>
      <c r="L164" s="555"/>
      <c r="M164" s="273">
        <v>19</v>
      </c>
      <c r="N164" s="74"/>
      <c r="O164" s="555"/>
      <c r="P164" s="555"/>
      <c r="Q164" s="555"/>
      <c r="R164" s="555">
        <f t="shared" si="2"/>
        <v>0</v>
      </c>
      <c r="S164" s="273">
        <v>19</v>
      </c>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row>
    <row r="165" spans="1:255">
      <c r="A165" s="333">
        <v>20</v>
      </c>
      <c r="B165" s="117"/>
      <c r="C165" s="117"/>
      <c r="D165" s="117"/>
      <c r="E165" s="76"/>
      <c r="F165" s="74"/>
      <c r="G165" s="117"/>
      <c r="H165" s="117"/>
      <c r="I165" s="117"/>
      <c r="J165" s="117"/>
      <c r="K165" s="555"/>
      <c r="L165" s="555"/>
      <c r="M165" s="273">
        <v>20</v>
      </c>
      <c r="N165" s="74"/>
      <c r="O165" s="555"/>
      <c r="P165" s="555"/>
      <c r="Q165" s="555"/>
      <c r="R165" s="555">
        <f t="shared" si="2"/>
        <v>0</v>
      </c>
      <c r="S165" s="273">
        <v>20</v>
      </c>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row>
    <row r="166" spans="1:255">
      <c r="A166" s="333">
        <v>21</v>
      </c>
      <c r="B166" s="117"/>
      <c r="C166" s="117"/>
      <c r="D166" s="117"/>
      <c r="E166" s="76"/>
      <c r="F166" s="74"/>
      <c r="G166" s="117"/>
      <c r="H166" s="117"/>
      <c r="I166" s="117"/>
      <c r="J166" s="117"/>
      <c r="K166" s="555"/>
      <c r="L166" s="555"/>
      <c r="M166" s="273">
        <v>21</v>
      </c>
      <c r="N166" s="74"/>
      <c r="O166" s="555"/>
      <c r="P166" s="555"/>
      <c r="Q166" s="555"/>
      <c r="R166" s="555">
        <f t="shared" si="2"/>
        <v>0</v>
      </c>
      <c r="S166" s="273">
        <v>21</v>
      </c>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row>
    <row r="167" spans="1:255">
      <c r="A167" s="333">
        <v>22</v>
      </c>
      <c r="B167" s="117"/>
      <c r="C167" s="117"/>
      <c r="D167" s="117"/>
      <c r="E167" s="76"/>
      <c r="F167" s="74"/>
      <c r="G167" s="117"/>
      <c r="H167" s="117"/>
      <c r="I167" s="117"/>
      <c r="J167" s="117"/>
      <c r="K167" s="555"/>
      <c r="L167" s="555"/>
      <c r="M167" s="273">
        <v>22</v>
      </c>
      <c r="N167" s="74"/>
      <c r="O167" s="555"/>
      <c r="P167" s="555"/>
      <c r="Q167" s="555"/>
      <c r="R167" s="555">
        <f t="shared" si="2"/>
        <v>0</v>
      </c>
      <c r="S167" s="273">
        <v>22</v>
      </c>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row>
    <row r="168" spans="1:255">
      <c r="A168" s="333">
        <v>23</v>
      </c>
      <c r="B168" s="117"/>
      <c r="C168" s="117"/>
      <c r="D168" s="117"/>
      <c r="E168" s="76"/>
      <c r="F168" s="74"/>
      <c r="G168" s="117"/>
      <c r="H168" s="117"/>
      <c r="I168" s="117"/>
      <c r="J168" s="117"/>
      <c r="K168" s="555"/>
      <c r="L168" s="555"/>
      <c r="M168" s="273">
        <v>23</v>
      </c>
      <c r="N168" s="74"/>
      <c r="O168" s="555"/>
      <c r="P168" s="555"/>
      <c r="Q168" s="555"/>
      <c r="R168" s="555">
        <f t="shared" si="2"/>
        <v>0</v>
      </c>
      <c r="S168" s="273">
        <v>23</v>
      </c>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row>
    <row r="169" spans="1:255">
      <c r="A169" s="333">
        <v>24</v>
      </c>
      <c r="B169" s="117"/>
      <c r="C169" s="117"/>
      <c r="D169" s="117"/>
      <c r="E169" s="76"/>
      <c r="F169" s="74"/>
      <c r="G169" s="117"/>
      <c r="H169" s="117"/>
      <c r="I169" s="117"/>
      <c r="J169" s="117"/>
      <c r="K169" s="555"/>
      <c r="L169" s="555"/>
      <c r="M169" s="273">
        <v>24</v>
      </c>
      <c r="N169" s="74"/>
      <c r="O169" s="555"/>
      <c r="P169" s="555"/>
      <c r="Q169" s="555"/>
      <c r="R169" s="555">
        <f t="shared" si="2"/>
        <v>0</v>
      </c>
      <c r="S169" s="273">
        <v>24</v>
      </c>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row>
    <row r="170" spans="1:255">
      <c r="A170" s="333">
        <v>25</v>
      </c>
      <c r="B170" s="117"/>
      <c r="C170" s="117"/>
      <c r="D170" s="117"/>
      <c r="E170" s="76"/>
      <c r="F170" s="74"/>
      <c r="G170" s="117"/>
      <c r="H170" s="117"/>
      <c r="I170" s="117"/>
      <c r="J170" s="117"/>
      <c r="K170" s="555"/>
      <c r="L170" s="555"/>
      <c r="M170" s="273">
        <v>25</v>
      </c>
      <c r="N170" s="74"/>
      <c r="O170" s="555"/>
      <c r="P170" s="555"/>
      <c r="Q170" s="555"/>
      <c r="R170" s="555">
        <f t="shared" si="2"/>
        <v>0</v>
      </c>
      <c r="S170" s="273">
        <v>25</v>
      </c>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row>
    <row r="171" spans="1:255">
      <c r="A171" s="333">
        <v>26</v>
      </c>
      <c r="B171" s="117"/>
      <c r="C171" s="117"/>
      <c r="D171" s="117"/>
      <c r="E171" s="76"/>
      <c r="F171" s="74"/>
      <c r="G171" s="117"/>
      <c r="H171" s="117"/>
      <c r="I171" s="117"/>
      <c r="J171" s="117"/>
      <c r="K171" s="555"/>
      <c r="L171" s="555"/>
      <c r="M171" s="273">
        <v>26</v>
      </c>
      <c r="N171" s="74"/>
      <c r="O171" s="555"/>
      <c r="P171" s="555"/>
      <c r="Q171" s="555"/>
      <c r="R171" s="555">
        <f t="shared" si="2"/>
        <v>0</v>
      </c>
      <c r="S171" s="273">
        <v>26</v>
      </c>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row>
    <row r="172" spans="1:255">
      <c r="A172" s="333">
        <v>27</v>
      </c>
      <c r="B172" s="117"/>
      <c r="C172" s="117"/>
      <c r="D172" s="117"/>
      <c r="E172" s="76"/>
      <c r="F172" s="74"/>
      <c r="G172" s="117"/>
      <c r="H172" s="117"/>
      <c r="I172" s="117"/>
      <c r="J172" s="117"/>
      <c r="K172" s="555"/>
      <c r="L172" s="555"/>
      <c r="M172" s="273">
        <v>27</v>
      </c>
      <c r="N172" s="74"/>
      <c r="O172" s="555"/>
      <c r="P172" s="555"/>
      <c r="Q172" s="555"/>
      <c r="R172" s="555">
        <f t="shared" si="2"/>
        <v>0</v>
      </c>
      <c r="S172" s="273">
        <v>27</v>
      </c>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row>
    <row r="173" spans="1:255">
      <c r="A173" s="333">
        <v>28</v>
      </c>
      <c r="B173" s="117"/>
      <c r="C173" s="117"/>
      <c r="D173" s="117"/>
      <c r="E173" s="76"/>
      <c r="F173" s="74"/>
      <c r="G173" s="117"/>
      <c r="H173" s="117"/>
      <c r="I173" s="117"/>
      <c r="J173" s="117"/>
      <c r="K173" s="555"/>
      <c r="L173" s="555"/>
      <c r="M173" s="273">
        <v>28</v>
      </c>
      <c r="N173" s="74"/>
      <c r="O173" s="555"/>
      <c r="P173" s="555"/>
      <c r="Q173" s="555"/>
      <c r="R173" s="555">
        <f t="shared" si="2"/>
        <v>0</v>
      </c>
      <c r="S173" s="273">
        <v>28</v>
      </c>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row>
    <row r="174" spans="1:255">
      <c r="A174" s="333">
        <v>29</v>
      </c>
      <c r="B174" s="117"/>
      <c r="C174" s="117"/>
      <c r="D174" s="117"/>
      <c r="E174" s="76"/>
      <c r="F174" s="74"/>
      <c r="G174" s="117"/>
      <c r="H174" s="117"/>
      <c r="I174" s="117"/>
      <c r="J174" s="117"/>
      <c r="K174" s="555"/>
      <c r="L174" s="555"/>
      <c r="M174" s="273">
        <v>29</v>
      </c>
      <c r="N174" s="74"/>
      <c r="O174" s="555"/>
      <c r="P174" s="555"/>
      <c r="Q174" s="555"/>
      <c r="R174" s="555">
        <f t="shared" si="2"/>
        <v>0</v>
      </c>
      <c r="S174" s="273">
        <v>29</v>
      </c>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row>
    <row r="175" spans="1:255">
      <c r="A175" s="333">
        <v>30</v>
      </c>
      <c r="B175" s="117"/>
      <c r="C175" s="117"/>
      <c r="D175" s="117"/>
      <c r="E175" s="76"/>
      <c r="F175" s="74"/>
      <c r="G175" s="117"/>
      <c r="H175" s="117"/>
      <c r="I175" s="117"/>
      <c r="J175" s="117"/>
      <c r="K175" s="555"/>
      <c r="L175" s="555"/>
      <c r="M175" s="273">
        <v>30</v>
      </c>
      <c r="N175" s="74"/>
      <c r="O175" s="555"/>
      <c r="P175" s="555"/>
      <c r="Q175" s="555"/>
      <c r="R175" s="555">
        <f t="shared" si="2"/>
        <v>0</v>
      </c>
      <c r="S175" s="273">
        <v>30</v>
      </c>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row>
    <row r="176" spans="1:255">
      <c r="A176" s="333">
        <v>31</v>
      </c>
      <c r="B176" s="117"/>
      <c r="C176" s="117"/>
      <c r="D176" s="117"/>
      <c r="E176" s="76"/>
      <c r="F176" s="74"/>
      <c r="G176" s="117"/>
      <c r="H176" s="117"/>
      <c r="I176" s="117"/>
      <c r="J176" s="117"/>
      <c r="K176" s="555"/>
      <c r="L176" s="555"/>
      <c r="M176" s="273">
        <v>31</v>
      </c>
      <c r="N176" s="74"/>
      <c r="O176" s="555"/>
      <c r="P176" s="555"/>
      <c r="Q176" s="555"/>
      <c r="R176" s="555">
        <f t="shared" si="2"/>
        <v>0</v>
      </c>
      <c r="S176" s="273">
        <v>31</v>
      </c>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row>
    <row r="177" spans="1:255">
      <c r="A177" s="333">
        <v>32</v>
      </c>
      <c r="B177" s="117"/>
      <c r="C177" s="117"/>
      <c r="D177" s="117"/>
      <c r="E177" s="76"/>
      <c r="F177" s="74"/>
      <c r="G177" s="117"/>
      <c r="H177" s="117"/>
      <c r="I177" s="117"/>
      <c r="J177" s="117"/>
      <c r="K177" s="555"/>
      <c r="L177" s="555"/>
      <c r="M177" s="273">
        <v>32</v>
      </c>
      <c r="N177" s="74"/>
      <c r="O177" s="555"/>
      <c r="P177" s="555"/>
      <c r="Q177" s="555"/>
      <c r="R177" s="555">
        <f t="shared" si="2"/>
        <v>0</v>
      </c>
      <c r="S177" s="273">
        <v>32</v>
      </c>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row>
    <row r="178" spans="1:255">
      <c r="A178" s="333">
        <v>33</v>
      </c>
      <c r="B178" s="117"/>
      <c r="C178" s="117"/>
      <c r="D178" s="117"/>
      <c r="E178" s="76"/>
      <c r="F178" s="74"/>
      <c r="G178" s="117"/>
      <c r="H178" s="117"/>
      <c r="I178" s="117"/>
      <c r="J178" s="117"/>
      <c r="K178" s="555"/>
      <c r="L178" s="555"/>
      <c r="M178" s="273">
        <v>33</v>
      </c>
      <c r="N178" s="74"/>
      <c r="O178" s="555"/>
      <c r="P178" s="555"/>
      <c r="Q178" s="555"/>
      <c r="R178" s="555">
        <f t="shared" si="2"/>
        <v>0</v>
      </c>
      <c r="S178" s="273">
        <v>33</v>
      </c>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row>
    <row r="179" spans="1:255">
      <c r="A179" s="333">
        <v>34</v>
      </c>
      <c r="B179" s="117"/>
      <c r="C179" s="117"/>
      <c r="D179" s="117"/>
      <c r="E179" s="76"/>
      <c r="F179" s="74"/>
      <c r="G179" s="117"/>
      <c r="H179" s="117"/>
      <c r="I179" s="117"/>
      <c r="J179" s="117"/>
      <c r="K179" s="555"/>
      <c r="L179" s="555"/>
      <c r="M179" s="273">
        <v>34</v>
      </c>
      <c r="N179" s="74"/>
      <c r="O179" s="555"/>
      <c r="P179" s="555"/>
      <c r="Q179" s="555"/>
      <c r="R179" s="555">
        <f t="shared" si="2"/>
        <v>0</v>
      </c>
      <c r="S179" s="273">
        <v>34</v>
      </c>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row>
    <row r="180" spans="1:255">
      <c r="A180" s="333">
        <v>35</v>
      </c>
      <c r="B180" s="117"/>
      <c r="C180" s="117"/>
      <c r="D180" s="117"/>
      <c r="E180" s="76"/>
      <c r="F180" s="74"/>
      <c r="G180" s="117"/>
      <c r="H180" s="117"/>
      <c r="I180" s="117"/>
      <c r="J180" s="117"/>
      <c r="K180" s="555"/>
      <c r="L180" s="555"/>
      <c r="M180" s="273">
        <v>35</v>
      </c>
      <c r="N180" s="74"/>
      <c r="O180" s="555"/>
      <c r="P180" s="555"/>
      <c r="Q180" s="555"/>
      <c r="R180" s="555">
        <f t="shared" si="2"/>
        <v>0</v>
      </c>
      <c r="S180" s="273">
        <v>35</v>
      </c>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row>
    <row r="181" spans="1:255">
      <c r="A181" s="333">
        <v>36</v>
      </c>
      <c r="B181" s="117"/>
      <c r="C181" s="117"/>
      <c r="D181" s="117"/>
      <c r="E181" s="76"/>
      <c r="F181" s="74"/>
      <c r="G181" s="117"/>
      <c r="H181" s="117"/>
      <c r="I181" s="117"/>
      <c r="J181" s="117"/>
      <c r="K181" s="555"/>
      <c r="L181" s="555"/>
      <c r="M181" s="273">
        <v>36</v>
      </c>
      <c r="N181" s="74"/>
      <c r="O181" s="555"/>
      <c r="P181" s="555"/>
      <c r="Q181" s="555"/>
      <c r="R181" s="555">
        <f t="shared" si="2"/>
        <v>0</v>
      </c>
      <c r="S181" s="273">
        <v>36</v>
      </c>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row>
    <row r="182" spans="1:255">
      <c r="A182" s="333">
        <v>37</v>
      </c>
      <c r="B182" s="117"/>
      <c r="C182" s="117"/>
      <c r="D182" s="117"/>
      <c r="E182" s="76"/>
      <c r="F182" s="74"/>
      <c r="G182" s="117"/>
      <c r="H182" s="117"/>
      <c r="I182" s="117"/>
      <c r="J182" s="117"/>
      <c r="K182" s="555"/>
      <c r="L182" s="555"/>
      <c r="M182" s="273">
        <v>37</v>
      </c>
      <c r="N182" s="74"/>
      <c r="O182" s="555"/>
      <c r="P182" s="555"/>
      <c r="Q182" s="555"/>
      <c r="R182" s="555">
        <f t="shared" si="2"/>
        <v>0</v>
      </c>
      <c r="S182" s="273">
        <v>37</v>
      </c>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row>
    <row r="183" spans="1:255">
      <c r="A183" s="333">
        <v>38</v>
      </c>
      <c r="B183" s="117"/>
      <c r="C183" s="117"/>
      <c r="D183" s="117"/>
      <c r="E183" s="76"/>
      <c r="F183" s="74"/>
      <c r="G183" s="117"/>
      <c r="H183" s="117"/>
      <c r="I183" s="117"/>
      <c r="J183" s="117"/>
      <c r="K183" s="555"/>
      <c r="L183" s="555"/>
      <c r="M183" s="273">
        <v>38</v>
      </c>
      <c r="N183" s="74"/>
      <c r="O183" s="555"/>
      <c r="P183" s="555"/>
      <c r="Q183" s="555"/>
      <c r="R183" s="555">
        <f t="shared" si="2"/>
        <v>0</v>
      </c>
      <c r="S183" s="273">
        <v>38</v>
      </c>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row>
    <row r="184" spans="1:255">
      <c r="A184" s="333">
        <v>39</v>
      </c>
      <c r="B184" s="117"/>
      <c r="C184" s="117"/>
      <c r="D184" s="117"/>
      <c r="E184" s="76"/>
      <c r="F184" s="74"/>
      <c r="G184" s="117"/>
      <c r="H184" s="117"/>
      <c r="I184" s="117"/>
      <c r="J184" s="117"/>
      <c r="K184" s="555"/>
      <c r="L184" s="555"/>
      <c r="M184" s="273">
        <v>39</v>
      </c>
      <c r="N184" s="74"/>
      <c r="O184" s="555"/>
      <c r="P184" s="555"/>
      <c r="Q184" s="555"/>
      <c r="R184" s="555">
        <f t="shared" si="2"/>
        <v>0</v>
      </c>
      <c r="S184" s="273">
        <v>39</v>
      </c>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row>
    <row r="185" spans="1:255">
      <c r="A185" s="333">
        <v>40</v>
      </c>
      <c r="B185" s="117"/>
      <c r="C185" s="117"/>
      <c r="D185" s="117"/>
      <c r="E185" s="76"/>
      <c r="F185" s="74"/>
      <c r="G185" s="117"/>
      <c r="H185" s="117"/>
      <c r="I185" s="117"/>
      <c r="J185" s="117"/>
      <c r="K185" s="555"/>
      <c r="L185" s="555"/>
      <c r="M185" s="273">
        <v>40</v>
      </c>
      <c r="N185" s="74"/>
      <c r="O185" s="555"/>
      <c r="P185" s="555"/>
      <c r="Q185" s="555"/>
      <c r="R185" s="555">
        <f t="shared" si="2"/>
        <v>0</v>
      </c>
      <c r="S185" s="273">
        <v>40</v>
      </c>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row>
    <row r="186" spans="1:255">
      <c r="A186" s="333">
        <v>41</v>
      </c>
      <c r="B186" s="117"/>
      <c r="C186" s="117"/>
      <c r="D186" s="117"/>
      <c r="E186" s="76"/>
      <c r="F186" s="74"/>
      <c r="G186" s="117"/>
      <c r="H186" s="117"/>
      <c r="I186" s="117"/>
      <c r="J186" s="117"/>
      <c r="K186" s="555"/>
      <c r="L186" s="555"/>
      <c r="M186" s="273">
        <v>41</v>
      </c>
      <c r="N186" s="74"/>
      <c r="O186" s="555"/>
      <c r="P186" s="555"/>
      <c r="Q186" s="555"/>
      <c r="R186" s="555">
        <f t="shared" si="2"/>
        <v>0</v>
      </c>
      <c r="S186" s="273">
        <v>41</v>
      </c>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row>
    <row r="187" spans="1:255">
      <c r="A187" s="333">
        <v>42</v>
      </c>
      <c r="B187" s="117"/>
      <c r="C187" s="117"/>
      <c r="D187" s="117"/>
      <c r="E187" s="76"/>
      <c r="F187" s="74"/>
      <c r="G187" s="117"/>
      <c r="H187" s="117"/>
      <c r="I187" s="117"/>
      <c r="J187" s="117"/>
      <c r="K187" s="555"/>
      <c r="L187" s="555"/>
      <c r="M187" s="273">
        <v>42</v>
      </c>
      <c r="N187" s="74"/>
      <c r="O187" s="555"/>
      <c r="P187" s="555"/>
      <c r="Q187" s="555"/>
      <c r="R187" s="555">
        <f t="shared" si="2"/>
        <v>0</v>
      </c>
      <c r="S187" s="273">
        <v>42</v>
      </c>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row>
    <row r="188" spans="1:255">
      <c r="A188" s="333">
        <v>43</v>
      </c>
      <c r="B188" s="117"/>
      <c r="C188" s="117"/>
      <c r="D188" s="117"/>
      <c r="E188" s="76"/>
      <c r="F188" s="74"/>
      <c r="G188" s="117"/>
      <c r="H188" s="117"/>
      <c r="I188" s="117"/>
      <c r="J188" s="117"/>
      <c r="K188" s="555"/>
      <c r="L188" s="555"/>
      <c r="M188" s="273">
        <v>43</v>
      </c>
      <c r="N188" s="74"/>
      <c r="O188" s="555"/>
      <c r="P188" s="555"/>
      <c r="Q188" s="555"/>
      <c r="R188" s="555">
        <f t="shared" si="2"/>
        <v>0</v>
      </c>
      <c r="S188" s="273">
        <v>43</v>
      </c>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row>
    <row r="189" spans="1:255">
      <c r="A189" s="333">
        <v>44</v>
      </c>
      <c r="B189" s="117"/>
      <c r="C189" s="117"/>
      <c r="D189" s="117"/>
      <c r="E189" s="76"/>
      <c r="F189" s="74"/>
      <c r="G189" s="117"/>
      <c r="H189" s="117"/>
      <c r="I189" s="117"/>
      <c r="J189" s="117"/>
      <c r="K189" s="555"/>
      <c r="L189" s="555"/>
      <c r="M189" s="273">
        <v>44</v>
      </c>
      <c r="N189" s="74"/>
      <c r="O189" s="555"/>
      <c r="P189" s="555"/>
      <c r="Q189" s="555"/>
      <c r="R189" s="555">
        <f t="shared" si="2"/>
        <v>0</v>
      </c>
      <c r="S189" s="273">
        <v>44</v>
      </c>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row>
    <row r="190" spans="1:255">
      <c r="A190" s="333">
        <v>45</v>
      </c>
      <c r="B190" s="117"/>
      <c r="C190" s="117"/>
      <c r="D190" s="117"/>
      <c r="E190" s="76"/>
      <c r="F190" s="74"/>
      <c r="G190" s="117"/>
      <c r="H190" s="117"/>
      <c r="I190" s="117"/>
      <c r="J190" s="117"/>
      <c r="K190" s="555"/>
      <c r="L190" s="555"/>
      <c r="M190" s="273">
        <v>45</v>
      </c>
      <c r="N190" s="74"/>
      <c r="O190" s="555"/>
      <c r="P190" s="555"/>
      <c r="Q190" s="555"/>
      <c r="R190" s="555">
        <f t="shared" si="2"/>
        <v>0</v>
      </c>
      <c r="S190" s="273">
        <v>45</v>
      </c>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row>
    <row r="191" spans="1:255">
      <c r="A191" s="333">
        <v>46</v>
      </c>
      <c r="B191" s="117"/>
      <c r="C191" s="117"/>
      <c r="D191" s="117"/>
      <c r="E191" s="76"/>
      <c r="F191" s="74"/>
      <c r="G191" s="117"/>
      <c r="H191" s="117"/>
      <c r="I191" s="117"/>
      <c r="J191" s="117"/>
      <c r="K191" s="555"/>
      <c r="L191" s="555"/>
      <c r="M191" s="273">
        <v>46</v>
      </c>
      <c r="N191" s="74"/>
      <c r="O191" s="555"/>
      <c r="P191" s="555"/>
      <c r="Q191" s="555"/>
      <c r="R191" s="555">
        <f t="shared" si="2"/>
        <v>0</v>
      </c>
      <c r="S191" s="273">
        <v>46</v>
      </c>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row>
    <row r="192" spans="1:255">
      <c r="A192" s="333">
        <v>47</v>
      </c>
      <c r="B192" s="117"/>
      <c r="C192" s="117"/>
      <c r="D192" s="117"/>
      <c r="E192" s="76"/>
      <c r="F192" s="74"/>
      <c r="G192" s="117"/>
      <c r="H192" s="117"/>
      <c r="I192" s="117"/>
      <c r="J192" s="117"/>
      <c r="K192" s="555"/>
      <c r="L192" s="555"/>
      <c r="M192" s="273">
        <v>47</v>
      </c>
      <c r="N192" s="74"/>
      <c r="O192" s="555"/>
      <c r="P192" s="555"/>
      <c r="Q192" s="555"/>
      <c r="R192" s="555">
        <f t="shared" si="2"/>
        <v>0</v>
      </c>
      <c r="S192" s="273">
        <v>47</v>
      </c>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row>
    <row r="193" spans="1:255">
      <c r="A193" s="333">
        <v>48</v>
      </c>
      <c r="B193" s="117"/>
      <c r="C193" s="117"/>
      <c r="D193" s="117"/>
      <c r="E193" s="76"/>
      <c r="F193" s="74"/>
      <c r="G193" s="117"/>
      <c r="H193" s="117"/>
      <c r="I193" s="117"/>
      <c r="J193" s="117"/>
      <c r="K193" s="555"/>
      <c r="L193" s="555"/>
      <c r="M193" s="273">
        <v>48</v>
      </c>
      <c r="N193" s="74"/>
      <c r="O193" s="555"/>
      <c r="P193" s="555"/>
      <c r="Q193" s="555"/>
      <c r="R193" s="555">
        <f t="shared" si="2"/>
        <v>0</v>
      </c>
      <c r="S193" s="273">
        <v>48</v>
      </c>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row>
    <row r="194" spans="1:255">
      <c r="A194" s="333">
        <v>49</v>
      </c>
      <c r="B194" s="117"/>
      <c r="C194" s="117"/>
      <c r="D194" s="117"/>
      <c r="E194" s="76"/>
      <c r="F194" s="74"/>
      <c r="G194" s="117"/>
      <c r="H194" s="117"/>
      <c r="I194" s="117"/>
      <c r="J194" s="117"/>
      <c r="K194" s="555"/>
      <c r="L194" s="555"/>
      <c r="M194" s="273">
        <v>49</v>
      </c>
      <c r="N194" s="74"/>
      <c r="O194" s="555"/>
      <c r="P194" s="555"/>
      <c r="Q194" s="555"/>
      <c r="R194" s="555">
        <f t="shared" si="2"/>
        <v>0</v>
      </c>
      <c r="S194" s="273">
        <v>49</v>
      </c>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row>
    <row r="195" spans="1:255">
      <c r="A195" s="333">
        <v>50</v>
      </c>
      <c r="B195" s="117"/>
      <c r="C195" s="117"/>
      <c r="D195" s="117"/>
      <c r="E195" s="76"/>
      <c r="F195" s="74"/>
      <c r="G195" s="117"/>
      <c r="H195" s="117"/>
      <c r="I195" s="117"/>
      <c r="J195" s="117"/>
      <c r="K195" s="555"/>
      <c r="L195" s="555"/>
      <c r="M195" s="273">
        <v>50</v>
      </c>
      <c r="N195" s="74"/>
      <c r="O195" s="555"/>
      <c r="P195" s="555"/>
      <c r="Q195" s="555"/>
      <c r="R195" s="555">
        <f t="shared" si="2"/>
        <v>0</v>
      </c>
      <c r="S195" s="273">
        <v>50</v>
      </c>
    </row>
    <row r="196" spans="1:255">
      <c r="A196" s="333">
        <v>51</v>
      </c>
      <c r="B196" s="117"/>
      <c r="C196" s="117"/>
      <c r="D196" s="117"/>
      <c r="E196" s="76"/>
      <c r="F196" s="74"/>
      <c r="G196" s="117"/>
      <c r="H196" s="117"/>
      <c r="I196" s="117"/>
      <c r="J196" s="117"/>
      <c r="K196" s="555"/>
      <c r="L196" s="555"/>
      <c r="M196" s="273">
        <v>51</v>
      </c>
      <c r="N196" s="74"/>
      <c r="O196" s="555"/>
      <c r="P196" s="555"/>
      <c r="Q196" s="555"/>
      <c r="R196" s="555">
        <f t="shared" si="2"/>
        <v>0</v>
      </c>
      <c r="S196" s="273">
        <v>51</v>
      </c>
    </row>
    <row r="197" spans="1:255">
      <c r="A197" s="333">
        <v>52</v>
      </c>
      <c r="B197" s="117"/>
      <c r="C197" s="117"/>
      <c r="D197" s="117"/>
      <c r="E197" s="76"/>
      <c r="F197" s="74"/>
      <c r="G197" s="117"/>
      <c r="H197" s="117"/>
      <c r="I197" s="117"/>
      <c r="J197" s="117"/>
      <c r="K197" s="555"/>
      <c r="L197" s="555"/>
      <c r="M197" s="273">
        <v>52</v>
      </c>
      <c r="N197" s="74"/>
      <c r="O197" s="555"/>
      <c r="P197" s="555"/>
      <c r="Q197" s="555"/>
      <c r="R197" s="555">
        <f t="shared" si="2"/>
        <v>0</v>
      </c>
      <c r="S197" s="273">
        <v>52</v>
      </c>
    </row>
    <row r="198" spans="1:255">
      <c r="A198" s="333">
        <v>53</v>
      </c>
      <c r="B198" s="117"/>
      <c r="C198" s="117"/>
      <c r="D198" s="117"/>
      <c r="E198" s="76"/>
      <c r="F198" s="74"/>
      <c r="G198" s="117"/>
      <c r="H198" s="117"/>
      <c r="I198" s="117"/>
      <c r="J198" s="117"/>
      <c r="K198" s="555"/>
      <c r="L198" s="555"/>
      <c r="M198" s="273">
        <v>53</v>
      </c>
      <c r="N198" s="74"/>
      <c r="O198" s="555"/>
      <c r="P198" s="555"/>
      <c r="Q198" s="555"/>
      <c r="R198" s="555">
        <f t="shared" si="2"/>
        <v>0</v>
      </c>
      <c r="S198" s="273">
        <v>53</v>
      </c>
    </row>
    <row r="199" spans="1:255">
      <c r="A199" s="333">
        <v>54</v>
      </c>
      <c r="B199" s="117"/>
      <c r="C199" s="117"/>
      <c r="D199" s="117"/>
      <c r="E199" s="76"/>
      <c r="F199" s="74"/>
      <c r="G199" s="117"/>
      <c r="H199" s="117"/>
      <c r="I199" s="117"/>
      <c r="J199" s="117"/>
      <c r="K199" s="555"/>
      <c r="L199" s="555"/>
      <c r="M199" s="273">
        <v>54</v>
      </c>
      <c r="N199" s="74"/>
      <c r="O199" s="555"/>
      <c r="P199" s="555"/>
      <c r="Q199" s="555"/>
      <c r="R199" s="555">
        <f t="shared" si="2"/>
        <v>0</v>
      </c>
      <c r="S199" s="273">
        <v>54</v>
      </c>
    </row>
    <row r="200" spans="1:255">
      <c r="A200" s="333">
        <v>55</v>
      </c>
      <c r="B200" s="117"/>
      <c r="C200" s="117"/>
      <c r="D200" s="117"/>
      <c r="E200" s="76"/>
      <c r="F200" s="74"/>
      <c r="G200" s="117"/>
      <c r="H200" s="117"/>
      <c r="I200" s="117"/>
      <c r="J200" s="117"/>
      <c r="K200" s="555"/>
      <c r="L200" s="555"/>
      <c r="M200" s="273">
        <v>55</v>
      </c>
      <c r="N200" s="74"/>
      <c r="O200" s="555"/>
      <c r="P200" s="555"/>
      <c r="Q200" s="555"/>
      <c r="R200" s="555">
        <f t="shared" si="2"/>
        <v>0</v>
      </c>
      <c r="S200" s="273">
        <v>55</v>
      </c>
    </row>
    <row r="201" spans="1:255">
      <c r="A201" s="333">
        <v>56</v>
      </c>
      <c r="B201" s="117"/>
      <c r="C201" s="117"/>
      <c r="D201" s="117"/>
      <c r="E201" s="76"/>
      <c r="F201" s="74"/>
      <c r="G201" s="117"/>
      <c r="H201" s="117"/>
      <c r="I201" s="117"/>
      <c r="J201" s="117"/>
      <c r="K201" s="555"/>
      <c r="L201" s="555"/>
      <c r="M201" s="273">
        <v>56</v>
      </c>
      <c r="N201" s="74"/>
      <c r="O201" s="555"/>
      <c r="P201" s="555"/>
      <c r="Q201" s="555"/>
      <c r="R201" s="555">
        <f t="shared" si="2"/>
        <v>0</v>
      </c>
      <c r="S201" s="273">
        <v>56</v>
      </c>
    </row>
    <row r="202" spans="1:255">
      <c r="A202" s="333">
        <v>57</v>
      </c>
      <c r="B202" s="117"/>
      <c r="C202" s="117"/>
      <c r="D202" s="117"/>
      <c r="E202" s="76"/>
      <c r="F202" s="74"/>
      <c r="G202" s="117"/>
      <c r="H202" s="117"/>
      <c r="I202" s="117"/>
      <c r="J202" s="117"/>
      <c r="K202" s="555"/>
      <c r="L202" s="555"/>
      <c r="M202" s="273">
        <v>57</v>
      </c>
      <c r="N202" s="74"/>
      <c r="O202" s="555"/>
      <c r="P202" s="555"/>
      <c r="Q202" s="555"/>
      <c r="R202" s="555">
        <f t="shared" si="2"/>
        <v>0</v>
      </c>
      <c r="S202" s="273">
        <v>57</v>
      </c>
    </row>
    <row r="203" spans="1:255">
      <c r="A203" s="333">
        <v>58</v>
      </c>
      <c r="B203" s="117"/>
      <c r="C203" s="117"/>
      <c r="D203" s="117"/>
      <c r="E203" s="76"/>
      <c r="F203" s="74"/>
      <c r="G203" s="117"/>
      <c r="H203" s="117"/>
      <c r="I203" s="117"/>
      <c r="J203" s="117"/>
      <c r="K203" s="555"/>
      <c r="L203" s="555"/>
      <c r="M203" s="273">
        <v>58</v>
      </c>
      <c r="N203" s="74"/>
      <c r="O203" s="555"/>
      <c r="P203" s="555"/>
      <c r="Q203" s="555"/>
      <c r="R203" s="555">
        <f t="shared" si="2"/>
        <v>0</v>
      </c>
      <c r="S203" s="273">
        <v>58</v>
      </c>
    </row>
    <row r="204" spans="1:255">
      <c r="A204" s="333">
        <v>59</v>
      </c>
      <c r="B204" s="117"/>
      <c r="C204" s="117"/>
      <c r="D204" s="117"/>
      <c r="E204" s="76"/>
      <c r="F204" s="74"/>
      <c r="G204" s="117"/>
      <c r="H204" s="117"/>
      <c r="I204" s="117"/>
      <c r="J204" s="117"/>
      <c r="K204" s="555"/>
      <c r="L204" s="555"/>
      <c r="M204" s="273">
        <v>59</v>
      </c>
      <c r="N204" s="74"/>
      <c r="O204" s="555"/>
      <c r="P204" s="555"/>
      <c r="Q204" s="555"/>
      <c r="R204" s="555">
        <f t="shared" si="2"/>
        <v>0</v>
      </c>
      <c r="S204" s="273">
        <v>59</v>
      </c>
    </row>
    <row r="205" spans="1:255">
      <c r="A205" s="333">
        <v>60</v>
      </c>
      <c r="B205" s="117"/>
      <c r="C205" s="117"/>
      <c r="D205" s="117"/>
      <c r="E205" s="76"/>
      <c r="F205" s="74"/>
      <c r="G205" s="117"/>
      <c r="H205" s="117"/>
      <c r="I205" s="117"/>
      <c r="J205" s="117"/>
      <c r="K205" s="555"/>
      <c r="L205" s="555"/>
      <c r="M205" s="273">
        <v>60</v>
      </c>
      <c r="N205" s="74"/>
      <c r="O205" s="555"/>
      <c r="P205" s="555"/>
      <c r="Q205" s="555"/>
      <c r="R205" s="555">
        <f t="shared" si="2"/>
        <v>0</v>
      </c>
      <c r="S205" s="273">
        <v>60</v>
      </c>
    </row>
    <row r="206" spans="1:255">
      <c r="A206" s="333">
        <v>61</v>
      </c>
      <c r="B206" s="117"/>
      <c r="C206" s="117"/>
      <c r="D206" s="117"/>
      <c r="E206" s="76"/>
      <c r="F206" s="74"/>
      <c r="G206" s="117"/>
      <c r="H206" s="117"/>
      <c r="I206" s="117"/>
      <c r="J206" s="117"/>
      <c r="K206" s="555"/>
      <c r="L206" s="555"/>
      <c r="M206" s="273">
        <v>61</v>
      </c>
      <c r="N206" s="74"/>
      <c r="O206" s="555"/>
      <c r="P206" s="555"/>
      <c r="Q206" s="555"/>
      <c r="R206" s="555">
        <f t="shared" si="2"/>
        <v>0</v>
      </c>
      <c r="S206" s="273">
        <v>61</v>
      </c>
    </row>
    <row r="207" spans="1:255">
      <c r="A207" s="333">
        <v>62</v>
      </c>
      <c r="B207" s="117"/>
      <c r="C207" s="117"/>
      <c r="D207" s="117"/>
      <c r="E207" s="76"/>
      <c r="F207" s="74"/>
      <c r="G207" s="117"/>
      <c r="H207" s="117"/>
      <c r="I207" s="117"/>
      <c r="J207" s="117"/>
      <c r="K207" s="555"/>
      <c r="L207" s="555"/>
      <c r="M207" s="273">
        <v>62</v>
      </c>
      <c r="N207" s="74"/>
      <c r="O207" s="555"/>
      <c r="P207" s="555"/>
      <c r="Q207" s="555"/>
      <c r="R207" s="555">
        <f t="shared" si="2"/>
        <v>0</v>
      </c>
      <c r="S207" s="273">
        <v>62</v>
      </c>
    </row>
    <row r="208" spans="1:255">
      <c r="A208" s="333">
        <v>63</v>
      </c>
      <c r="B208" s="117"/>
      <c r="C208" s="117"/>
      <c r="D208" s="117"/>
      <c r="E208" s="76"/>
      <c r="F208" s="74"/>
      <c r="G208" s="117"/>
      <c r="H208" s="117"/>
      <c r="I208" s="117"/>
      <c r="J208" s="117"/>
      <c r="K208" s="555"/>
      <c r="L208" s="555"/>
      <c r="M208" s="273">
        <v>63</v>
      </c>
      <c r="N208" s="74"/>
      <c r="O208" s="555"/>
      <c r="P208" s="555"/>
      <c r="Q208" s="555"/>
      <c r="R208" s="555">
        <f t="shared" si="2"/>
        <v>0</v>
      </c>
      <c r="S208" s="273">
        <v>63</v>
      </c>
    </row>
    <row r="209" spans="1:19">
      <c r="A209" s="333">
        <v>64</v>
      </c>
      <c r="B209" s="117"/>
      <c r="C209" s="117"/>
      <c r="D209" s="117"/>
      <c r="E209" s="76"/>
      <c r="F209" s="74"/>
      <c r="G209" s="117"/>
      <c r="H209" s="117"/>
      <c r="I209" s="117"/>
      <c r="J209" s="117"/>
      <c r="K209" s="555"/>
      <c r="L209" s="555"/>
      <c r="M209" s="273">
        <v>64</v>
      </c>
      <c r="N209" s="74"/>
      <c r="O209" s="555"/>
      <c r="P209" s="555"/>
      <c r="Q209" s="555"/>
      <c r="R209" s="555">
        <f t="shared" si="2"/>
        <v>0</v>
      </c>
      <c r="S209" s="273">
        <v>64</v>
      </c>
    </row>
    <row r="210" spans="1:19" ht="15.75" thickBot="1">
      <c r="A210" s="340">
        <v>65</v>
      </c>
      <c r="B210" s="824" t="s">
        <v>2677</v>
      </c>
      <c r="C210" s="619"/>
      <c r="D210" s="619"/>
      <c r="E210" s="648"/>
      <c r="F210" s="677"/>
      <c r="G210" s="619"/>
      <c r="H210" s="619"/>
      <c r="I210" s="619"/>
      <c r="J210" s="310">
        <f>SUM(J146:J209)</f>
        <v>0</v>
      </c>
      <c r="K210" s="647">
        <f>SUM(K146:K209)</f>
        <v>0</v>
      </c>
      <c r="L210" s="647">
        <f>SUM(L146:L209)</f>
        <v>0</v>
      </c>
      <c r="M210" s="311">
        <v>65</v>
      </c>
      <c r="N210" s="111"/>
      <c r="O210" s="512">
        <f>SUM(O146:O209)</f>
        <v>0</v>
      </c>
      <c r="P210" s="512">
        <f>SUM(P146:P209)</f>
        <v>0</v>
      </c>
      <c r="Q210" s="512">
        <f>SUM(Q146:Q209)</f>
        <v>0</v>
      </c>
      <c r="R210" s="512">
        <f>SUM(R146:R209)</f>
        <v>0</v>
      </c>
      <c r="S210" s="311">
        <v>65</v>
      </c>
    </row>
    <row r="211" spans="1:19">
      <c r="A211" s="1021"/>
      <c r="B211" s="1021"/>
      <c r="C211"/>
      <c r="D211"/>
      <c r="E211"/>
      <c r="F211"/>
      <c r="G211"/>
      <c r="H211"/>
      <c r="I211"/>
      <c r="J211" s="1012"/>
      <c r="K211" s="1180"/>
      <c r="L211" s="1180"/>
      <c r="M211" s="1021"/>
      <c r="N211" s="1012"/>
      <c r="O211" s="1181"/>
      <c r="P211" s="1181"/>
      <c r="Q211" s="1181"/>
      <c r="R211" s="1181"/>
      <c r="S211" s="1021"/>
    </row>
    <row r="212" spans="1:19">
      <c r="A212" s="472" t="s">
        <v>2246</v>
      </c>
      <c r="B212" s="17"/>
      <c r="C212" s="17"/>
      <c r="D212" s="17"/>
      <c r="E212" s="17"/>
      <c r="F212" s="472" t="s">
        <v>2246</v>
      </c>
      <c r="G212" s="17"/>
      <c r="H212" s="17"/>
      <c r="I212" s="17"/>
      <c r="J212" s="17"/>
      <c r="K212" s="17"/>
      <c r="L212" s="17"/>
      <c r="M212" s="17"/>
      <c r="N212" s="472" t="s">
        <v>2246</v>
      </c>
      <c r="O212" s="17"/>
      <c r="P212" s="17"/>
      <c r="Q212" s="17"/>
      <c r="R212" s="17"/>
      <c r="S212" s="17"/>
    </row>
    <row r="213" spans="1:19">
      <c r="A213" s="69" t="s">
        <v>1637</v>
      </c>
      <c r="B213" s="69"/>
      <c r="C213" s="69"/>
      <c r="D213" s="69"/>
      <c r="E213" s="69"/>
      <c r="F213" s="69" t="s">
        <v>1638</v>
      </c>
      <c r="G213" s="69"/>
      <c r="H213" s="69"/>
      <c r="I213" s="69"/>
      <c r="J213" s="485"/>
      <c r="K213" s="485"/>
      <c r="L213" s="485"/>
      <c r="M213" s="69"/>
      <c r="N213" s="69" t="s">
        <v>1639</v>
      </c>
      <c r="O213" s="69"/>
      <c r="P213" s="485"/>
      <c r="Q213" s="485"/>
      <c r="R213" s="485"/>
      <c r="S213" s="69"/>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sheetData>
  <customSheetViews>
    <customSheetView guid="{15E51391-F6F3-48E9-B40F-0D0FA5B2E445}"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
      <headerFooter alignWithMargins="0"/>
    </customSheetView>
    <customSheetView guid="{3A144620-83F7-4F5B-821B-3720DAB5A017}"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2"/>
      <headerFooter alignWithMargins="0"/>
    </customSheetView>
    <customSheetView guid="{4AE1E835-A004-41CE-8576-E42DEB829644}"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3"/>
      <headerFooter alignWithMargins="0"/>
    </customSheetView>
    <customSheetView guid="{F164CA47-D0CA-4087-947A-F5047D94B8B7}"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4"/>
      <headerFooter alignWithMargins="0"/>
    </customSheetView>
    <customSheetView guid="{BD2EE8C8-7F57-4FE0-A338-C6EB2215B0F1}" scale="85" colorId="22" showPageBreaks="1" printArea="1">
      <selection activeCell="B2" sqref="B2"/>
      <rowBreaks count="10" manualBreakCount="10">
        <brk id="48" max="18" man="1"/>
        <brk id="49" max="18" man="1"/>
        <brk id="50" max="18" man="1"/>
        <brk id="51" max="18" man="1"/>
        <brk id="52" max="18" man="1"/>
        <brk id="53" max="18" man="1"/>
        <brk id="54" max="18" man="1"/>
        <brk id="55" max="18" man="1"/>
        <brk id="56" max="18"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5"/>
      <headerFooter alignWithMargins="0"/>
    </customSheetView>
    <customSheetView guid="{C7E3EE00-B00F-419E-8611-266863084489}" scale="85" colorId="22" showPageBreaks="1" printArea="1">
      <selection activeCell="B2" sqref="B2"/>
      <rowBreaks count="1" manualBreakCount="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6"/>
      <headerFooter alignWithMargins="0"/>
    </customSheetView>
    <customSheetView guid="{3477AA39-47F3-4DEE-B5AC-34FD34A7C506}" scale="85" colorId="22" showPageBreaks="1" printArea="1">
      <selection activeCell="B2" sqref="B2"/>
      <rowBreaks count="1" manualBreakCount="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7"/>
      <headerFooter alignWithMargins="0"/>
    </customSheetView>
    <customSheetView guid="{49B64248-30F9-46D2-A9F4-36D89630158D}" scale="85" colorId="22" showPageBreaks="1" printArea="1">
      <selection activeCell="B2" sqref="B2"/>
      <rowBreaks count="11" manualBreakCount="11">
        <brk id="47" max="18" man="1"/>
        <brk id="48" max="18" man="1"/>
        <brk id="49" max="18" man="1"/>
        <brk id="50" max="18" man="1"/>
        <brk id="51" max="18" man="1"/>
        <brk id="52" max="18" man="1"/>
        <brk id="53" max="18" man="1"/>
        <brk id="54" max="18" man="1"/>
        <brk id="55" max="18" man="1"/>
        <brk id="56" max="18"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8"/>
      <headerFooter alignWithMargins="0"/>
    </customSheetView>
    <customSheetView guid="{9460FF40-1E23-4EAD-9F2E-3CC0E3823200}" scale="85" colorId="22" showPageBreaks="1" printArea="1">
      <selection activeCell="B2" sqref="B2"/>
      <rowBreaks count="24" manualBreakCount="24">
        <brk id="14" max="18" man="1"/>
        <brk id="15" max="18" man="1"/>
        <brk id="16" max="18" man="1"/>
        <brk id="17" max="18" man="1"/>
        <brk id="18" max="18" man="1"/>
        <brk id="19" max="18" man="1"/>
        <brk id="20" max="18" man="1"/>
        <brk id="21" max="18" man="1"/>
        <brk id="22" max="18" man="1"/>
        <brk id="23" max="18" man="1"/>
        <brk id="24" max="18" man="1"/>
        <brk id="25" max="18" man="1"/>
        <brk id="26" max="18" man="1"/>
        <brk id="27" max="18" man="1"/>
        <brk id="48" max="18" man="1"/>
        <brk id="49" max="18" man="1"/>
        <brk id="50" max="18" man="1"/>
        <brk id="51" max="18" man="1"/>
        <brk id="52" max="18" man="1"/>
        <brk id="53" max="18" man="1"/>
        <brk id="54" max="18" man="1"/>
        <brk id="55" max="18" man="1"/>
        <brk id="56" max="18"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9"/>
      <headerFooter alignWithMargins="0"/>
    </customSheetView>
    <customSheetView guid="{33F19BEF-14FD-48AD-9437-DC9391C2FB5D}"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0"/>
      <headerFooter alignWithMargins="0"/>
    </customSheetView>
    <customSheetView guid="{3572A64A-10E1-48A8-88DB-C6FDE35A45D9}"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1"/>
      <headerFooter alignWithMargins="0"/>
    </customSheetView>
    <customSheetView guid="{9A3FFF2B-6404-4DF1-A691-3B3D111BF416}" scale="85" colorId="22">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2"/>
      <headerFooter alignWithMargins="0"/>
    </customSheetView>
    <customSheetView guid="{6972FD2D-1C11-49E2-936D-D053FB86EE49}" scale="85" colorId="22" showPageBreaks="1">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3"/>
      <headerFooter alignWithMargins="0"/>
    </customSheetView>
    <customSheetView guid="{909B62D3-37B4-48E7-A28D-FCCB057513A6}" scale="85" colorId="22" topLeftCell="I18">
      <selection activeCell="U50" sqref="U50"/>
      <rowBreaks count="2" manualBreakCount="2">
        <brk id="58" max="16383" man="1"/>
        <brk id="136" max="18" man="1"/>
      </rowBreaks>
      <colBreaks count="3" manualBreakCount="3">
        <brk id="5" max="212" man="1"/>
        <brk id="13" max="212" man="1"/>
        <brk id="19" max="1048575" man="1"/>
      </colBreaks>
      <pageMargins left="0" right="0" top="0" bottom="0" header="0" footer="0"/>
      <printOptions horizontalCentered="1" verticalCentered="1"/>
      <pageSetup scale="75" fitToWidth="3" fitToHeight="3" pageOrder="overThenDown" orientation="portrait" r:id="rId14"/>
      <headerFooter alignWithMargins="0"/>
    </customSheetView>
    <customSheetView guid="{AF5B460E-BE98-4D6A-BC4D-FB7F586FE8C3}" scale="85" colorId="22" showPageBreaks="1">
      <selection activeCell="B2" sqref="B2"/>
      <rowBreaks count="49" manualBreakCount="49">
        <brk id="46" max="18" man="1"/>
        <brk id="47" max="18" man="1"/>
        <brk id="48" max="18" man="1"/>
        <brk id="49" max="18" man="1"/>
        <brk id="50" max="18" man="1"/>
        <brk id="51" max="18" man="1"/>
        <brk id="52" max="18" man="1"/>
        <brk id="53" max="18" man="1"/>
        <brk id="54" max="18" man="1"/>
        <brk id="55" max="18" man="1"/>
        <brk id="56" max="18" man="1"/>
        <brk id="57"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6" max="18" man="1"/>
      </rowBreaks>
      <colBreaks count="2" manualBreakCount="2">
        <brk id="5" max="56" man="1"/>
        <brk id="13" max="56" man="1"/>
      </colBreaks>
      <pageMargins left="0" right="0" top="0" bottom="0" header="0" footer="0"/>
      <printOptions horizontalCentered="1" verticalCentered="1"/>
      <pageSetup scale="61" fitToWidth="3" fitToHeight="3" pageOrder="overThenDown" orientation="portrait" horizontalDpi="300" verticalDpi="300" r:id="rId15"/>
      <headerFooter alignWithMargins="0"/>
    </customSheetView>
    <customSheetView guid="{AD2DEECA-73A1-433A-8496-725ED72ABD3B}" scale="85" colorId="22" showPageBreaks="1" printArea="1" topLeftCell="P50">
      <selection activeCell="U50" sqref="U50"/>
      <rowBreaks count="2" manualBreakCount="2">
        <brk id="58" max="16383" man="1"/>
        <brk id="136" max="18" man="1"/>
      </rowBreaks>
      <colBreaks count="3" manualBreakCount="3">
        <brk id="5" max="212" man="1"/>
        <brk id="13" max="212" man="1"/>
        <brk id="19" max="1048575" man="1"/>
      </colBreaks>
      <pageMargins left="0" right="0" top="0" bottom="0" header="0" footer="0"/>
      <printOptions horizontalCentered="1" verticalCentered="1"/>
      <pageSetup scale="65" fitToWidth="3" fitToHeight="3" pageOrder="overThenDown" orientation="portrait" r:id="rId16"/>
      <headerFooter alignWithMargins="0"/>
    </customSheetView>
    <customSheetView guid="{613A73D1-ED13-41BC-B183-6F740B4BAFC9}" scale="60" colorId="22" showPageBreaks="1" printArea="1" view="pageBreakPreview" topLeftCell="A22">
      <selection activeCell="B2" sqref="B2"/>
      <rowBreaks count="2" manualBreakCount="2">
        <brk id="57" max="16383" man="1"/>
        <brk id="136" max="18" man="1"/>
      </rowBreaks>
      <colBreaks count="3" manualBreakCount="3">
        <brk id="5" max="56" man="1"/>
        <brk id="13" max="56" man="1"/>
        <brk id="19" max="56" man="1"/>
      </colBreaks>
      <pageMargins left="0" right="0" top="0" bottom="0" header="0" footer="0"/>
      <printOptions horizontalCentered="1" verticalCentered="1"/>
      <pageSetup scale="54" fitToWidth="3" fitToHeight="3" pageOrder="overThenDown" orientation="portrait" horizontalDpi="300" verticalDpi="300" r:id="rId17"/>
      <headerFooter alignWithMargins="0"/>
    </customSheetView>
  </customSheetViews>
  <printOptions horizontalCentered="1" verticalCentered="1"/>
  <pageMargins left="0.5" right="0.5" top="0.25" bottom="0.25" header="0" footer="0"/>
  <pageSetup scale="70" fitToWidth="3" fitToHeight="3" orientation="portrait" horizontalDpi="300" verticalDpi="300" r:id="rId18"/>
  <headerFooter alignWithMargins="0"/>
  <rowBreaks count="2" manualBreakCount="2">
    <brk id="57" max="16383" man="1"/>
    <brk id="136" max="18" man="1"/>
  </rowBreaks>
  <colBreaks count="3" manualBreakCount="3">
    <brk id="5" max="56" man="1"/>
    <brk id="13" max="56" man="1"/>
    <brk id="19" max="56"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122"/>
  <sheetViews>
    <sheetView defaultGridColor="0" view="pageBreakPreview" topLeftCell="A10" colorId="22" zoomScale="60" zoomScaleNormal="85" workbookViewId="0">
      <selection activeCell="H17" sqref="H17"/>
    </sheetView>
  </sheetViews>
  <sheetFormatPr defaultColWidth="9.6640625" defaultRowHeight="15"/>
  <cols>
    <col min="1" max="1" width="4.6640625" customWidth="1"/>
    <col min="2" max="2" width="22.6640625" customWidth="1"/>
    <col min="3" max="3" width="13.33203125" customWidth="1"/>
    <col min="4" max="4" width="12.6640625" customWidth="1"/>
    <col min="5" max="5" width="15" customWidth="1"/>
    <col min="6" max="6" width="14.21875" customWidth="1"/>
    <col min="7" max="7" width="12.6640625" customWidth="1"/>
    <col min="8" max="8" width="13.6640625" customWidth="1"/>
  </cols>
  <sheetData>
    <row r="1" spans="1:8">
      <c r="A1" s="29" t="s">
        <v>2056</v>
      </c>
      <c r="B1" s="66"/>
      <c r="C1" s="1110"/>
      <c r="D1" s="262" t="s">
        <v>1549</v>
      </c>
      <c r="E1" s="1110"/>
      <c r="F1" s="262" t="s">
        <v>2058</v>
      </c>
      <c r="G1" s="262" t="s">
        <v>2059</v>
      </c>
      <c r="H1" s="67"/>
    </row>
    <row r="2" spans="1:8">
      <c r="A2" s="72" t="str">
        <f>'Data Sheet'!$C$25</f>
        <v>Central Hudson Gas &amp; Electric</v>
      </c>
      <c r="B2" s="17"/>
      <c r="C2" s="1107"/>
      <c r="D2" s="97" t="s">
        <v>1335</v>
      </c>
      <c r="E2" s="1107"/>
      <c r="F2" s="97" t="s">
        <v>2061</v>
      </c>
      <c r="G2" s="97"/>
      <c r="H2" s="73"/>
    </row>
    <row r="3" spans="1:8" ht="15" customHeight="1">
      <c r="A3" s="72"/>
      <c r="B3" s="17"/>
      <c r="C3" s="1107"/>
      <c r="D3" s="97" t="s">
        <v>1336</v>
      </c>
      <c r="E3" s="17"/>
      <c r="F3" s="1189" t="str">
        <f>'Data Sheet'!$C$40</f>
        <v>4/14/14</v>
      </c>
      <c r="G3" s="1106" t="str">
        <f>'Data Sheet'!$C$38</f>
        <v>12/31/13</v>
      </c>
      <c r="H3" s="1186"/>
    </row>
    <row r="4" spans="1:8" ht="15" customHeight="1">
      <c r="A4" s="87"/>
      <c r="B4" s="89"/>
      <c r="C4" s="89"/>
      <c r="D4" s="89"/>
      <c r="E4" s="89"/>
      <c r="F4" s="89"/>
      <c r="G4" s="89"/>
      <c r="H4" s="85"/>
    </row>
    <row r="5" spans="1:8">
      <c r="A5" s="379" t="s">
        <v>1640</v>
      </c>
      <c r="B5" s="69"/>
      <c r="C5" s="1108"/>
      <c r="D5" s="69"/>
      <c r="E5" s="69"/>
      <c r="F5" s="69"/>
      <c r="G5" s="69"/>
      <c r="H5" s="70"/>
    </row>
    <row r="6" spans="1:8">
      <c r="A6" s="379" t="s">
        <v>2257</v>
      </c>
      <c r="B6" s="69"/>
      <c r="C6" s="1108"/>
      <c r="D6" s="69"/>
      <c r="E6" s="69"/>
      <c r="F6" s="69"/>
      <c r="G6" s="69"/>
      <c r="H6" s="70"/>
    </row>
    <row r="7" spans="1:8">
      <c r="A7" s="74"/>
      <c r="B7" s="77"/>
      <c r="C7" s="77"/>
      <c r="D7" s="77"/>
      <c r="E7" s="77"/>
      <c r="F7" s="77"/>
      <c r="G7" s="77"/>
      <c r="H7" s="76"/>
    </row>
    <row r="8" spans="1:8">
      <c r="A8" s="693" t="s">
        <v>2743</v>
      </c>
      <c r="B8" s="678" t="s">
        <v>1641</v>
      </c>
      <c r="C8" s="267"/>
      <c r="D8" s="267"/>
      <c r="E8" s="267"/>
      <c r="F8" s="267"/>
      <c r="G8" s="267"/>
      <c r="H8" s="268"/>
    </row>
    <row r="9" spans="1:8">
      <c r="A9" s="266"/>
      <c r="B9" s="678" t="s">
        <v>1642</v>
      </c>
      <c r="C9" s="267"/>
      <c r="D9" s="267"/>
      <c r="E9" s="267"/>
      <c r="F9" s="267"/>
      <c r="G9" s="267"/>
      <c r="H9" s="268"/>
    </row>
    <row r="10" spans="1:8">
      <c r="A10" s="693" t="s">
        <v>2661</v>
      </c>
      <c r="B10" s="678" t="s">
        <v>298</v>
      </c>
      <c r="C10" s="267"/>
      <c r="D10" s="267"/>
      <c r="E10" s="267"/>
      <c r="F10" s="267"/>
      <c r="G10" s="267"/>
      <c r="H10" s="268"/>
    </row>
    <row r="11" spans="1:8">
      <c r="A11" s="266"/>
      <c r="B11" s="678" t="s">
        <v>1046</v>
      </c>
      <c r="C11" s="267"/>
      <c r="D11" s="267"/>
      <c r="E11" s="267"/>
      <c r="F11" s="267"/>
      <c r="G11" s="267"/>
      <c r="H11" s="268"/>
    </row>
    <row r="12" spans="1:8">
      <c r="A12" s="266"/>
      <c r="B12" s="678" t="s">
        <v>1047</v>
      </c>
      <c r="C12" s="267"/>
      <c r="D12" s="267"/>
      <c r="E12" s="267"/>
      <c r="F12" s="267"/>
      <c r="G12" s="267"/>
      <c r="H12" s="268"/>
    </row>
    <row r="13" spans="1:8">
      <c r="A13" s="693" t="s">
        <v>2662</v>
      </c>
      <c r="B13" s="678" t="s">
        <v>1048</v>
      </c>
      <c r="C13" s="267"/>
      <c r="D13" s="267"/>
      <c r="E13" s="267"/>
      <c r="F13" s="267"/>
      <c r="G13" s="267"/>
      <c r="H13" s="268"/>
    </row>
    <row r="14" spans="1:8">
      <c r="A14" s="266"/>
      <c r="B14" s="678" t="s">
        <v>1049</v>
      </c>
      <c r="C14" s="267"/>
      <c r="D14" s="267"/>
      <c r="E14" s="267"/>
      <c r="F14" s="267"/>
      <c r="G14" s="267"/>
      <c r="H14" s="268"/>
    </row>
    <row r="15" spans="1:8">
      <c r="A15" s="693" t="s">
        <v>4211</v>
      </c>
      <c r="B15" s="678" t="s">
        <v>1050</v>
      </c>
      <c r="C15" s="267"/>
      <c r="D15" s="267"/>
      <c r="E15" s="267"/>
      <c r="F15" s="267"/>
      <c r="G15" s="267"/>
      <c r="H15" s="268"/>
    </row>
    <row r="16" spans="1:8">
      <c r="A16" s="693" t="s">
        <v>4217</v>
      </c>
      <c r="B16" s="678" t="s">
        <v>1051</v>
      </c>
      <c r="C16" s="267"/>
      <c r="D16" s="267"/>
      <c r="E16" s="267"/>
      <c r="F16" s="267"/>
      <c r="G16" s="267"/>
      <c r="H16" s="268"/>
    </row>
    <row r="17" spans="1:8">
      <c r="A17" s="266"/>
      <c r="B17" s="678" t="s">
        <v>1052</v>
      </c>
      <c r="C17" s="267"/>
      <c r="D17" s="267"/>
      <c r="E17" s="267"/>
      <c r="F17" s="267"/>
      <c r="G17" s="267"/>
      <c r="H17" s="268"/>
    </row>
    <row r="18" spans="1:8">
      <c r="A18" s="266"/>
      <c r="B18" s="678" t="s">
        <v>1053</v>
      </c>
      <c r="C18" s="267"/>
      <c r="D18" s="267"/>
      <c r="E18" s="267"/>
      <c r="F18" s="267"/>
      <c r="G18" s="267"/>
      <c r="H18" s="268"/>
    </row>
    <row r="19" spans="1:8">
      <c r="A19" s="266"/>
      <c r="B19" s="678" t="s">
        <v>1054</v>
      </c>
      <c r="C19" s="267"/>
      <c r="D19" s="267"/>
      <c r="E19" s="267"/>
      <c r="F19" s="267"/>
      <c r="G19" s="267"/>
      <c r="H19" s="268"/>
    </row>
    <row r="20" spans="1:8">
      <c r="A20" s="266"/>
      <c r="B20" s="678" t="s">
        <v>1055</v>
      </c>
      <c r="C20" s="267"/>
      <c r="D20" s="267"/>
      <c r="E20" s="267"/>
      <c r="F20" s="267"/>
      <c r="G20" s="267"/>
      <c r="H20" s="268"/>
    </row>
    <row r="21" spans="1:8">
      <c r="A21" s="266"/>
      <c r="B21" s="678" t="s">
        <v>1056</v>
      </c>
      <c r="C21" s="267"/>
      <c r="D21" s="267"/>
      <c r="E21" s="267"/>
      <c r="F21" s="267"/>
      <c r="G21" s="267"/>
      <c r="H21" s="268"/>
    </row>
    <row r="22" spans="1:8">
      <c r="A22" s="693" t="s">
        <v>809</v>
      </c>
      <c r="B22" s="678" t="s">
        <v>1057</v>
      </c>
      <c r="C22" s="267"/>
      <c r="D22" s="267"/>
      <c r="E22" s="267"/>
      <c r="F22" s="267"/>
      <c r="G22" s="267"/>
      <c r="H22" s="268"/>
    </row>
    <row r="23" spans="1:8">
      <c r="A23" s="266"/>
      <c r="B23" s="678" t="s">
        <v>595</v>
      </c>
      <c r="C23" s="267"/>
      <c r="D23" s="267"/>
      <c r="E23" s="267"/>
      <c r="F23" s="267"/>
      <c r="G23" s="267"/>
      <c r="H23" s="268"/>
    </row>
    <row r="24" spans="1:8">
      <c r="A24" s="266"/>
      <c r="B24" s="678" t="s">
        <v>596</v>
      </c>
      <c r="C24" s="267"/>
      <c r="D24" s="267"/>
      <c r="E24" s="267"/>
      <c r="F24" s="267"/>
      <c r="G24" s="267"/>
      <c r="H24" s="268"/>
    </row>
    <row r="25" spans="1:8">
      <c r="A25" s="266"/>
      <c r="B25" s="678" t="s">
        <v>597</v>
      </c>
      <c r="C25" s="267"/>
      <c r="D25" s="267"/>
      <c r="E25" s="267"/>
      <c r="F25" s="267"/>
      <c r="G25" s="267"/>
      <c r="H25" s="268"/>
    </row>
    <row r="26" spans="1:8">
      <c r="A26" s="693" t="s">
        <v>815</v>
      </c>
      <c r="B26" s="678" t="s">
        <v>1226</v>
      </c>
      <c r="C26" s="267"/>
      <c r="D26" s="267"/>
      <c r="E26" s="267"/>
      <c r="F26" s="267"/>
      <c r="G26" s="267"/>
      <c r="H26" s="268"/>
    </row>
    <row r="27" spans="1:8">
      <c r="A27" s="650"/>
      <c r="B27" s="679"/>
      <c r="C27" s="680"/>
      <c r="D27" s="679"/>
      <c r="E27" s="680"/>
      <c r="F27" s="680"/>
      <c r="G27" s="680"/>
      <c r="H27" s="653"/>
    </row>
    <row r="28" spans="1:8">
      <c r="A28" s="660"/>
      <c r="B28" s="681"/>
      <c r="C28" s="267" t="s">
        <v>598</v>
      </c>
      <c r="D28" s="681"/>
      <c r="E28" s="682" t="s">
        <v>599</v>
      </c>
      <c r="F28" s="682"/>
      <c r="G28" s="682"/>
      <c r="H28" s="683"/>
    </row>
    <row r="29" spans="1:8">
      <c r="A29" s="660"/>
      <c r="B29" s="661" t="s">
        <v>600</v>
      </c>
      <c r="C29" s="358"/>
      <c r="D29" s="665"/>
      <c r="E29" s="358"/>
      <c r="F29" s="358"/>
      <c r="G29" s="358"/>
      <c r="H29" s="359"/>
    </row>
    <row r="30" spans="1:8">
      <c r="A30" s="660"/>
      <c r="B30" s="661" t="s">
        <v>601</v>
      </c>
      <c r="C30" s="661" t="s">
        <v>4086</v>
      </c>
      <c r="D30" s="661" t="s">
        <v>4086</v>
      </c>
      <c r="E30" s="681" t="s">
        <v>4087</v>
      </c>
      <c r="F30" s="661" t="s">
        <v>4088</v>
      </c>
      <c r="G30" s="834" t="s">
        <v>4089</v>
      </c>
      <c r="H30" s="835" t="s">
        <v>602</v>
      </c>
    </row>
    <row r="31" spans="1:8">
      <c r="A31" s="684" t="s">
        <v>1984</v>
      </c>
      <c r="B31" s="661" t="s">
        <v>1615</v>
      </c>
      <c r="C31" s="661" t="s">
        <v>1618</v>
      </c>
      <c r="D31" s="661" t="s">
        <v>2242</v>
      </c>
      <c r="E31" s="661" t="s">
        <v>4098</v>
      </c>
      <c r="F31" s="661" t="s">
        <v>4098</v>
      </c>
      <c r="G31" s="834" t="s">
        <v>603</v>
      </c>
      <c r="H31" s="685" t="s">
        <v>604</v>
      </c>
    </row>
    <row r="32" spans="1:8">
      <c r="A32" s="686" t="s">
        <v>1987</v>
      </c>
      <c r="B32" s="664" t="s">
        <v>3447</v>
      </c>
      <c r="C32" s="664" t="s">
        <v>3448</v>
      </c>
      <c r="D32" s="664" t="s">
        <v>3449</v>
      </c>
      <c r="E32" s="664" t="s">
        <v>3450</v>
      </c>
      <c r="F32" s="664" t="s">
        <v>2692</v>
      </c>
      <c r="G32" s="836" t="s">
        <v>605</v>
      </c>
      <c r="H32" s="837" t="s">
        <v>2694</v>
      </c>
    </row>
    <row r="33" spans="1:8">
      <c r="A33" s="333">
        <v>1</v>
      </c>
      <c r="B33" s="117" t="s">
        <v>4822</v>
      </c>
      <c r="C33" s="555"/>
      <c r="D33" s="555"/>
      <c r="E33" s="392"/>
      <c r="F33" s="392"/>
      <c r="G33" s="553"/>
      <c r="H33" s="687">
        <f t="shared" ref="H33:H47" si="0">SUM(E33:G33)</f>
        <v>0</v>
      </c>
    </row>
    <row r="34" spans="1:8">
      <c r="A34" s="333">
        <v>2</v>
      </c>
      <c r="B34" s="688" t="s">
        <v>4823</v>
      </c>
      <c r="C34" s="555"/>
      <c r="D34" s="555"/>
      <c r="E34" s="555"/>
      <c r="F34" s="555"/>
      <c r="G34" s="556"/>
      <c r="H34" s="689">
        <f t="shared" si="0"/>
        <v>0</v>
      </c>
    </row>
    <row r="35" spans="1:8">
      <c r="A35" s="333">
        <v>3</v>
      </c>
      <c r="B35" s="117"/>
      <c r="C35" s="555"/>
      <c r="D35" s="555"/>
      <c r="E35" s="555"/>
      <c r="F35" s="555"/>
      <c r="G35" s="556"/>
      <c r="H35" s="689">
        <f t="shared" si="0"/>
        <v>0</v>
      </c>
    </row>
    <row r="36" spans="1:8">
      <c r="A36" s="333">
        <v>4</v>
      </c>
      <c r="B36" s="117" t="s">
        <v>4995</v>
      </c>
      <c r="C36" s="555">
        <v>29703</v>
      </c>
      <c r="D36" s="555">
        <v>29703</v>
      </c>
      <c r="E36" s="555"/>
      <c r="F36" s="555">
        <v>15078</v>
      </c>
      <c r="G36" s="556"/>
      <c r="H36" s="689">
        <f t="shared" si="0"/>
        <v>15078</v>
      </c>
    </row>
    <row r="37" spans="1:8">
      <c r="A37" s="333">
        <v>5</v>
      </c>
      <c r="B37" s="117"/>
      <c r="C37" s="555"/>
      <c r="D37" s="555"/>
      <c r="E37" s="555"/>
      <c r="F37" s="555"/>
      <c r="G37" s="556"/>
      <c r="H37" s="689">
        <f t="shared" si="0"/>
        <v>0</v>
      </c>
    </row>
    <row r="38" spans="1:8">
      <c r="A38" s="333">
        <v>6</v>
      </c>
      <c r="B38" s="117" t="s">
        <v>4824</v>
      </c>
      <c r="C38" s="555"/>
      <c r="D38" s="555"/>
      <c r="E38" s="555"/>
      <c r="F38" s="555">
        <v>2175360</v>
      </c>
      <c r="G38" s="556"/>
      <c r="H38" s="689">
        <f t="shared" si="0"/>
        <v>2175360</v>
      </c>
    </row>
    <row r="39" spans="1:8">
      <c r="A39" s="333">
        <v>7</v>
      </c>
      <c r="B39" s="117"/>
      <c r="C39" s="555"/>
      <c r="D39" s="555"/>
      <c r="E39" s="555"/>
      <c r="F39" s="555"/>
      <c r="G39" s="556"/>
      <c r="H39" s="689">
        <f t="shared" si="0"/>
        <v>0</v>
      </c>
    </row>
    <row r="40" spans="1:8">
      <c r="A40" s="333">
        <v>8</v>
      </c>
      <c r="B40" s="117"/>
      <c r="C40" s="555"/>
      <c r="D40" s="555"/>
      <c r="E40" s="555"/>
      <c r="F40" s="555"/>
      <c r="G40" s="556"/>
      <c r="H40" s="689">
        <f t="shared" si="0"/>
        <v>0</v>
      </c>
    </row>
    <row r="41" spans="1:8">
      <c r="A41" s="333">
        <v>9</v>
      </c>
      <c r="B41" s="117"/>
      <c r="C41" s="555"/>
      <c r="D41" s="555"/>
      <c r="E41" s="555"/>
      <c r="F41" s="555"/>
      <c r="G41" s="556"/>
      <c r="H41" s="689">
        <f t="shared" si="0"/>
        <v>0</v>
      </c>
    </row>
    <row r="42" spans="1:8">
      <c r="A42" s="333">
        <v>10</v>
      </c>
      <c r="B42" s="117"/>
      <c r="C42" s="555"/>
      <c r="D42" s="555"/>
      <c r="E42" s="555"/>
      <c r="F42" s="555"/>
      <c r="G42" s="556"/>
      <c r="H42" s="689">
        <f t="shared" si="0"/>
        <v>0</v>
      </c>
    </row>
    <row r="43" spans="1:8">
      <c r="A43" s="333">
        <v>11</v>
      </c>
      <c r="B43" s="117"/>
      <c r="C43" s="555"/>
      <c r="D43" s="555"/>
      <c r="E43" s="555"/>
      <c r="F43" s="555"/>
      <c r="G43" s="556"/>
      <c r="H43" s="689">
        <f t="shared" si="0"/>
        <v>0</v>
      </c>
    </row>
    <row r="44" spans="1:8">
      <c r="A44" s="333">
        <v>12</v>
      </c>
      <c r="B44" s="117"/>
      <c r="C44" s="555"/>
      <c r="D44" s="555"/>
      <c r="E44" s="555"/>
      <c r="F44" s="555"/>
      <c r="G44" s="556"/>
      <c r="H44" s="689">
        <f t="shared" si="0"/>
        <v>0</v>
      </c>
    </row>
    <row r="45" spans="1:8">
      <c r="A45" s="333">
        <v>13</v>
      </c>
      <c r="B45" s="117"/>
      <c r="C45" s="555"/>
      <c r="D45" s="555"/>
      <c r="E45" s="555"/>
      <c r="F45" s="555"/>
      <c r="G45" s="556"/>
      <c r="H45" s="689">
        <f t="shared" si="0"/>
        <v>0</v>
      </c>
    </row>
    <row r="46" spans="1:8">
      <c r="A46" s="333">
        <v>14</v>
      </c>
      <c r="B46" s="117"/>
      <c r="C46" s="555"/>
      <c r="D46" s="555"/>
      <c r="E46" s="555"/>
      <c r="F46" s="555"/>
      <c r="G46" s="556"/>
      <c r="H46" s="689">
        <f t="shared" si="0"/>
        <v>0</v>
      </c>
    </row>
    <row r="47" spans="1:8">
      <c r="A47" s="333">
        <v>15</v>
      </c>
      <c r="B47" s="117" t="s">
        <v>1369</v>
      </c>
      <c r="C47" s="555"/>
      <c r="D47" s="555"/>
      <c r="E47" s="555"/>
      <c r="F47" s="555"/>
      <c r="G47" s="556"/>
      <c r="H47" s="689">
        <f t="shared" si="0"/>
        <v>0</v>
      </c>
    </row>
    <row r="48" spans="1:8">
      <c r="A48" s="333">
        <v>16</v>
      </c>
      <c r="B48" s="493" t="s">
        <v>2677</v>
      </c>
      <c r="C48" s="555">
        <f t="shared" ref="C48:H48" si="1">SUM(C33:C47)</f>
        <v>29703</v>
      </c>
      <c r="D48" s="555">
        <f t="shared" si="1"/>
        <v>29703</v>
      </c>
      <c r="E48" s="392">
        <f t="shared" si="1"/>
        <v>0</v>
      </c>
      <c r="F48" s="392">
        <f t="shared" si="1"/>
        <v>2190438</v>
      </c>
      <c r="G48" s="392">
        <f t="shared" si="1"/>
        <v>0</v>
      </c>
      <c r="H48" s="393">
        <f t="shared" si="1"/>
        <v>2190438</v>
      </c>
    </row>
    <row r="49" spans="1:8">
      <c r="A49" s="1192"/>
      <c r="B49" s="1134"/>
      <c r="C49" s="1134"/>
      <c r="D49" s="1134"/>
      <c r="E49" s="1134"/>
      <c r="F49" s="1134"/>
      <c r="G49" s="1134"/>
      <c r="H49" s="1193"/>
    </row>
    <row r="50" spans="1:8">
      <c r="A50" s="1170"/>
      <c r="B50" s="1107"/>
      <c r="C50" s="1107"/>
      <c r="D50" s="1107"/>
      <c r="E50" s="1107"/>
      <c r="F50" s="1107"/>
      <c r="G50" s="1107"/>
      <c r="H50" s="1171"/>
    </row>
    <row r="51" spans="1:8">
      <c r="A51" s="1170"/>
      <c r="B51" s="1107"/>
      <c r="C51" s="1107"/>
      <c r="D51" s="1107"/>
      <c r="E51" s="1107"/>
      <c r="F51" s="1107"/>
      <c r="G51" s="1107"/>
      <c r="H51" s="1171"/>
    </row>
    <row r="52" spans="1:8">
      <c r="A52" s="1170"/>
      <c r="B52" s="1107"/>
      <c r="C52" s="1107"/>
      <c r="D52" s="1107"/>
      <c r="E52" s="1107"/>
      <c r="F52" s="1107"/>
      <c r="G52" s="1107"/>
      <c r="H52" s="1171"/>
    </row>
    <row r="53" spans="1:8">
      <c r="A53" s="1170"/>
      <c r="B53" s="1107"/>
      <c r="C53" s="1107"/>
      <c r="D53" s="1107"/>
      <c r="E53" s="1107"/>
      <c r="F53" s="1107"/>
      <c r="G53" s="1107"/>
      <c r="H53" s="1171"/>
    </row>
    <row r="54" spans="1:8">
      <c r="A54" s="1170"/>
      <c r="B54" s="1107"/>
      <c r="C54" s="1107"/>
      <c r="D54" s="1107"/>
      <c r="E54" s="1107"/>
      <c r="F54" s="1107"/>
      <c r="G54" s="1107"/>
      <c r="H54" s="1171"/>
    </row>
    <row r="55" spans="1:8" ht="15.75" thickBot="1">
      <c r="A55" s="1194"/>
      <c r="B55" s="1160"/>
      <c r="C55" s="1160"/>
      <c r="D55" s="1160"/>
      <c r="E55" s="1160"/>
      <c r="F55" s="1160"/>
      <c r="G55" s="1160"/>
      <c r="H55" s="1195"/>
    </row>
    <row r="57" spans="1:8">
      <c r="A57" s="17" t="s">
        <v>4100</v>
      </c>
      <c r="E57" s="346"/>
      <c r="F57" s="69"/>
      <c r="G57" s="331"/>
      <c r="H57" s="69" t="s">
        <v>606</v>
      </c>
    </row>
    <row r="58" spans="1:8">
      <c r="A58" s="69" t="s">
        <v>607</v>
      </c>
      <c r="B58" s="1108"/>
      <c r="C58" s="1108"/>
      <c r="D58" s="1108"/>
      <c r="E58" s="1108"/>
      <c r="F58" s="1108"/>
      <c r="G58" s="1108"/>
      <c r="H58" s="1108"/>
    </row>
    <row r="59" spans="1:8" ht="15.75">
      <c r="A59" s="71" t="s">
        <v>511</v>
      </c>
      <c r="B59" s="1108"/>
      <c r="C59" s="1108"/>
      <c r="D59" s="1108"/>
      <c r="E59" s="1108"/>
      <c r="F59" s="1108"/>
      <c r="G59" s="1108"/>
      <c r="H59" s="1108"/>
    </row>
    <row r="61" spans="1:8" ht="16.5" thickBot="1">
      <c r="A61" s="1177" t="str">
        <f>'Data Sheet'!$C$25</f>
        <v>Central Hudson Gas &amp; Electric</v>
      </c>
      <c r="B61" s="1107"/>
      <c r="C61" s="1107"/>
      <c r="D61" s="1107"/>
      <c r="E61" s="1107"/>
      <c r="F61" s="1166" t="str">
        <f>'Data Sheet'!$C$40</f>
        <v>4/14/14</v>
      </c>
      <c r="G61" t="str">
        <f>'Data Sheet'!$C$38</f>
        <v>12/31/13</v>
      </c>
    </row>
    <row r="62" spans="1:8">
      <c r="A62" s="29"/>
      <c r="B62" s="66"/>
      <c r="C62" s="66"/>
      <c r="D62" s="66"/>
      <c r="E62" s="66"/>
      <c r="F62" s="66"/>
      <c r="G62" s="66"/>
      <c r="H62" s="67"/>
    </row>
    <row r="63" spans="1:8">
      <c r="A63" s="379" t="s">
        <v>1640</v>
      </c>
      <c r="B63" s="69"/>
      <c r="C63" s="1108"/>
      <c r="D63" s="69"/>
      <c r="E63" s="69"/>
      <c r="F63" s="69"/>
      <c r="G63" s="69"/>
      <c r="H63" s="70"/>
    </row>
    <row r="64" spans="1:8">
      <c r="A64" s="379" t="s">
        <v>2257</v>
      </c>
      <c r="B64" s="69"/>
      <c r="C64" s="1108"/>
      <c r="D64" s="69"/>
      <c r="E64" s="69"/>
      <c r="F64" s="69"/>
      <c r="G64" s="69"/>
      <c r="H64" s="70"/>
    </row>
    <row r="65" spans="1:8">
      <c r="A65" s="74"/>
      <c r="B65" s="77"/>
      <c r="C65" s="77"/>
      <c r="D65" s="77"/>
      <c r="E65" s="77"/>
      <c r="F65" s="77"/>
      <c r="G65" s="77"/>
      <c r="H65" s="76"/>
    </row>
    <row r="66" spans="1:8">
      <c r="A66" s="441"/>
      <c r="B66" s="82"/>
      <c r="C66" s="89"/>
      <c r="D66" s="82"/>
      <c r="E66" s="89"/>
      <c r="F66" s="89"/>
      <c r="G66" s="89"/>
      <c r="H66" s="85"/>
    </row>
    <row r="67" spans="1:8">
      <c r="A67" s="80"/>
      <c r="B67" s="81"/>
      <c r="C67" s="17" t="s">
        <v>598</v>
      </c>
      <c r="D67" s="81"/>
      <c r="E67" s="69" t="s">
        <v>599</v>
      </c>
      <c r="F67" s="69"/>
      <c r="G67" s="69"/>
      <c r="H67" s="70"/>
    </row>
    <row r="68" spans="1:8">
      <c r="A68" s="80"/>
      <c r="B68" s="347" t="s">
        <v>600</v>
      </c>
      <c r="C68" s="77"/>
      <c r="D68" s="117"/>
      <c r="E68" s="77"/>
      <c r="F68" s="77"/>
      <c r="G68" s="77"/>
      <c r="H68" s="76"/>
    </row>
    <row r="69" spans="1:8">
      <c r="A69" s="80"/>
      <c r="B69" s="347" t="s">
        <v>601</v>
      </c>
      <c r="C69" s="347" t="s">
        <v>4086</v>
      </c>
      <c r="D69" s="347" t="s">
        <v>4086</v>
      </c>
      <c r="E69" s="81" t="s">
        <v>4087</v>
      </c>
      <c r="F69" s="347" t="s">
        <v>4088</v>
      </c>
      <c r="G69" s="346" t="s">
        <v>4089</v>
      </c>
      <c r="H69" s="270" t="s">
        <v>602</v>
      </c>
    </row>
    <row r="70" spans="1:8">
      <c r="A70" s="332" t="s">
        <v>1984</v>
      </c>
      <c r="B70" s="347" t="s">
        <v>1615</v>
      </c>
      <c r="C70" s="347" t="s">
        <v>1618</v>
      </c>
      <c r="D70" s="347" t="s">
        <v>2242</v>
      </c>
      <c r="E70" s="347" t="s">
        <v>4098</v>
      </c>
      <c r="F70" s="347" t="s">
        <v>4098</v>
      </c>
      <c r="G70" s="346" t="s">
        <v>603</v>
      </c>
      <c r="H70" s="465" t="s">
        <v>604</v>
      </c>
    </row>
    <row r="71" spans="1:8">
      <c r="A71" s="333" t="s">
        <v>1987</v>
      </c>
      <c r="B71" s="493" t="s">
        <v>3447</v>
      </c>
      <c r="C71" s="493" t="s">
        <v>3448</v>
      </c>
      <c r="D71" s="493" t="s">
        <v>3449</v>
      </c>
      <c r="E71" s="493" t="s">
        <v>3450</v>
      </c>
      <c r="F71" s="493" t="s">
        <v>2692</v>
      </c>
      <c r="G71" s="823" t="s">
        <v>605</v>
      </c>
      <c r="H71" s="273" t="s">
        <v>2694</v>
      </c>
    </row>
    <row r="72" spans="1:8">
      <c r="A72" s="333">
        <v>1</v>
      </c>
      <c r="B72" s="117"/>
      <c r="C72" s="555"/>
      <c r="D72" s="555"/>
      <c r="E72" s="555"/>
      <c r="F72" s="555"/>
      <c r="G72" s="556"/>
      <c r="H72" s="689">
        <f t="shared" ref="H72:H119" si="2">SUM(E72:G72)</f>
        <v>0</v>
      </c>
    </row>
    <row r="73" spans="1:8">
      <c r="A73" s="333">
        <v>2</v>
      </c>
      <c r="B73" s="688"/>
      <c r="C73" s="555"/>
      <c r="D73" s="555"/>
      <c r="E73" s="555"/>
      <c r="F73" s="555"/>
      <c r="G73" s="556"/>
      <c r="H73" s="689">
        <f t="shared" si="2"/>
        <v>0</v>
      </c>
    </row>
    <row r="74" spans="1:8">
      <c r="A74" s="333">
        <v>3</v>
      </c>
      <c r="B74" s="117"/>
      <c r="C74" s="555"/>
      <c r="D74" s="555"/>
      <c r="E74" s="555"/>
      <c r="F74" s="555"/>
      <c r="G74" s="556"/>
      <c r="H74" s="689">
        <f t="shared" si="2"/>
        <v>0</v>
      </c>
    </row>
    <row r="75" spans="1:8">
      <c r="A75" s="333">
        <v>4</v>
      </c>
      <c r="B75" s="117"/>
      <c r="C75" s="555"/>
      <c r="D75" s="555"/>
      <c r="E75" s="555"/>
      <c r="F75" s="555"/>
      <c r="G75" s="556"/>
      <c r="H75" s="689">
        <f t="shared" si="2"/>
        <v>0</v>
      </c>
    </row>
    <row r="76" spans="1:8">
      <c r="A76" s="333">
        <v>5</v>
      </c>
      <c r="B76" s="117"/>
      <c r="C76" s="555"/>
      <c r="D76" s="555"/>
      <c r="E76" s="555"/>
      <c r="F76" s="555"/>
      <c r="G76" s="556"/>
      <c r="H76" s="689">
        <f t="shared" si="2"/>
        <v>0</v>
      </c>
    </row>
    <row r="77" spans="1:8">
      <c r="A77" s="333">
        <v>6</v>
      </c>
      <c r="B77" s="117"/>
      <c r="C77" s="555"/>
      <c r="D77" s="555"/>
      <c r="E77" s="555"/>
      <c r="F77" s="555"/>
      <c r="G77" s="556"/>
      <c r="H77" s="689">
        <f t="shared" si="2"/>
        <v>0</v>
      </c>
    </row>
    <row r="78" spans="1:8">
      <c r="A78" s="333">
        <v>7</v>
      </c>
      <c r="B78" s="117"/>
      <c r="C78" s="555"/>
      <c r="D78" s="555"/>
      <c r="E78" s="555"/>
      <c r="F78" s="555"/>
      <c r="G78" s="556"/>
      <c r="H78" s="689">
        <f t="shared" si="2"/>
        <v>0</v>
      </c>
    </row>
    <row r="79" spans="1:8">
      <c r="A79" s="333">
        <v>8</v>
      </c>
      <c r="B79" s="117"/>
      <c r="C79" s="555"/>
      <c r="D79" s="555"/>
      <c r="E79" s="555"/>
      <c r="F79" s="555"/>
      <c r="G79" s="556"/>
      <c r="H79" s="689">
        <f t="shared" si="2"/>
        <v>0</v>
      </c>
    </row>
    <row r="80" spans="1:8">
      <c r="A80" s="333">
        <v>9</v>
      </c>
      <c r="B80" s="117"/>
      <c r="C80" s="555"/>
      <c r="D80" s="555"/>
      <c r="E80" s="555"/>
      <c r="F80" s="555"/>
      <c r="G80" s="556"/>
      <c r="H80" s="689">
        <f t="shared" si="2"/>
        <v>0</v>
      </c>
    </row>
    <row r="81" spans="1:8">
      <c r="A81" s="333">
        <v>10</v>
      </c>
      <c r="B81" s="117"/>
      <c r="C81" s="555"/>
      <c r="D81" s="555"/>
      <c r="E81" s="555"/>
      <c r="F81" s="555"/>
      <c r="G81" s="556"/>
      <c r="H81" s="689">
        <f t="shared" si="2"/>
        <v>0</v>
      </c>
    </row>
    <row r="82" spans="1:8">
      <c r="A82" s="333">
        <v>11</v>
      </c>
      <c r="B82" s="117"/>
      <c r="C82" s="555"/>
      <c r="D82" s="555"/>
      <c r="E82" s="555"/>
      <c r="F82" s="555"/>
      <c r="G82" s="556"/>
      <c r="H82" s="689">
        <f t="shared" si="2"/>
        <v>0</v>
      </c>
    </row>
    <row r="83" spans="1:8">
      <c r="A83" s="333">
        <v>12</v>
      </c>
      <c r="B83" s="117"/>
      <c r="C83" s="555"/>
      <c r="D83" s="555"/>
      <c r="E83" s="555"/>
      <c r="F83" s="555"/>
      <c r="G83" s="556"/>
      <c r="H83" s="689">
        <f t="shared" si="2"/>
        <v>0</v>
      </c>
    </row>
    <row r="84" spans="1:8">
      <c r="A84" s="333">
        <v>13</v>
      </c>
      <c r="B84" s="117"/>
      <c r="C84" s="555"/>
      <c r="D84" s="555"/>
      <c r="E84" s="555"/>
      <c r="F84" s="555"/>
      <c r="G84" s="556"/>
      <c r="H84" s="689">
        <f t="shared" si="2"/>
        <v>0</v>
      </c>
    </row>
    <row r="85" spans="1:8">
      <c r="A85" s="333">
        <v>14</v>
      </c>
      <c r="B85" s="117"/>
      <c r="C85" s="555"/>
      <c r="D85" s="555"/>
      <c r="E85" s="555"/>
      <c r="F85" s="555"/>
      <c r="G85" s="556"/>
      <c r="H85" s="689">
        <f t="shared" si="2"/>
        <v>0</v>
      </c>
    </row>
    <row r="86" spans="1:8">
      <c r="A86" s="333">
        <v>15</v>
      </c>
      <c r="B86" s="117"/>
      <c r="C86" s="555"/>
      <c r="D86" s="555"/>
      <c r="E86" s="555"/>
      <c r="F86" s="555"/>
      <c r="G86" s="556"/>
      <c r="H86" s="689">
        <f t="shared" si="2"/>
        <v>0</v>
      </c>
    </row>
    <row r="87" spans="1:8">
      <c r="A87" s="333">
        <v>16</v>
      </c>
      <c r="B87" s="117"/>
      <c r="C87" s="555"/>
      <c r="D87" s="555"/>
      <c r="E87" s="555"/>
      <c r="F87" s="555"/>
      <c r="G87" s="556"/>
      <c r="H87" s="689">
        <f t="shared" si="2"/>
        <v>0</v>
      </c>
    </row>
    <row r="88" spans="1:8">
      <c r="A88" s="333">
        <v>17</v>
      </c>
      <c r="B88" s="117"/>
      <c r="C88" s="555"/>
      <c r="D88" s="555"/>
      <c r="E88" s="555"/>
      <c r="F88" s="555"/>
      <c r="G88" s="556"/>
      <c r="H88" s="689">
        <f t="shared" si="2"/>
        <v>0</v>
      </c>
    </row>
    <row r="89" spans="1:8">
      <c r="A89" s="333">
        <v>18</v>
      </c>
      <c r="B89" s="117"/>
      <c r="C89" s="555"/>
      <c r="D89" s="555"/>
      <c r="E89" s="555"/>
      <c r="F89" s="555"/>
      <c r="G89" s="556"/>
      <c r="H89" s="689">
        <f t="shared" si="2"/>
        <v>0</v>
      </c>
    </row>
    <row r="90" spans="1:8">
      <c r="A90" s="333">
        <v>19</v>
      </c>
      <c r="B90" s="117"/>
      <c r="C90" s="555"/>
      <c r="D90" s="555"/>
      <c r="E90" s="555"/>
      <c r="F90" s="555"/>
      <c r="G90" s="556"/>
      <c r="H90" s="689">
        <f t="shared" si="2"/>
        <v>0</v>
      </c>
    </row>
    <row r="91" spans="1:8">
      <c r="A91" s="333">
        <v>20</v>
      </c>
      <c r="B91" s="117"/>
      <c r="C91" s="555"/>
      <c r="D91" s="555"/>
      <c r="E91" s="555"/>
      <c r="F91" s="555"/>
      <c r="G91" s="556"/>
      <c r="H91" s="689">
        <f t="shared" si="2"/>
        <v>0</v>
      </c>
    </row>
    <row r="92" spans="1:8">
      <c r="A92" s="333">
        <v>21</v>
      </c>
      <c r="B92" s="117"/>
      <c r="C92" s="555"/>
      <c r="D92" s="555"/>
      <c r="E92" s="555"/>
      <c r="F92" s="555"/>
      <c r="G92" s="556"/>
      <c r="H92" s="689">
        <f t="shared" si="2"/>
        <v>0</v>
      </c>
    </row>
    <row r="93" spans="1:8">
      <c r="A93" s="333">
        <v>22</v>
      </c>
      <c r="B93" s="117"/>
      <c r="C93" s="555"/>
      <c r="D93" s="555"/>
      <c r="E93" s="555"/>
      <c r="F93" s="555"/>
      <c r="G93" s="556"/>
      <c r="H93" s="689">
        <f t="shared" si="2"/>
        <v>0</v>
      </c>
    </row>
    <row r="94" spans="1:8">
      <c r="A94" s="333">
        <v>23</v>
      </c>
      <c r="B94" s="117"/>
      <c r="C94" s="555"/>
      <c r="D94" s="555"/>
      <c r="E94" s="555"/>
      <c r="F94" s="555"/>
      <c r="G94" s="556"/>
      <c r="H94" s="689">
        <f t="shared" si="2"/>
        <v>0</v>
      </c>
    </row>
    <row r="95" spans="1:8">
      <c r="A95" s="333">
        <v>24</v>
      </c>
      <c r="B95" s="117"/>
      <c r="C95" s="555"/>
      <c r="D95" s="555"/>
      <c r="E95" s="555"/>
      <c r="F95" s="555"/>
      <c r="G95" s="556"/>
      <c r="H95" s="689">
        <f t="shared" si="2"/>
        <v>0</v>
      </c>
    </row>
    <row r="96" spans="1:8">
      <c r="A96" s="333">
        <v>25</v>
      </c>
      <c r="B96" s="117"/>
      <c r="C96" s="555"/>
      <c r="D96" s="555"/>
      <c r="E96" s="555"/>
      <c r="F96" s="555"/>
      <c r="G96" s="556"/>
      <c r="H96" s="689">
        <f t="shared" si="2"/>
        <v>0</v>
      </c>
    </row>
    <row r="97" spans="1:8">
      <c r="A97" s="333">
        <v>26</v>
      </c>
      <c r="B97" s="117"/>
      <c r="C97" s="555"/>
      <c r="D97" s="555"/>
      <c r="E97" s="555"/>
      <c r="F97" s="555"/>
      <c r="G97" s="556"/>
      <c r="H97" s="689">
        <f t="shared" si="2"/>
        <v>0</v>
      </c>
    </row>
    <row r="98" spans="1:8">
      <c r="A98" s="333">
        <v>27</v>
      </c>
      <c r="B98" s="117"/>
      <c r="C98" s="555"/>
      <c r="D98" s="555"/>
      <c r="E98" s="555"/>
      <c r="F98" s="555"/>
      <c r="G98" s="556"/>
      <c r="H98" s="689">
        <f t="shared" si="2"/>
        <v>0</v>
      </c>
    </row>
    <row r="99" spans="1:8">
      <c r="A99" s="333">
        <v>28</v>
      </c>
      <c r="B99" s="117"/>
      <c r="C99" s="555"/>
      <c r="D99" s="555"/>
      <c r="E99" s="555"/>
      <c r="F99" s="555"/>
      <c r="G99" s="556"/>
      <c r="H99" s="689">
        <f t="shared" si="2"/>
        <v>0</v>
      </c>
    </row>
    <row r="100" spans="1:8">
      <c r="A100" s="333">
        <v>29</v>
      </c>
      <c r="B100" s="117"/>
      <c r="C100" s="555"/>
      <c r="D100" s="555"/>
      <c r="E100" s="555"/>
      <c r="F100" s="555"/>
      <c r="G100" s="556"/>
      <c r="H100" s="689">
        <f t="shared" si="2"/>
        <v>0</v>
      </c>
    </row>
    <row r="101" spans="1:8">
      <c r="A101" s="333">
        <v>30</v>
      </c>
      <c r="B101" s="117"/>
      <c r="C101" s="555"/>
      <c r="D101" s="555"/>
      <c r="E101" s="555"/>
      <c r="F101" s="555"/>
      <c r="G101" s="556"/>
      <c r="H101" s="689">
        <f t="shared" si="2"/>
        <v>0</v>
      </c>
    </row>
    <row r="102" spans="1:8">
      <c r="A102" s="333">
        <v>31</v>
      </c>
      <c r="B102" s="117"/>
      <c r="C102" s="555"/>
      <c r="D102" s="555"/>
      <c r="E102" s="555"/>
      <c r="F102" s="555"/>
      <c r="G102" s="556"/>
      <c r="H102" s="689">
        <f t="shared" si="2"/>
        <v>0</v>
      </c>
    </row>
    <row r="103" spans="1:8">
      <c r="A103" s="333">
        <v>32</v>
      </c>
      <c r="B103" s="117"/>
      <c r="C103" s="555"/>
      <c r="D103" s="555"/>
      <c r="E103" s="555"/>
      <c r="F103" s="555"/>
      <c r="G103" s="556"/>
      <c r="H103" s="689">
        <f t="shared" si="2"/>
        <v>0</v>
      </c>
    </row>
    <row r="104" spans="1:8">
      <c r="A104" s="333">
        <v>33</v>
      </c>
      <c r="B104" s="117"/>
      <c r="C104" s="555"/>
      <c r="D104" s="555"/>
      <c r="E104" s="555"/>
      <c r="F104" s="555"/>
      <c r="G104" s="556"/>
      <c r="H104" s="689">
        <f t="shared" si="2"/>
        <v>0</v>
      </c>
    </row>
    <row r="105" spans="1:8">
      <c r="A105" s="333">
        <v>34</v>
      </c>
      <c r="B105" s="117"/>
      <c r="C105" s="555"/>
      <c r="D105" s="555"/>
      <c r="E105" s="555"/>
      <c r="F105" s="555"/>
      <c r="G105" s="556"/>
      <c r="H105" s="689">
        <f t="shared" si="2"/>
        <v>0</v>
      </c>
    </row>
    <row r="106" spans="1:8">
      <c r="A106" s="333">
        <v>35</v>
      </c>
      <c r="B106" s="117"/>
      <c r="C106" s="555"/>
      <c r="D106" s="555"/>
      <c r="E106" s="555"/>
      <c r="F106" s="555"/>
      <c r="G106" s="556"/>
      <c r="H106" s="689">
        <f t="shared" si="2"/>
        <v>0</v>
      </c>
    </row>
    <row r="107" spans="1:8">
      <c r="A107" s="333">
        <v>36</v>
      </c>
      <c r="B107" s="117"/>
      <c r="C107" s="555"/>
      <c r="D107" s="555"/>
      <c r="E107" s="555"/>
      <c r="F107" s="555"/>
      <c r="G107" s="556"/>
      <c r="H107" s="689">
        <f t="shared" si="2"/>
        <v>0</v>
      </c>
    </row>
    <row r="108" spans="1:8">
      <c r="A108" s="333">
        <v>37</v>
      </c>
      <c r="B108" s="117"/>
      <c r="C108" s="555"/>
      <c r="D108" s="555"/>
      <c r="E108" s="555"/>
      <c r="F108" s="555"/>
      <c r="G108" s="556"/>
      <c r="H108" s="689">
        <f t="shared" si="2"/>
        <v>0</v>
      </c>
    </row>
    <row r="109" spans="1:8">
      <c r="A109" s="333">
        <v>38</v>
      </c>
      <c r="B109" s="117"/>
      <c r="C109" s="555"/>
      <c r="D109" s="555"/>
      <c r="E109" s="555"/>
      <c r="F109" s="555"/>
      <c r="G109" s="556"/>
      <c r="H109" s="689">
        <f t="shared" si="2"/>
        <v>0</v>
      </c>
    </row>
    <row r="110" spans="1:8">
      <c r="A110" s="333">
        <v>39</v>
      </c>
      <c r="B110" s="117"/>
      <c r="C110" s="555"/>
      <c r="D110" s="555"/>
      <c r="E110" s="555"/>
      <c r="F110" s="555"/>
      <c r="G110" s="556"/>
      <c r="H110" s="689">
        <f t="shared" si="2"/>
        <v>0</v>
      </c>
    </row>
    <row r="111" spans="1:8">
      <c r="A111" s="333">
        <v>40</v>
      </c>
      <c r="B111" s="117"/>
      <c r="C111" s="555"/>
      <c r="D111" s="555"/>
      <c r="E111" s="555"/>
      <c r="F111" s="555"/>
      <c r="G111" s="556"/>
      <c r="H111" s="689">
        <f t="shared" si="2"/>
        <v>0</v>
      </c>
    </row>
    <row r="112" spans="1:8">
      <c r="A112" s="333">
        <v>41</v>
      </c>
      <c r="B112" s="117"/>
      <c r="C112" s="555"/>
      <c r="D112" s="555"/>
      <c r="E112" s="555"/>
      <c r="F112" s="555"/>
      <c r="G112" s="556"/>
      <c r="H112" s="689">
        <f t="shared" si="2"/>
        <v>0</v>
      </c>
    </row>
    <row r="113" spans="1:8">
      <c r="A113" s="333">
        <v>42</v>
      </c>
      <c r="B113" s="117"/>
      <c r="C113" s="555"/>
      <c r="D113" s="555"/>
      <c r="E113" s="555"/>
      <c r="F113" s="555"/>
      <c r="G113" s="556"/>
      <c r="H113" s="689">
        <f t="shared" si="2"/>
        <v>0</v>
      </c>
    </row>
    <row r="114" spans="1:8">
      <c r="A114" s="333">
        <v>43</v>
      </c>
      <c r="B114" s="117"/>
      <c r="C114" s="555"/>
      <c r="D114" s="555"/>
      <c r="E114" s="555"/>
      <c r="F114" s="555"/>
      <c r="G114" s="556"/>
      <c r="H114" s="689">
        <f t="shared" si="2"/>
        <v>0</v>
      </c>
    </row>
    <row r="115" spans="1:8">
      <c r="A115" s="333">
        <v>44</v>
      </c>
      <c r="B115" s="117"/>
      <c r="C115" s="555"/>
      <c r="D115" s="555"/>
      <c r="E115" s="555"/>
      <c r="F115" s="555"/>
      <c r="G115" s="556"/>
      <c r="H115" s="689">
        <f t="shared" si="2"/>
        <v>0</v>
      </c>
    </row>
    <row r="116" spans="1:8">
      <c r="A116" s="333">
        <v>45</v>
      </c>
      <c r="B116" s="117"/>
      <c r="C116" s="555"/>
      <c r="D116" s="555"/>
      <c r="E116" s="555"/>
      <c r="F116" s="555"/>
      <c r="G116" s="556"/>
      <c r="H116" s="689">
        <f t="shared" si="2"/>
        <v>0</v>
      </c>
    </row>
    <row r="117" spans="1:8">
      <c r="A117" s="333">
        <v>46</v>
      </c>
      <c r="B117" s="117"/>
      <c r="C117" s="555"/>
      <c r="D117" s="555"/>
      <c r="E117" s="555"/>
      <c r="F117" s="555"/>
      <c r="G117" s="556"/>
      <c r="H117" s="689">
        <f t="shared" si="2"/>
        <v>0</v>
      </c>
    </row>
    <row r="118" spans="1:8">
      <c r="A118" s="333">
        <v>47</v>
      </c>
      <c r="B118" s="117"/>
      <c r="C118" s="555"/>
      <c r="D118" s="555"/>
      <c r="E118" s="555"/>
      <c r="F118" s="555"/>
      <c r="G118" s="556"/>
      <c r="H118" s="689">
        <f t="shared" si="2"/>
        <v>0</v>
      </c>
    </row>
    <row r="119" spans="1:8">
      <c r="A119" s="333">
        <v>48</v>
      </c>
      <c r="B119" s="117"/>
      <c r="C119" s="555"/>
      <c r="D119" s="555"/>
      <c r="E119" s="555"/>
      <c r="F119" s="555"/>
      <c r="G119" s="556"/>
      <c r="H119" s="689">
        <f t="shared" si="2"/>
        <v>0</v>
      </c>
    </row>
    <row r="120" spans="1:8" ht="15.75" thickBot="1">
      <c r="A120" s="340">
        <v>49</v>
      </c>
      <c r="B120" s="824" t="s">
        <v>2677</v>
      </c>
      <c r="C120" s="647">
        <f t="shared" ref="C120:H120" si="3">SUM(C72:C119)</f>
        <v>0</v>
      </c>
      <c r="D120" s="647">
        <f t="shared" si="3"/>
        <v>0</v>
      </c>
      <c r="E120" s="647">
        <f t="shared" si="3"/>
        <v>0</v>
      </c>
      <c r="F120" s="647">
        <f t="shared" si="3"/>
        <v>0</v>
      </c>
      <c r="G120" s="647">
        <f t="shared" si="3"/>
        <v>0</v>
      </c>
      <c r="H120" s="416">
        <f t="shared" si="3"/>
        <v>0</v>
      </c>
    </row>
    <row r="121" spans="1:8">
      <c r="A121" s="17" t="str">
        <f>A57</f>
        <v>FERC FORM NO.1 (REVISED. 12-90) NYPSC Modified-96</v>
      </c>
    </row>
    <row r="122" spans="1:8">
      <c r="A122" s="69" t="s">
        <v>608</v>
      </c>
      <c r="B122" s="1108"/>
      <c r="C122" s="1108"/>
      <c r="D122" s="1108"/>
      <c r="E122" s="1108"/>
      <c r="F122" s="1108"/>
      <c r="G122" s="1108"/>
      <c r="H122" s="1108"/>
    </row>
  </sheetData>
  <customSheetViews>
    <customSheetView guid="{15E51391-F6F3-48E9-B40F-0D0FA5B2E445}"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
      <headerFooter alignWithMargins="0"/>
    </customSheetView>
    <customSheetView guid="{3A144620-83F7-4F5B-821B-3720DAB5A017}"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2"/>
      <headerFooter alignWithMargins="0"/>
    </customSheetView>
    <customSheetView guid="{4AE1E835-A004-41CE-8576-E42DEB829644}"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3"/>
      <headerFooter alignWithMargins="0"/>
    </customSheetView>
    <customSheetView guid="{F164CA47-D0CA-4087-947A-F5047D94B8B7}"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4"/>
      <headerFooter alignWithMargins="0"/>
    </customSheetView>
    <customSheetView guid="{BD2EE8C8-7F57-4FE0-A338-C6EB2215B0F1}" scale="60" colorId="22" showPageBreaks="1" printArea="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5"/>
      <headerFooter alignWithMargins="0"/>
    </customSheetView>
    <customSheetView guid="{C7E3EE00-B00F-419E-8611-266863084489}" scale="60" colorId="22" showPageBreaks="1" printArea="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6"/>
      <headerFooter alignWithMargins="0"/>
    </customSheetView>
    <customSheetView guid="{3477AA39-47F3-4DEE-B5AC-34FD34A7C506}" scale="60" colorId="22" showPageBreaks="1" printArea="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7"/>
      <headerFooter alignWithMargins="0"/>
    </customSheetView>
    <customSheetView guid="{49B64248-30F9-46D2-A9F4-36D89630158D}" scale="60" colorId="22" showPageBreaks="1" printArea="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8"/>
      <headerFooter alignWithMargins="0"/>
    </customSheetView>
    <customSheetView guid="{9460FF40-1E23-4EAD-9F2E-3CC0E3823200}" scale="60" colorId="22" showPageBreaks="1" printArea="1" view="pageBreakPreview">
      <selection activeCell="F39" sqref="F39"/>
      <rowBreaks count="1" manualBreakCount="1">
        <brk id="60" max="16383" man="1"/>
      </rowBreaks>
      <pageMargins left="0.25" right="0" top="0" bottom="0" header="0" footer="0"/>
      <printOptions horizontalCentered="1" verticalCentered="1"/>
      <pageSetup scale="71" fitToHeight="2" orientation="portrait" horizontalDpi="300" verticalDpi="300" r:id="rId9"/>
      <headerFooter alignWithMargins="0"/>
    </customSheetView>
    <customSheetView guid="{33F19BEF-14FD-48AD-9437-DC9391C2FB5D}"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0"/>
      <headerFooter alignWithMargins="0"/>
    </customSheetView>
    <customSheetView guid="{3572A64A-10E1-48A8-88DB-C6FDE35A45D9}"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1"/>
      <headerFooter alignWithMargins="0"/>
    </customSheetView>
    <customSheetView guid="{9A3FFF2B-6404-4DF1-A691-3B3D111BF416}"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2"/>
      <headerFooter alignWithMargins="0"/>
    </customSheetView>
    <customSheetView guid="{6972FD2D-1C11-49E2-936D-D053FB86EE49}"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3"/>
      <headerFooter alignWithMargins="0"/>
    </customSheetView>
    <customSheetView guid="{909B62D3-37B4-48E7-A28D-FCCB057513A6}"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4"/>
      <headerFooter alignWithMargins="0"/>
    </customSheetView>
    <customSheetView guid="{AF5B460E-BE98-4D6A-BC4D-FB7F586FE8C3}"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5"/>
      <headerFooter alignWithMargins="0"/>
    </customSheetView>
    <customSheetView guid="{AD2DEECA-73A1-433A-8496-725ED72ABD3B}" scale="60" colorId="22" showPageBreaks="1" view="pageBreakPreview">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6"/>
      <headerFooter alignWithMargins="0"/>
    </customSheetView>
    <customSheetView guid="{613A73D1-ED13-41BC-B183-6F740B4BAFC9}" scale="60" colorId="22" showPageBreaks="1" printArea="1" view="pageBreakPreview" topLeftCell="A10">
      <selection activeCell="B4" sqref="B4"/>
      <rowBreaks count="1" manualBreakCount="1">
        <brk id="60" max="16383" man="1"/>
      </rowBreaks>
      <pageMargins left="0.25" right="0" top="0" bottom="0" header="0" footer="0"/>
      <printOptions horizontalCentered="1" verticalCentered="1"/>
      <pageSetup scale="71" fitToHeight="2" orientation="portrait" horizontalDpi="300" verticalDpi="300" r:id="rId17"/>
      <headerFooter alignWithMargins="0"/>
    </customSheetView>
  </customSheetViews>
  <printOptions horizontalCentered="1" verticalCentered="1"/>
  <pageMargins left="0.5" right="0.5" top="0.25" bottom="0.25" header="0" footer="0"/>
  <pageSetup scale="70" fitToHeight="2" orientation="portrait" horizontalDpi="300" verticalDpi="300" r:id="rId18"/>
  <headerFooter alignWithMargins="0"/>
  <rowBreaks count="1" manualBreakCount="1">
    <brk id="60" max="16383" man="1"/>
  </rowBreaks>
  <drawing r:id="rId19"/>
  <legacyDrawing r:id="rId20"/>
  <mc:AlternateContent xmlns:mc="http://schemas.openxmlformats.org/markup-compatibility/2006">
    <mc:Choice Requires="x14">
      <controls>
        <mc:AlternateContent xmlns:mc="http://schemas.openxmlformats.org/markup-compatibility/2006">
          <mc:Choice Requires="x14">
            <control shapeId="55357" r:id="rId21" name="Button 61">
              <controlPr locked="0" defaultSize="0" autoFill="0" autoLine="0" autoPict="0">
                <anchor moveWithCells="1" sizeWithCells="1">
                  <from>
                    <xdr:col>2</xdr:col>
                    <xdr:colOff>0</xdr:colOff>
                    <xdr:row>58</xdr:row>
                    <xdr:rowOff>0</xdr:rowOff>
                  </from>
                  <to>
                    <xdr:col>4</xdr:col>
                    <xdr:colOff>428625</xdr:colOff>
                    <xdr:row>58</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7"/>
  <sheetViews>
    <sheetView defaultGridColor="0" view="pageBreakPreview" topLeftCell="A76" colorId="22" zoomScale="60" zoomScaleNormal="85" workbookViewId="0">
      <selection activeCell="H96" sqref="H96"/>
    </sheetView>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1109" t="s">
        <v>2056</v>
      </c>
      <c r="B1" s="1110"/>
      <c r="C1" s="1110"/>
      <c r="D1" s="1196" t="s">
        <v>1549</v>
      </c>
      <c r="E1" s="1196" t="s">
        <v>2058</v>
      </c>
      <c r="F1" s="1197" t="s">
        <v>2059</v>
      </c>
    </row>
    <row r="2" spans="1:6">
      <c r="A2" s="72" t="str">
        <f>'Data Sheet'!$C$25</f>
        <v>Central Hudson Gas &amp; Electric</v>
      </c>
      <c r="B2" s="1107"/>
      <c r="C2" s="1107"/>
      <c r="D2" s="1104" t="s">
        <v>1335</v>
      </c>
      <c r="E2" s="1104" t="s">
        <v>2061</v>
      </c>
      <c r="F2" s="1188"/>
    </row>
    <row r="3" spans="1:6" ht="15" customHeight="1">
      <c r="A3" s="74"/>
      <c r="B3" s="77"/>
      <c r="C3" s="77"/>
      <c r="D3" s="104" t="s">
        <v>1336</v>
      </c>
      <c r="E3" s="1105" t="str">
        <f>'Data Sheet'!$C$40</f>
        <v>4/14/14</v>
      </c>
      <c r="F3" s="1127" t="str">
        <f>'Data Sheet'!$C$38</f>
        <v>12/31/13</v>
      </c>
    </row>
    <row r="4" spans="1:6" ht="15" customHeight="1">
      <c r="A4" s="148" t="s">
        <v>609</v>
      </c>
      <c r="B4" s="75"/>
      <c r="C4" s="75"/>
      <c r="D4" s="75"/>
      <c r="E4" s="75"/>
      <c r="F4" s="538"/>
    </row>
    <row r="5" spans="1:6">
      <c r="A5" s="80"/>
      <c r="B5" s="17"/>
      <c r="C5" s="17"/>
      <c r="D5" s="17"/>
      <c r="E5" s="17"/>
      <c r="F5" s="83"/>
    </row>
    <row r="6" spans="1:6">
      <c r="A6" s="332" t="s">
        <v>1984</v>
      </c>
      <c r="B6" s="17"/>
      <c r="C6" s="1108" t="s">
        <v>2040</v>
      </c>
      <c r="D6" s="69"/>
      <c r="E6" s="69"/>
      <c r="F6" s="270" t="s">
        <v>2099</v>
      </c>
    </row>
    <row r="7" spans="1:6">
      <c r="A7" s="333" t="s">
        <v>1987</v>
      </c>
      <c r="B7" s="77"/>
      <c r="C7" s="1191" t="s">
        <v>3447</v>
      </c>
      <c r="D7" s="75"/>
      <c r="E7" s="75"/>
      <c r="F7" s="273" t="s">
        <v>3448</v>
      </c>
    </row>
    <row r="8" spans="1:6">
      <c r="A8" s="134">
        <v>1</v>
      </c>
      <c r="B8" s="77"/>
      <c r="C8" s="77" t="s">
        <v>610</v>
      </c>
      <c r="D8" s="77"/>
      <c r="E8" s="77"/>
      <c r="F8" s="466">
        <v>188774</v>
      </c>
    </row>
    <row r="9" spans="1:6">
      <c r="A9" s="134">
        <v>2</v>
      </c>
      <c r="B9" s="77"/>
      <c r="C9" s="77" t="s">
        <v>611</v>
      </c>
      <c r="D9" s="77"/>
      <c r="E9" s="77"/>
      <c r="F9" s="339"/>
    </row>
    <row r="10" spans="1:6">
      <c r="A10" s="134">
        <v>3</v>
      </c>
      <c r="B10" s="77"/>
      <c r="C10" s="77" t="s">
        <v>3998</v>
      </c>
      <c r="D10" s="77"/>
      <c r="E10" s="77"/>
      <c r="F10" s="339">
        <v>2537977</v>
      </c>
    </row>
    <row r="11" spans="1:6">
      <c r="A11" s="80">
        <v>4</v>
      </c>
      <c r="B11" s="17"/>
      <c r="C11" s="17" t="s">
        <v>3999</v>
      </c>
      <c r="D11" s="17"/>
      <c r="E11" s="17"/>
      <c r="F11" s="338"/>
    </row>
    <row r="12" spans="1:6">
      <c r="A12" s="134"/>
      <c r="B12" s="77"/>
      <c r="C12" s="77" t="s">
        <v>4000</v>
      </c>
      <c r="D12" s="77"/>
      <c r="E12" s="77"/>
      <c r="F12" s="339">
        <v>829506</v>
      </c>
    </row>
    <row r="13" spans="1:6">
      <c r="A13" s="80">
        <v>5</v>
      </c>
      <c r="B13" s="17"/>
      <c r="C13" s="17" t="s">
        <v>4001</v>
      </c>
      <c r="D13" s="17"/>
      <c r="E13" s="17"/>
      <c r="F13" s="338"/>
    </row>
    <row r="14" spans="1:6">
      <c r="A14" s="80"/>
      <c r="B14" s="17"/>
      <c r="C14" s="17" t="s">
        <v>4002</v>
      </c>
      <c r="D14" s="17"/>
      <c r="E14" s="17"/>
      <c r="F14" s="338"/>
    </row>
    <row r="15" spans="1:6">
      <c r="A15" s="134"/>
      <c r="B15" s="77"/>
      <c r="C15" s="77" t="s">
        <v>4003</v>
      </c>
      <c r="D15" s="77"/>
      <c r="E15" s="77"/>
      <c r="F15" s="339"/>
    </row>
    <row r="16" spans="1:6">
      <c r="A16" s="80">
        <v>6</v>
      </c>
      <c r="B16" s="348" t="s">
        <v>3424</v>
      </c>
      <c r="C16" s="17"/>
      <c r="D16" s="17"/>
      <c r="E16" s="1107"/>
      <c r="F16" s="337"/>
    </row>
    <row r="17" spans="1:6">
      <c r="A17" s="80">
        <f t="shared" ref="A17:A61" si="0">A16+1</f>
        <v>7</v>
      </c>
      <c r="B17" s="17"/>
      <c r="C17" s="17"/>
      <c r="D17" s="17"/>
      <c r="E17" s="17"/>
      <c r="F17" s="690"/>
    </row>
    <row r="18" spans="1:6">
      <c r="A18" s="80">
        <f t="shared" si="0"/>
        <v>8</v>
      </c>
      <c r="B18" s="17"/>
      <c r="C18" s="17"/>
      <c r="D18" s="17"/>
      <c r="E18" s="17"/>
      <c r="F18" s="690"/>
    </row>
    <row r="19" spans="1:6">
      <c r="A19" s="80">
        <f t="shared" si="0"/>
        <v>9</v>
      </c>
      <c r="B19" s="17"/>
      <c r="C19" s="17" t="s">
        <v>5447</v>
      </c>
      <c r="D19" s="17"/>
      <c r="E19" s="17"/>
      <c r="F19" s="690">
        <v>7842557</v>
      </c>
    </row>
    <row r="20" spans="1:6">
      <c r="A20" s="80">
        <f t="shared" si="0"/>
        <v>10</v>
      </c>
      <c r="B20" s="17"/>
      <c r="C20" s="17"/>
      <c r="D20" s="17"/>
      <c r="E20" s="17"/>
      <c r="F20" s="690"/>
    </row>
    <row r="21" spans="1:6">
      <c r="A21" s="80">
        <f t="shared" si="0"/>
        <v>11</v>
      </c>
      <c r="B21" s="17"/>
      <c r="C21" s="17"/>
      <c r="D21" s="17"/>
      <c r="E21" s="17"/>
      <c r="F21" s="690"/>
    </row>
    <row r="22" spans="1:6">
      <c r="A22" s="80">
        <f t="shared" si="0"/>
        <v>12</v>
      </c>
      <c r="B22" s="17"/>
      <c r="C22" s="17"/>
      <c r="D22" s="17"/>
      <c r="E22" s="17"/>
      <c r="F22" s="690"/>
    </row>
    <row r="23" spans="1:6">
      <c r="A23" s="80">
        <f t="shared" si="0"/>
        <v>13</v>
      </c>
      <c r="B23" s="17"/>
      <c r="C23" s="17"/>
      <c r="D23" s="17"/>
      <c r="E23" s="17"/>
      <c r="F23" s="690"/>
    </row>
    <row r="24" spans="1:6">
      <c r="A24" s="80">
        <f t="shared" si="0"/>
        <v>14</v>
      </c>
      <c r="B24" s="17"/>
      <c r="C24" s="17"/>
      <c r="D24" s="17"/>
      <c r="E24" s="17"/>
      <c r="F24" s="690"/>
    </row>
    <row r="25" spans="1:6">
      <c r="A25" s="80">
        <f t="shared" si="0"/>
        <v>15</v>
      </c>
      <c r="B25" s="17"/>
      <c r="C25" s="17"/>
      <c r="D25" s="17"/>
      <c r="E25" s="17"/>
      <c r="F25" s="690"/>
    </row>
    <row r="26" spans="1:6">
      <c r="A26" s="80">
        <f t="shared" si="0"/>
        <v>16</v>
      </c>
      <c r="B26" s="17"/>
      <c r="C26" s="17"/>
      <c r="D26" s="17"/>
      <c r="E26" s="17"/>
      <c r="F26" s="690"/>
    </row>
    <row r="27" spans="1:6">
      <c r="A27" s="80">
        <f t="shared" si="0"/>
        <v>17</v>
      </c>
      <c r="B27" s="17"/>
      <c r="C27" s="17"/>
      <c r="D27" s="17"/>
      <c r="E27" s="17"/>
      <c r="F27" s="690"/>
    </row>
    <row r="28" spans="1:6">
      <c r="A28" s="80">
        <f t="shared" si="0"/>
        <v>18</v>
      </c>
      <c r="B28" s="17"/>
      <c r="C28" s="17"/>
      <c r="D28" s="17"/>
      <c r="E28" s="17"/>
      <c r="F28" s="690"/>
    </row>
    <row r="29" spans="1:6">
      <c r="A29" s="80">
        <f t="shared" si="0"/>
        <v>19</v>
      </c>
      <c r="B29" s="17"/>
      <c r="C29" s="17"/>
      <c r="D29" s="17"/>
      <c r="E29" s="17"/>
      <c r="F29" s="690"/>
    </row>
    <row r="30" spans="1:6">
      <c r="A30" s="80">
        <f t="shared" si="0"/>
        <v>20</v>
      </c>
      <c r="B30" s="17"/>
      <c r="C30" s="17"/>
      <c r="D30" s="17"/>
      <c r="E30" s="17"/>
      <c r="F30" s="690"/>
    </row>
    <row r="31" spans="1:6">
      <c r="A31" s="80">
        <f t="shared" si="0"/>
        <v>21</v>
      </c>
      <c r="B31" s="17"/>
      <c r="C31" s="17"/>
      <c r="D31" s="17"/>
      <c r="E31" s="17"/>
      <c r="F31" s="690"/>
    </row>
    <row r="32" spans="1:6">
      <c r="A32" s="80">
        <f t="shared" si="0"/>
        <v>22</v>
      </c>
      <c r="B32" s="17"/>
      <c r="C32" s="17"/>
      <c r="D32" s="17"/>
      <c r="E32" s="17"/>
      <c r="F32" s="690"/>
    </row>
    <row r="33" spans="1:6">
      <c r="A33" s="80">
        <f t="shared" si="0"/>
        <v>23</v>
      </c>
      <c r="B33" s="17"/>
      <c r="C33" s="17"/>
      <c r="D33" s="17"/>
      <c r="E33" s="17"/>
      <c r="F33" s="690"/>
    </row>
    <row r="34" spans="1:6">
      <c r="A34" s="80">
        <f t="shared" si="0"/>
        <v>24</v>
      </c>
      <c r="B34" s="17"/>
      <c r="C34" s="17"/>
      <c r="D34" s="17" t="s">
        <v>1370</v>
      </c>
      <c r="E34" s="1107"/>
      <c r="F34" s="691">
        <f>SUM(F16:F33)</f>
        <v>7842557</v>
      </c>
    </row>
    <row r="35" spans="1:6">
      <c r="A35" s="80">
        <f t="shared" si="0"/>
        <v>25</v>
      </c>
      <c r="B35" s="348" t="s">
        <v>3425</v>
      </c>
      <c r="C35" s="17"/>
      <c r="D35" s="17"/>
      <c r="E35" s="1107"/>
      <c r="F35" s="690"/>
    </row>
    <row r="36" spans="1:6">
      <c r="A36" s="80">
        <f t="shared" si="0"/>
        <v>26</v>
      </c>
      <c r="B36" s="17"/>
      <c r="C36" s="17"/>
      <c r="D36" s="17"/>
      <c r="E36" s="17"/>
      <c r="F36" s="690"/>
    </row>
    <row r="37" spans="1:6">
      <c r="A37" s="80">
        <f t="shared" si="0"/>
        <v>27</v>
      </c>
      <c r="B37" s="17"/>
      <c r="C37" s="17"/>
      <c r="D37" s="17"/>
      <c r="E37" s="17"/>
      <c r="F37" s="690"/>
    </row>
    <row r="38" spans="1:6">
      <c r="A38" s="80">
        <f t="shared" si="0"/>
        <v>28</v>
      </c>
      <c r="B38" s="17"/>
      <c r="C38" s="17" t="s">
        <v>5447</v>
      </c>
      <c r="D38" s="17"/>
      <c r="E38" s="17"/>
      <c r="F38" s="690">
        <v>5396728</v>
      </c>
    </row>
    <row r="39" spans="1:6">
      <c r="A39" s="80">
        <f t="shared" si="0"/>
        <v>29</v>
      </c>
      <c r="B39" s="17"/>
      <c r="C39" s="17"/>
      <c r="D39" s="17"/>
      <c r="E39" s="17"/>
      <c r="F39" s="690"/>
    </row>
    <row r="40" spans="1:6">
      <c r="A40" s="80">
        <f t="shared" si="0"/>
        <v>30</v>
      </c>
      <c r="B40" s="17"/>
      <c r="C40" s="17"/>
      <c r="D40" s="17"/>
      <c r="E40" s="17"/>
      <c r="F40" s="690"/>
    </row>
    <row r="41" spans="1:6">
      <c r="A41" s="80">
        <f t="shared" si="0"/>
        <v>31</v>
      </c>
      <c r="B41" s="17"/>
      <c r="C41" s="17"/>
      <c r="D41" s="17"/>
      <c r="E41" s="17"/>
      <c r="F41" s="690"/>
    </row>
    <row r="42" spans="1:6">
      <c r="A42" s="80">
        <f t="shared" si="0"/>
        <v>32</v>
      </c>
      <c r="B42" s="17"/>
      <c r="C42" s="17"/>
      <c r="D42" s="17"/>
      <c r="E42" s="17"/>
      <c r="F42" s="690"/>
    </row>
    <row r="43" spans="1:6">
      <c r="A43" s="80">
        <f t="shared" si="0"/>
        <v>33</v>
      </c>
      <c r="B43" s="17"/>
      <c r="C43" s="17"/>
      <c r="D43" s="17"/>
      <c r="E43" s="17"/>
      <c r="F43" s="690"/>
    </row>
    <row r="44" spans="1:6">
      <c r="A44" s="80">
        <f t="shared" si="0"/>
        <v>34</v>
      </c>
      <c r="B44" s="17"/>
      <c r="C44" s="17"/>
      <c r="D44" s="17"/>
      <c r="E44" s="17"/>
      <c r="F44" s="690"/>
    </row>
    <row r="45" spans="1:6">
      <c r="A45" s="80">
        <f t="shared" si="0"/>
        <v>35</v>
      </c>
      <c r="B45" s="17"/>
      <c r="C45" s="17"/>
      <c r="D45" s="17"/>
      <c r="E45" s="17"/>
      <c r="F45" s="690"/>
    </row>
    <row r="46" spans="1:6">
      <c r="A46" s="80">
        <f t="shared" si="0"/>
        <v>36</v>
      </c>
      <c r="B46" s="17"/>
      <c r="C46" s="17"/>
      <c r="D46" s="17"/>
      <c r="E46" s="17"/>
      <c r="F46" s="690"/>
    </row>
    <row r="47" spans="1:6">
      <c r="A47" s="80">
        <f t="shared" si="0"/>
        <v>37</v>
      </c>
      <c r="B47" s="17"/>
      <c r="C47" s="17"/>
      <c r="D47" s="17"/>
      <c r="E47" s="17"/>
      <c r="F47" s="690"/>
    </row>
    <row r="48" spans="1:6">
      <c r="A48" s="80">
        <f t="shared" si="0"/>
        <v>38</v>
      </c>
      <c r="B48" s="17"/>
      <c r="C48" s="17"/>
      <c r="D48" s="17"/>
      <c r="E48" s="17"/>
      <c r="F48" s="690"/>
    </row>
    <row r="49" spans="1:6">
      <c r="A49" s="80">
        <f t="shared" si="0"/>
        <v>39</v>
      </c>
      <c r="B49" s="17"/>
      <c r="C49" s="17"/>
      <c r="D49" s="17"/>
      <c r="E49" s="17"/>
      <c r="F49" s="690"/>
    </row>
    <row r="50" spans="1:6">
      <c r="A50" s="80">
        <f t="shared" si="0"/>
        <v>40</v>
      </c>
      <c r="B50" s="17"/>
      <c r="C50" s="17"/>
      <c r="D50" s="17"/>
      <c r="E50" s="17"/>
      <c r="F50" s="690"/>
    </row>
    <row r="51" spans="1:6">
      <c r="A51" s="80">
        <f t="shared" si="0"/>
        <v>41</v>
      </c>
      <c r="B51" s="17"/>
      <c r="C51" s="17"/>
      <c r="D51" s="17" t="s">
        <v>1370</v>
      </c>
      <c r="E51" s="17"/>
      <c r="F51" s="691">
        <f>SUM(F35:F50)</f>
        <v>5396728</v>
      </c>
    </row>
    <row r="52" spans="1:6">
      <c r="A52" s="80">
        <f t="shared" si="0"/>
        <v>42</v>
      </c>
      <c r="B52" s="348" t="s">
        <v>2676</v>
      </c>
      <c r="C52" s="17"/>
      <c r="D52" s="17"/>
      <c r="E52" s="1107"/>
      <c r="F52" s="690"/>
    </row>
    <row r="53" spans="1:6">
      <c r="A53" s="80">
        <f t="shared" si="0"/>
        <v>43</v>
      </c>
      <c r="B53" s="17"/>
      <c r="C53" s="17"/>
      <c r="D53" s="17"/>
      <c r="E53" s="17"/>
      <c r="F53" s="690"/>
    </row>
    <row r="54" spans="1:6">
      <c r="A54" s="80">
        <f t="shared" si="0"/>
        <v>44</v>
      </c>
      <c r="B54" s="17"/>
      <c r="C54" s="17"/>
      <c r="D54" s="17"/>
      <c r="E54" s="17"/>
      <c r="F54" s="690"/>
    </row>
    <row r="55" spans="1:6">
      <c r="A55" s="80">
        <f t="shared" si="0"/>
        <v>45</v>
      </c>
      <c r="B55" s="17"/>
      <c r="C55" s="17"/>
      <c r="D55" s="17"/>
      <c r="E55" s="17"/>
      <c r="F55" s="690"/>
    </row>
    <row r="56" spans="1:6">
      <c r="A56" s="80">
        <f t="shared" si="0"/>
        <v>46</v>
      </c>
      <c r="B56" s="17"/>
      <c r="C56" s="17"/>
      <c r="D56" s="17"/>
      <c r="E56" s="17"/>
      <c r="F56" s="690"/>
    </row>
    <row r="57" spans="1:6">
      <c r="A57" s="80">
        <f t="shared" si="0"/>
        <v>47</v>
      </c>
      <c r="B57" s="17"/>
      <c r="C57" s="17"/>
      <c r="D57" s="17"/>
      <c r="E57" s="17"/>
      <c r="F57" s="690"/>
    </row>
    <row r="58" spans="1:6">
      <c r="A58" s="80">
        <f t="shared" si="0"/>
        <v>48</v>
      </c>
      <c r="B58" s="17"/>
      <c r="C58" s="17"/>
      <c r="D58" s="17"/>
      <c r="E58" s="17"/>
      <c r="F58" s="690"/>
    </row>
    <row r="59" spans="1:6">
      <c r="A59" s="80">
        <f t="shared" si="0"/>
        <v>49</v>
      </c>
      <c r="B59" s="17"/>
      <c r="C59" s="17"/>
      <c r="D59" s="17"/>
      <c r="E59" s="17"/>
      <c r="F59" s="690"/>
    </row>
    <row r="60" spans="1:6">
      <c r="A60" s="80">
        <f t="shared" si="0"/>
        <v>50</v>
      </c>
      <c r="B60" s="17"/>
      <c r="C60" s="17"/>
      <c r="D60" s="17" t="s">
        <v>1370</v>
      </c>
      <c r="E60" s="1107"/>
      <c r="F60" s="320">
        <f>SUM(F52:F59)</f>
        <v>0</v>
      </c>
    </row>
    <row r="61" spans="1:6" ht="15.75" thickBot="1">
      <c r="A61" s="442">
        <f t="shared" si="0"/>
        <v>51</v>
      </c>
      <c r="B61" s="329"/>
      <c r="C61" s="692" t="s">
        <v>2677</v>
      </c>
      <c r="D61" s="329"/>
      <c r="E61" s="329"/>
      <c r="F61" s="326">
        <f>F34+F51+F60</f>
        <v>13239285</v>
      </c>
    </row>
    <row r="62" spans="1:6" ht="15.75">
      <c r="A62" s="114" t="s">
        <v>4004</v>
      </c>
      <c r="B62" s="69"/>
      <c r="C62" s="1108"/>
      <c r="D62" s="1107"/>
      <c r="E62" s="17"/>
      <c r="F62" s="17"/>
    </row>
    <row r="63" spans="1:6">
      <c r="A63" s="69" t="s">
        <v>4005</v>
      </c>
      <c r="B63" s="69"/>
      <c r="C63" s="1108"/>
      <c r="D63" s="69"/>
      <c r="E63" s="69"/>
      <c r="F63" s="69"/>
    </row>
    <row r="64" spans="1:6">
      <c r="A64" s="17"/>
      <c r="B64" s="69"/>
      <c r="C64" s="1108"/>
      <c r="D64" s="69"/>
      <c r="E64" s="17"/>
      <c r="F64" s="17"/>
    </row>
    <row r="67" spans="1:7" ht="15.75">
      <c r="A67" s="71" t="s">
        <v>663</v>
      </c>
      <c r="B67" s="1108"/>
      <c r="C67" s="1108"/>
      <c r="D67" s="1108"/>
      <c r="E67" s="1108"/>
      <c r="F67" s="1108"/>
    </row>
    <row r="69" spans="1:7" ht="16.5" thickBot="1">
      <c r="A69" s="1177" t="str">
        <f>'Data Sheet'!$C$25</f>
        <v>Central Hudson Gas &amp; Electric</v>
      </c>
      <c r="B69" s="1107"/>
      <c r="C69" s="1107"/>
      <c r="D69" s="1107"/>
      <c r="E69" s="1166" t="str">
        <f>'Data Sheet'!$C$40</f>
        <v>4/14/14</v>
      </c>
      <c r="F69" t="str">
        <f>'Data Sheet'!$C$38</f>
        <v>12/31/13</v>
      </c>
    </row>
    <row r="70" spans="1:7">
      <c r="A70" s="29"/>
      <c r="B70" s="66"/>
      <c r="C70" s="66"/>
      <c r="D70" s="66"/>
      <c r="E70" s="66"/>
      <c r="F70" s="67"/>
    </row>
    <row r="71" spans="1:7">
      <c r="A71" s="379" t="s">
        <v>609</v>
      </c>
      <c r="B71" s="69"/>
      <c r="C71" s="69"/>
      <c r="D71" s="69"/>
      <c r="E71" s="69"/>
      <c r="F71" s="70"/>
    </row>
    <row r="72" spans="1:7">
      <c r="A72" s="72"/>
      <c r="B72" s="17"/>
      <c r="C72" s="17"/>
      <c r="D72" s="17"/>
      <c r="E72" s="17"/>
      <c r="F72" s="73"/>
    </row>
    <row r="73" spans="1:7">
      <c r="A73" s="411" t="s">
        <v>1984</v>
      </c>
      <c r="B73" s="89"/>
      <c r="C73" s="1198" t="s">
        <v>2040</v>
      </c>
      <c r="D73" s="413"/>
      <c r="E73" s="413"/>
      <c r="F73" s="401" t="s">
        <v>2099</v>
      </c>
    </row>
    <row r="74" spans="1:7" ht="15.75" thickBot="1">
      <c r="A74" s="333" t="s">
        <v>1987</v>
      </c>
      <c r="B74" s="77"/>
      <c r="C74" s="1191" t="s">
        <v>3447</v>
      </c>
      <c r="D74" s="75"/>
      <c r="E74" s="1178"/>
      <c r="F74" s="311" t="s">
        <v>3448</v>
      </c>
    </row>
    <row r="75" spans="1:7">
      <c r="A75" s="80">
        <f>A61+1</f>
        <v>52</v>
      </c>
      <c r="B75" s="17"/>
      <c r="C75" s="17"/>
      <c r="D75" s="17"/>
      <c r="E75" s="2003"/>
      <c r="F75" s="2002"/>
      <c r="G75" s="1954"/>
    </row>
    <row r="76" spans="1:7" ht="16.5" thickBot="1">
      <c r="A76" s="80">
        <f t="shared" ref="A76:A119" si="1">A75+1</f>
        <v>53</v>
      </c>
      <c r="B76" s="17"/>
      <c r="C76" s="855" t="s">
        <v>5448</v>
      </c>
      <c r="D76" s="17"/>
      <c r="E76" s="2004" t="s">
        <v>5451</v>
      </c>
      <c r="F76" s="2004" t="s">
        <v>5452</v>
      </c>
    </row>
    <row r="77" spans="1:7" ht="15.75" thickTop="1">
      <c r="A77" s="80">
        <f t="shared" si="1"/>
        <v>54</v>
      </c>
      <c r="B77" s="17"/>
      <c r="C77" s="17"/>
      <c r="D77" s="17"/>
      <c r="E77" s="100"/>
      <c r="F77" s="2005"/>
    </row>
    <row r="78" spans="1:7">
      <c r="A78" s="80">
        <f t="shared" si="1"/>
        <v>55</v>
      </c>
      <c r="B78" s="17"/>
      <c r="C78" s="17" t="s">
        <v>5449</v>
      </c>
      <c r="D78" s="17"/>
      <c r="E78" s="100"/>
      <c r="F78" s="2005"/>
    </row>
    <row r="79" spans="1:7">
      <c r="A79" s="80">
        <f t="shared" si="1"/>
        <v>56</v>
      </c>
      <c r="B79" s="17"/>
      <c r="C79" s="602"/>
      <c r="D79" s="602"/>
      <c r="E79" s="100"/>
      <c r="F79" s="2005"/>
    </row>
    <row r="80" spans="1:7">
      <c r="A80" s="80">
        <f t="shared" si="1"/>
        <v>57</v>
      </c>
      <c r="B80" s="17"/>
      <c r="C80" s="17" t="s">
        <v>5450</v>
      </c>
      <c r="D80" s="17"/>
      <c r="E80" s="100">
        <v>8500</v>
      </c>
      <c r="F80" s="2005">
        <v>1500</v>
      </c>
    </row>
    <row r="81" spans="1:6">
      <c r="A81" s="80">
        <f t="shared" si="1"/>
        <v>58</v>
      </c>
      <c r="B81" s="17"/>
      <c r="C81" s="17" t="s">
        <v>5453</v>
      </c>
      <c r="D81" s="17"/>
      <c r="E81" s="100">
        <v>8500</v>
      </c>
      <c r="F81" s="2005">
        <v>1500</v>
      </c>
    </row>
    <row r="82" spans="1:6" ht="15.75" thickBot="1">
      <c r="A82" s="80">
        <f t="shared" si="1"/>
        <v>59</v>
      </c>
      <c r="B82" s="17"/>
      <c r="C82" s="17" t="s">
        <v>5454</v>
      </c>
      <c r="D82" s="17"/>
      <c r="E82" s="623">
        <v>17000</v>
      </c>
      <c r="F82" s="2006">
        <v>3000</v>
      </c>
    </row>
    <row r="83" spans="1:6">
      <c r="A83" s="80">
        <f t="shared" si="1"/>
        <v>60</v>
      </c>
      <c r="B83" s="17"/>
      <c r="C83" s="17" t="s">
        <v>5455</v>
      </c>
      <c r="D83" s="17"/>
      <c r="E83" s="2007">
        <f>SUM(E80:E82)</f>
        <v>34000</v>
      </c>
      <c r="F83" s="2008">
        <f>SUM(F80:F82)</f>
        <v>6000</v>
      </c>
    </row>
    <row r="84" spans="1:6">
      <c r="A84" s="80">
        <f t="shared" si="1"/>
        <v>61</v>
      </c>
      <c r="B84" s="17"/>
      <c r="C84" s="17"/>
      <c r="D84" s="17"/>
      <c r="E84" s="100"/>
      <c r="F84" s="2005"/>
    </row>
    <row r="85" spans="1:6">
      <c r="A85" s="80">
        <f t="shared" si="1"/>
        <v>62</v>
      </c>
      <c r="B85" s="17"/>
      <c r="C85" s="17" t="s">
        <v>5456</v>
      </c>
      <c r="D85" s="17"/>
      <c r="E85" s="100"/>
      <c r="F85" s="2005"/>
    </row>
    <row r="86" spans="1:6">
      <c r="A86" s="80">
        <f t="shared" si="1"/>
        <v>63</v>
      </c>
      <c r="B86" s="17"/>
      <c r="C86" s="17"/>
      <c r="D86" s="17"/>
      <c r="E86" s="100"/>
      <c r="F86" s="2005"/>
    </row>
    <row r="87" spans="1:6">
      <c r="A87" s="80">
        <f t="shared" si="1"/>
        <v>64</v>
      </c>
      <c r="B87" s="17"/>
      <c r="C87" s="17" t="s">
        <v>5457</v>
      </c>
      <c r="D87" s="17"/>
      <c r="E87" s="100"/>
      <c r="F87" s="2005"/>
    </row>
    <row r="88" spans="1:6">
      <c r="A88" s="80">
        <f t="shared" si="1"/>
        <v>65</v>
      </c>
      <c r="B88" s="17"/>
      <c r="C88" s="17" t="s">
        <v>5458</v>
      </c>
      <c r="D88" s="17"/>
      <c r="E88" s="100"/>
      <c r="F88" s="2005"/>
    </row>
    <row r="89" spans="1:6">
      <c r="A89" s="80">
        <f t="shared" si="1"/>
        <v>66</v>
      </c>
      <c r="B89" s="17"/>
      <c r="C89" s="17" t="s">
        <v>5459</v>
      </c>
      <c r="D89" s="17"/>
      <c r="E89" s="100"/>
      <c r="F89" s="2005">
        <v>4554000</v>
      </c>
    </row>
    <row r="90" spans="1:6">
      <c r="A90" s="80">
        <f t="shared" si="1"/>
        <v>67</v>
      </c>
      <c r="B90" s="17"/>
      <c r="C90" s="17" t="s">
        <v>5460</v>
      </c>
      <c r="D90" s="17"/>
      <c r="E90" s="100">
        <v>42075</v>
      </c>
      <c r="F90" s="2005">
        <v>7425</v>
      </c>
    </row>
    <row r="91" spans="1:6">
      <c r="A91" s="80">
        <f t="shared" si="1"/>
        <v>68</v>
      </c>
      <c r="B91" s="17"/>
      <c r="C91" s="17" t="s">
        <v>5461</v>
      </c>
      <c r="D91" s="17"/>
      <c r="E91" s="100">
        <v>3914000</v>
      </c>
      <c r="F91" s="2005">
        <v>691000</v>
      </c>
    </row>
    <row r="92" spans="1:6">
      <c r="A92" s="80">
        <f t="shared" si="1"/>
        <v>69</v>
      </c>
      <c r="B92" s="17"/>
      <c r="C92" s="17" t="s">
        <v>5462</v>
      </c>
      <c r="D92" s="17"/>
      <c r="E92" s="100">
        <v>101814</v>
      </c>
      <c r="F92" s="2005"/>
    </row>
    <row r="93" spans="1:6">
      <c r="A93" s="80">
        <f t="shared" si="1"/>
        <v>70</v>
      </c>
      <c r="B93" s="17"/>
      <c r="C93" s="17" t="s">
        <v>5463</v>
      </c>
      <c r="D93" s="17"/>
      <c r="E93" s="100">
        <v>-22509</v>
      </c>
      <c r="F93" s="2005"/>
    </row>
    <row r="94" spans="1:6">
      <c r="A94" s="80">
        <f t="shared" si="1"/>
        <v>71</v>
      </c>
      <c r="B94" s="17"/>
      <c r="C94" s="17" t="s">
        <v>5464</v>
      </c>
      <c r="D94" s="17"/>
      <c r="E94" s="100">
        <v>-14946</v>
      </c>
      <c r="F94" s="2005">
        <v>59100</v>
      </c>
    </row>
    <row r="95" spans="1:6">
      <c r="A95" s="80">
        <f t="shared" si="1"/>
        <v>72</v>
      </c>
      <c r="B95" s="17"/>
      <c r="C95" s="17" t="s">
        <v>5465</v>
      </c>
      <c r="D95" s="17"/>
      <c r="E95" s="100">
        <v>368943</v>
      </c>
      <c r="F95" s="2005">
        <v>-229560</v>
      </c>
    </row>
    <row r="96" spans="1:6">
      <c r="A96" s="80">
        <v>73</v>
      </c>
      <c r="B96" s="17"/>
      <c r="C96" s="17" t="s">
        <v>5466</v>
      </c>
      <c r="D96" s="17"/>
      <c r="E96" s="100">
        <v>1935876</v>
      </c>
      <c r="F96" s="2005">
        <v>-161523</v>
      </c>
    </row>
    <row r="97" spans="1:6">
      <c r="A97" s="80">
        <f t="shared" si="1"/>
        <v>74</v>
      </c>
      <c r="B97" s="17"/>
      <c r="C97" s="17" t="s">
        <v>5467</v>
      </c>
      <c r="D97" s="17"/>
      <c r="E97" s="100"/>
      <c r="F97" s="2005"/>
    </row>
    <row r="98" spans="1:6">
      <c r="A98" s="80">
        <f t="shared" si="1"/>
        <v>75</v>
      </c>
      <c r="B98" s="17"/>
      <c r="C98" s="17" t="s">
        <v>5468</v>
      </c>
      <c r="D98" s="17"/>
      <c r="E98" s="100"/>
      <c r="F98" s="2005"/>
    </row>
    <row r="99" spans="1:6">
      <c r="A99" s="80">
        <f t="shared" si="1"/>
        <v>76</v>
      </c>
      <c r="B99" s="17"/>
      <c r="C99" s="17" t="s">
        <v>5469</v>
      </c>
      <c r="D99" s="17"/>
      <c r="E99" s="100">
        <v>17768</v>
      </c>
      <c r="F99" s="2005">
        <v>3136</v>
      </c>
    </row>
    <row r="100" spans="1:6">
      <c r="A100" s="80">
        <f t="shared" si="1"/>
        <v>77</v>
      </c>
      <c r="B100" s="17"/>
      <c r="C100" s="17" t="s">
        <v>5470</v>
      </c>
      <c r="D100" s="17"/>
      <c r="E100" s="100">
        <v>646781</v>
      </c>
      <c r="F100" s="2005">
        <v>114138</v>
      </c>
    </row>
    <row r="101" spans="1:6">
      <c r="A101" s="80">
        <f t="shared" si="1"/>
        <v>78</v>
      </c>
      <c r="B101" s="17"/>
      <c r="C101" s="17" t="s">
        <v>5471</v>
      </c>
      <c r="D101" s="17"/>
      <c r="E101" s="100"/>
      <c r="F101" s="2005"/>
    </row>
    <row r="102" spans="1:6">
      <c r="A102" s="80">
        <f>A101+1</f>
        <v>79</v>
      </c>
      <c r="B102" s="17"/>
      <c r="C102" s="17" t="s">
        <v>5472</v>
      </c>
      <c r="D102" s="17"/>
      <c r="E102" s="100"/>
      <c r="F102" s="2005"/>
    </row>
    <row r="103" spans="1:6">
      <c r="A103" s="80">
        <f t="shared" si="1"/>
        <v>80</v>
      </c>
      <c r="B103" s="17"/>
      <c r="C103" s="17" t="s">
        <v>5473</v>
      </c>
      <c r="D103" s="17"/>
      <c r="E103" s="100">
        <v>17894</v>
      </c>
      <c r="F103" s="2005">
        <v>3158</v>
      </c>
    </row>
    <row r="104" spans="1:6">
      <c r="A104" s="80">
        <f t="shared" si="1"/>
        <v>81</v>
      </c>
      <c r="B104" s="17"/>
      <c r="C104" s="17" t="s">
        <v>5474</v>
      </c>
      <c r="D104" s="17"/>
      <c r="E104" s="100">
        <v>168047</v>
      </c>
      <c r="F104" s="2005">
        <v>29655</v>
      </c>
    </row>
    <row r="105" spans="1:6">
      <c r="A105" s="80">
        <f t="shared" si="1"/>
        <v>82</v>
      </c>
      <c r="B105" s="17"/>
      <c r="C105" s="17" t="s">
        <v>5475</v>
      </c>
      <c r="D105" s="17"/>
      <c r="E105" s="100">
        <v>16434</v>
      </c>
      <c r="F105" s="2005"/>
    </row>
    <row r="106" spans="1:6">
      <c r="A106" s="80">
        <f t="shared" si="1"/>
        <v>83</v>
      </c>
      <c r="B106" s="17"/>
      <c r="C106" s="17" t="s">
        <v>5476</v>
      </c>
      <c r="D106" s="17"/>
      <c r="E106" s="100">
        <v>15228</v>
      </c>
      <c r="F106" s="2005">
        <v>3076</v>
      </c>
    </row>
    <row r="107" spans="1:6">
      <c r="A107" s="80">
        <f t="shared" si="1"/>
        <v>84</v>
      </c>
      <c r="B107" s="17"/>
      <c r="C107" s="17" t="s">
        <v>5477</v>
      </c>
      <c r="D107" s="17"/>
      <c r="E107" s="100">
        <v>13260</v>
      </c>
      <c r="F107" s="2005">
        <v>2340</v>
      </c>
    </row>
    <row r="108" spans="1:6">
      <c r="A108" s="80">
        <f t="shared" si="1"/>
        <v>85</v>
      </c>
      <c r="B108" s="17"/>
      <c r="C108" s="17" t="s">
        <v>5478</v>
      </c>
      <c r="D108" s="17"/>
      <c r="E108" s="100">
        <v>4250</v>
      </c>
      <c r="F108" s="2005">
        <v>750</v>
      </c>
    </row>
    <row r="109" spans="1:6">
      <c r="A109" s="80">
        <f t="shared" si="1"/>
        <v>86</v>
      </c>
      <c r="B109" s="17"/>
      <c r="C109" s="17" t="s">
        <v>5479</v>
      </c>
      <c r="D109" s="17"/>
      <c r="E109" s="100"/>
      <c r="F109" s="2005"/>
    </row>
    <row r="110" spans="1:6">
      <c r="A110" s="80">
        <f t="shared" si="1"/>
        <v>87</v>
      </c>
      <c r="B110" s="17"/>
      <c r="C110" s="17" t="s">
        <v>5480</v>
      </c>
      <c r="D110" s="17"/>
      <c r="E110" s="100">
        <v>112467</v>
      </c>
      <c r="F110" s="2005">
        <v>22856</v>
      </c>
    </row>
    <row r="111" spans="1:6">
      <c r="A111" s="80">
        <f t="shared" si="1"/>
        <v>88</v>
      </c>
      <c r="B111" s="17"/>
      <c r="C111" s="17" t="s">
        <v>5481</v>
      </c>
      <c r="D111" s="17"/>
      <c r="E111" s="100">
        <v>-16492</v>
      </c>
      <c r="F111" s="2005">
        <v>-2911</v>
      </c>
    </row>
    <row r="112" spans="1:6">
      <c r="A112" s="80">
        <f t="shared" si="1"/>
        <v>89</v>
      </c>
      <c r="B112" s="17"/>
      <c r="C112" s="17" t="s">
        <v>5482</v>
      </c>
      <c r="D112" s="17"/>
      <c r="E112" s="100">
        <v>5633</v>
      </c>
      <c r="F112" s="2005">
        <v>994</v>
      </c>
    </row>
    <row r="113" spans="1:6">
      <c r="A113" s="80">
        <v>90</v>
      </c>
      <c r="B113" s="17"/>
      <c r="C113" s="17" t="s">
        <v>5483</v>
      </c>
      <c r="D113" s="17"/>
      <c r="E113" s="100">
        <v>8882</v>
      </c>
      <c r="F113" s="2005">
        <v>1566</v>
      </c>
    </row>
    <row r="114" spans="1:6">
      <c r="A114" s="80">
        <f t="shared" si="1"/>
        <v>91</v>
      </c>
      <c r="B114" s="17"/>
      <c r="C114" s="17" t="s">
        <v>5484</v>
      </c>
      <c r="D114" s="17"/>
      <c r="E114" s="100"/>
      <c r="F114" s="2005"/>
    </row>
    <row r="115" spans="1:6">
      <c r="A115" s="80">
        <f t="shared" si="1"/>
        <v>92</v>
      </c>
      <c r="B115" s="17"/>
      <c r="C115" s="17" t="s">
        <v>5485</v>
      </c>
      <c r="D115" s="17"/>
      <c r="E115" s="100"/>
      <c r="F115" s="2005">
        <v>192180</v>
      </c>
    </row>
    <row r="116" spans="1:6">
      <c r="A116" s="80">
        <f t="shared" si="1"/>
        <v>93</v>
      </c>
      <c r="B116" s="17"/>
      <c r="C116" s="17" t="s">
        <v>5486</v>
      </c>
      <c r="D116" s="17"/>
      <c r="E116" s="100"/>
      <c r="F116" s="2005"/>
    </row>
    <row r="117" spans="1:6">
      <c r="A117" s="80">
        <f t="shared" si="1"/>
        <v>94</v>
      </c>
      <c r="B117" s="17"/>
      <c r="C117" s="17" t="s">
        <v>5487</v>
      </c>
      <c r="D117" s="17"/>
      <c r="E117" s="100">
        <v>20800</v>
      </c>
      <c r="F117" s="2005">
        <v>15300</v>
      </c>
    </row>
    <row r="118" spans="1:6">
      <c r="A118" s="80">
        <f t="shared" si="1"/>
        <v>95</v>
      </c>
      <c r="B118" s="17"/>
      <c r="C118" s="17" t="s">
        <v>5488</v>
      </c>
      <c r="D118" s="17"/>
      <c r="E118" s="100">
        <v>8600</v>
      </c>
      <c r="F118" s="2005"/>
    </row>
    <row r="119" spans="1:6">
      <c r="A119" s="80">
        <f t="shared" si="1"/>
        <v>96</v>
      </c>
      <c r="B119" s="17"/>
      <c r="C119" s="17" t="s">
        <v>5489</v>
      </c>
      <c r="D119" s="17"/>
      <c r="E119" s="100">
        <v>33035</v>
      </c>
      <c r="F119" s="2005">
        <v>5830</v>
      </c>
    </row>
    <row r="120" spans="1:6" s="1954" customFormat="1" ht="15.75" thickBot="1">
      <c r="A120" s="80">
        <v>97</v>
      </c>
      <c r="B120" s="17"/>
      <c r="C120" s="17" t="s">
        <v>5490</v>
      </c>
      <c r="D120" s="17"/>
      <c r="E120" s="623">
        <v>410717</v>
      </c>
      <c r="F120" s="2006">
        <v>78218</v>
      </c>
    </row>
    <row r="121" spans="1:6" s="1954" customFormat="1" ht="15.75" thickBot="1">
      <c r="A121" s="80">
        <v>98</v>
      </c>
      <c r="B121" s="17"/>
      <c r="C121" s="17" t="s">
        <v>5491</v>
      </c>
      <c r="D121" s="17"/>
      <c r="E121" s="2009">
        <f>SUM(E90:E120)</f>
        <v>7808557</v>
      </c>
      <c r="F121" s="2010">
        <f>SUM(F89:F120)</f>
        <v>5390728</v>
      </c>
    </row>
    <row r="122" spans="1:6" s="1954" customFormat="1">
      <c r="A122" s="80">
        <v>99</v>
      </c>
      <c r="B122" s="17"/>
      <c r="C122" s="17"/>
      <c r="D122" s="17"/>
      <c r="E122" s="100"/>
      <c r="F122" s="2005"/>
    </row>
    <row r="123" spans="1:6" ht="16.5" thickBot="1">
      <c r="A123" s="442">
        <v>100</v>
      </c>
      <c r="B123" s="112"/>
      <c r="C123" s="112" t="s">
        <v>5492</v>
      </c>
      <c r="D123" s="112"/>
      <c r="E123" s="2011">
        <f>E121+E83</f>
        <v>7842557</v>
      </c>
      <c r="F123" s="2012">
        <f>F121+F83</f>
        <v>5396728</v>
      </c>
    </row>
    <row r="124" spans="1:6" s="1954" customFormat="1">
      <c r="A124" s="1012"/>
      <c r="B124" s="1012"/>
      <c r="C124" s="1012"/>
      <c r="D124" s="1012"/>
      <c r="E124" s="1180"/>
      <c r="F124" s="1180"/>
    </row>
    <row r="125" spans="1:6" s="1954" customFormat="1">
      <c r="A125" s="1012"/>
      <c r="B125" s="1012"/>
      <c r="C125" s="1012"/>
      <c r="D125" s="1012"/>
      <c r="E125" s="1180"/>
      <c r="F125" s="1180"/>
    </row>
    <row r="126" spans="1:6" ht="15.75">
      <c r="A126" s="114" t="str">
        <f>A62</f>
        <v>FERC FORM NO.1 (ED. 12-94) NYPSC Modified-96</v>
      </c>
      <c r="B126" s="69"/>
      <c r="C126" s="1108"/>
      <c r="D126" s="69"/>
      <c r="E126" s="17"/>
      <c r="F126" s="17"/>
    </row>
    <row r="127" spans="1:6">
      <c r="A127" s="69" t="s">
        <v>4006</v>
      </c>
      <c r="B127" s="1108"/>
      <c r="C127" s="1108"/>
      <c r="D127" s="1108"/>
      <c r="E127" s="1108"/>
      <c r="F127" s="1108"/>
    </row>
  </sheetData>
  <customSheetViews>
    <customSheetView guid="{15E51391-F6F3-48E9-B40F-0D0FA5B2E445}"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
      <headerFooter alignWithMargins="0"/>
    </customSheetView>
    <customSheetView guid="{3A144620-83F7-4F5B-821B-3720DAB5A017}"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2"/>
      <headerFooter alignWithMargins="0"/>
    </customSheetView>
    <customSheetView guid="{4AE1E835-A004-41CE-8576-E42DEB829644}"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3"/>
      <headerFooter alignWithMargins="0"/>
    </customSheetView>
    <customSheetView guid="{F164CA47-D0CA-4087-947A-F5047D94B8B7}"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4"/>
      <headerFooter alignWithMargins="0"/>
    </customSheetView>
    <customSheetView guid="{BD2EE8C8-7F57-4FE0-A338-C6EB2215B0F1}" scale="60" colorId="22" showPageBreaks="1" fitToPage="1" printArea="1" view="pageBreakPreview">
      <selection activeCell="C20" sqref="C20"/>
      <pageMargins left="0.5" right="0.5" top="0.25" bottom="0.25" header="0" footer="0"/>
      <printOptions horizontalCentered="1" verticalCentered="1"/>
      <pageSetup scale="73" fitToHeight="2" orientation="portrait" horizontalDpi="300" verticalDpi="300" r:id="rId5"/>
      <headerFooter alignWithMargins="0"/>
    </customSheetView>
    <customSheetView guid="{C7E3EE00-B00F-419E-8611-266863084489}" scale="60" colorId="22" showPageBreaks="1" fitToPage="1" printArea="1" view="pageBreakPreview">
      <selection activeCell="C20" sqref="C20"/>
      <pageMargins left="0.5" right="0.5" top="0.25" bottom="0.25" header="0" footer="0"/>
      <printOptions horizontalCentered="1" verticalCentered="1"/>
      <pageSetup scale="73" fitToHeight="2" orientation="portrait" horizontalDpi="300" verticalDpi="300" r:id="rId6"/>
      <headerFooter alignWithMargins="0"/>
    </customSheetView>
    <customSheetView guid="{3477AA39-47F3-4DEE-B5AC-34FD34A7C506}" scale="60" colorId="22" showPageBreaks="1" fitToPage="1" printArea="1" view="pageBreakPreview">
      <selection activeCell="C20" sqref="C20"/>
      <pageMargins left="0.5" right="0.5" top="0.25" bottom="0.25" header="0" footer="0"/>
      <printOptions horizontalCentered="1" verticalCentered="1"/>
      <pageSetup scale="73" fitToHeight="2" orientation="portrait" horizontalDpi="300" verticalDpi="300" r:id="rId7"/>
      <headerFooter alignWithMargins="0"/>
    </customSheetView>
    <customSheetView guid="{49B64248-30F9-46D2-A9F4-36D89630158D}" scale="60" colorId="22" showPageBreaks="1" fitToPage="1" printArea="1" view="pageBreakPreview">
      <selection activeCell="C20" sqref="C20"/>
      <pageMargins left="0.5" right="0.5" top="0.25" bottom="0.25" header="0" footer="0"/>
      <printOptions horizontalCentered="1" verticalCentered="1"/>
      <pageSetup scale="73" fitToHeight="2" orientation="portrait" horizontalDpi="300" verticalDpi="300" r:id="rId8"/>
      <headerFooter alignWithMargins="0"/>
    </customSheetView>
    <customSheetView guid="{9460FF40-1E23-4EAD-9F2E-3CC0E3823200}" scale="60" colorId="22" showPageBreaks="1" fitToPage="1" printArea="1" view="pageBreakPreview">
      <selection activeCell="C20" sqref="C20"/>
      <pageMargins left="0.5" right="0.5" top="0.25" bottom="0.25" header="0" footer="0"/>
      <printOptions horizontalCentered="1" verticalCentered="1"/>
      <pageSetup scale="73" fitToHeight="2" orientation="portrait" horizontalDpi="300" verticalDpi="300" r:id="rId9"/>
      <headerFooter alignWithMargins="0"/>
    </customSheetView>
    <customSheetView guid="{33F19BEF-14FD-48AD-9437-DC9391C2FB5D}"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0"/>
      <headerFooter alignWithMargins="0"/>
    </customSheetView>
    <customSheetView guid="{3572A64A-10E1-48A8-88DB-C6FDE35A45D9}"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1"/>
      <headerFooter alignWithMargins="0"/>
    </customSheetView>
    <customSheetView guid="{9A3FFF2B-6404-4DF1-A691-3B3D111BF416}"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2"/>
      <headerFooter alignWithMargins="0"/>
    </customSheetView>
    <customSheetView guid="{6972FD2D-1C11-49E2-936D-D053FB86EE49}" scale="60" colorId="22" showPageBreaks="1" fitToPage="1" view="pageBreakPreview">
      <selection activeCell="F13" sqref="F13"/>
      <pageMargins left="0.5" right="0.5" top="0.25" bottom="0.25" header="0" footer="0"/>
      <printOptions horizontalCentered="1" verticalCentered="1"/>
      <pageSetup scale="73" fitToHeight="2" orientation="portrait" horizontalDpi="300" verticalDpi="300" r:id="rId13"/>
      <headerFooter alignWithMargins="0"/>
    </customSheetView>
    <customSheetView guid="{909B62D3-37B4-48E7-A28D-FCCB057513A6}"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4"/>
      <headerFooter alignWithMargins="0"/>
    </customSheetView>
    <customSheetView guid="{AF5B460E-BE98-4D6A-BC4D-FB7F586FE8C3}"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5"/>
      <headerFooter alignWithMargins="0"/>
    </customSheetView>
    <customSheetView guid="{AD2DEECA-73A1-433A-8496-725ED72ABD3B}" scale="60" colorId="22" showPageBreaks="1" fitToPage="1" view="pageBreakPreview">
      <selection activeCell="C20" sqref="C20"/>
      <pageMargins left="0.5" right="0.5" top="0.25" bottom="0.25" header="0" footer="0"/>
      <printOptions horizontalCentered="1" verticalCentered="1"/>
      <pageSetup scale="73" fitToHeight="2" orientation="portrait" horizontalDpi="300" verticalDpi="300" r:id="rId16"/>
      <headerFooter alignWithMargins="0"/>
    </customSheetView>
    <customSheetView guid="{613A73D1-ED13-41BC-B183-6F740B4BAFC9}" scale="60" colorId="22" showPageBreaks="1" view="pageBreakPreview" topLeftCell="A79">
      <selection activeCell="C20" sqref="C20"/>
      <rowBreaks count="1" manualBreakCount="1">
        <brk id="68" max="16383" man="1"/>
      </rowBreaks>
      <pageMargins left="0.5" right="0.5" top="0.25" bottom="0.25" header="0" footer="0"/>
      <printOptions horizontalCentered="1" verticalCentered="1"/>
      <pageSetup scale="73" fitToHeight="2" orientation="portrait" horizontalDpi="300" verticalDpi="300" r:id="rId17"/>
      <headerFooter alignWithMargins="0"/>
    </customSheetView>
  </customSheetViews>
  <printOptions horizontalCentered="1" verticalCentered="1"/>
  <pageMargins left="0.5" right="0.5" top="0.25" bottom="0.25" header="0" footer="0"/>
  <pageSetup scale="70" fitToHeight="2" orientation="portrait" horizontalDpi="300" verticalDpi="300" r:id="rId18"/>
  <headerFooter alignWithMargins="0"/>
  <rowBreaks count="1" manualBreakCount="1">
    <brk id="6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58"/>
  <sheetViews>
    <sheetView defaultGridColor="0" view="pageBreakPreview" colorId="22" zoomScale="60" zoomScaleNormal="85" workbookViewId="0">
      <selection activeCell="H96" sqref="H96"/>
    </sheetView>
  </sheetViews>
  <sheetFormatPr defaultColWidth="9.6640625" defaultRowHeight="15"/>
  <cols>
    <col min="1" max="1" width="4.6640625" customWidth="1"/>
    <col min="2" max="2" width="1.6640625" customWidth="1"/>
    <col min="3" max="3" width="37.33203125" customWidth="1"/>
    <col min="4" max="7" width="14.6640625" customWidth="1"/>
  </cols>
  <sheetData>
    <row r="1" spans="1:7">
      <c r="A1" s="29" t="s">
        <v>2526</v>
      </c>
      <c r="B1" s="66"/>
      <c r="C1" s="260"/>
      <c r="D1" s="262" t="s">
        <v>1549</v>
      </c>
      <c r="E1" s="66"/>
      <c r="F1" s="262" t="s">
        <v>2058</v>
      </c>
      <c r="G1" s="313" t="s">
        <v>2059</v>
      </c>
    </row>
    <row r="2" spans="1:7">
      <c r="A2" s="72" t="str">
        <f>'Data Sheet'!$C$25</f>
        <v>Central Hudson Gas &amp; Electric</v>
      </c>
      <c r="B2" s="17"/>
      <c r="C2" s="81"/>
      <c r="D2" s="97" t="s">
        <v>1335</v>
      </c>
      <c r="E2" s="17"/>
      <c r="F2" s="97" t="s">
        <v>2061</v>
      </c>
      <c r="G2" s="83"/>
    </row>
    <row r="3" spans="1:7" ht="15" customHeight="1">
      <c r="A3" s="74"/>
      <c r="B3" s="77"/>
      <c r="C3" s="117"/>
      <c r="D3" s="104" t="s">
        <v>1336</v>
      </c>
      <c r="E3" s="77"/>
      <c r="F3" s="1105" t="str">
        <f>'Data Sheet'!$C$40</f>
        <v>4/14/14</v>
      </c>
      <c r="G3" s="1186" t="str">
        <f>'Data Sheet'!$C$38</f>
        <v>12/31/13</v>
      </c>
    </row>
    <row r="4" spans="1:7" ht="15" customHeight="1">
      <c r="A4" s="379" t="s">
        <v>4007</v>
      </c>
      <c r="B4" s="69"/>
      <c r="C4" s="1108"/>
      <c r="D4" s="69"/>
      <c r="E4" s="69"/>
      <c r="F4" s="69"/>
      <c r="G4" s="70"/>
    </row>
    <row r="5" spans="1:7">
      <c r="A5" s="74"/>
      <c r="B5" s="77"/>
      <c r="C5" s="77" t="s">
        <v>4008</v>
      </c>
      <c r="D5" s="77"/>
      <c r="E5" s="77"/>
      <c r="F5" s="77"/>
      <c r="G5" s="76"/>
    </row>
    <row r="6" spans="1:7">
      <c r="A6" s="693" t="s">
        <v>2743</v>
      </c>
      <c r="B6" s="267" t="s">
        <v>3606</v>
      </c>
      <c r="C6" s="267"/>
      <c r="D6" s="267"/>
      <c r="E6" s="267"/>
      <c r="F6" s="267"/>
      <c r="G6" s="268"/>
    </row>
    <row r="7" spans="1:7">
      <c r="A7" s="693"/>
      <c r="B7" s="267" t="s">
        <v>3607</v>
      </c>
      <c r="C7" s="267"/>
      <c r="D7" s="267"/>
      <c r="E7" s="267"/>
      <c r="F7" s="267"/>
      <c r="G7" s="268"/>
    </row>
    <row r="8" spans="1:7">
      <c r="A8" s="693" t="s">
        <v>2661</v>
      </c>
      <c r="B8" s="267" t="s">
        <v>3608</v>
      </c>
      <c r="C8" s="267"/>
      <c r="D8" s="267"/>
      <c r="E8" s="267"/>
      <c r="F8" s="267"/>
      <c r="G8" s="268"/>
    </row>
    <row r="9" spans="1:7">
      <c r="A9" s="693"/>
      <c r="B9" s="267" t="s">
        <v>3609</v>
      </c>
      <c r="C9" s="267"/>
      <c r="D9" s="267"/>
      <c r="E9" s="267"/>
      <c r="F9" s="267"/>
      <c r="G9" s="268"/>
    </row>
    <row r="10" spans="1:7">
      <c r="A10" s="693" t="s">
        <v>2662</v>
      </c>
      <c r="B10" s="267" t="s">
        <v>3610</v>
      </c>
      <c r="C10" s="267"/>
      <c r="D10" s="267"/>
      <c r="E10" s="267"/>
      <c r="F10" s="267"/>
      <c r="G10" s="268"/>
    </row>
    <row r="11" spans="1:7">
      <c r="A11" s="693"/>
      <c r="B11" s="267" t="s">
        <v>3611</v>
      </c>
      <c r="C11" s="267"/>
      <c r="D11" s="267"/>
      <c r="E11" s="267"/>
      <c r="F11" s="267"/>
      <c r="G11" s="268"/>
    </row>
    <row r="12" spans="1:7">
      <c r="A12" s="693"/>
      <c r="B12" s="267" t="s">
        <v>3716</v>
      </c>
      <c r="C12" s="267"/>
      <c r="D12" s="267"/>
      <c r="E12" s="267"/>
      <c r="F12" s="267"/>
      <c r="G12" s="268"/>
    </row>
    <row r="13" spans="1:7">
      <c r="A13" s="693"/>
      <c r="B13" s="267" t="s">
        <v>3717</v>
      </c>
      <c r="C13" s="267"/>
      <c r="D13" s="267"/>
      <c r="E13" s="267"/>
      <c r="F13" s="267"/>
      <c r="G13" s="268"/>
    </row>
    <row r="14" spans="1:7">
      <c r="A14" s="693"/>
      <c r="B14" s="267" t="s">
        <v>3718</v>
      </c>
      <c r="C14" s="267"/>
      <c r="D14" s="267"/>
      <c r="E14" s="267"/>
      <c r="F14" s="267"/>
      <c r="G14" s="268"/>
    </row>
    <row r="15" spans="1:7">
      <c r="A15" s="693"/>
      <c r="B15" s="267" t="s">
        <v>3719</v>
      </c>
      <c r="C15" s="267"/>
      <c r="D15" s="267"/>
      <c r="E15" s="267"/>
      <c r="F15" s="267"/>
      <c r="G15" s="268"/>
    </row>
    <row r="16" spans="1:7">
      <c r="A16" s="693"/>
      <c r="B16" s="267" t="s">
        <v>3720</v>
      </c>
      <c r="C16" s="267"/>
      <c r="D16" s="267"/>
      <c r="E16" s="267"/>
      <c r="F16" s="267"/>
      <c r="G16" s="268"/>
    </row>
    <row r="17" spans="1:7">
      <c r="A17" s="693"/>
      <c r="B17" s="267" t="s">
        <v>3721</v>
      </c>
      <c r="C17" s="267"/>
      <c r="D17" s="267"/>
      <c r="E17" s="267"/>
      <c r="F17" s="267"/>
      <c r="G17" s="268"/>
    </row>
    <row r="18" spans="1:7">
      <c r="A18" s="693"/>
      <c r="B18" s="267" t="s">
        <v>3722</v>
      </c>
      <c r="C18" s="267"/>
      <c r="D18" s="267"/>
      <c r="E18" s="267"/>
      <c r="F18" s="267"/>
      <c r="G18" s="268"/>
    </row>
    <row r="19" spans="1:7">
      <c r="A19" s="693"/>
      <c r="B19" s="267" t="s">
        <v>3723</v>
      </c>
      <c r="C19" s="267"/>
      <c r="D19" s="267"/>
      <c r="E19" s="267"/>
      <c r="F19" s="267"/>
      <c r="G19" s="268"/>
    </row>
    <row r="20" spans="1:7">
      <c r="A20" s="693"/>
      <c r="B20" s="267" t="s">
        <v>3724</v>
      </c>
      <c r="C20" s="267"/>
      <c r="D20" s="267"/>
      <c r="E20" s="267"/>
      <c r="F20" s="267"/>
      <c r="G20" s="268"/>
    </row>
    <row r="21" spans="1:7">
      <c r="A21" s="693"/>
      <c r="B21" s="267" t="s">
        <v>3725</v>
      </c>
      <c r="C21" s="267"/>
      <c r="D21" s="267"/>
      <c r="E21" s="267"/>
      <c r="F21" s="267"/>
      <c r="G21" s="268"/>
    </row>
    <row r="22" spans="1:7">
      <c r="A22" s="693"/>
      <c r="B22" s="267" t="s">
        <v>3726</v>
      </c>
      <c r="C22" s="267"/>
      <c r="D22" s="267"/>
      <c r="E22" s="267"/>
      <c r="F22" s="267"/>
      <c r="G22" s="268"/>
    </row>
    <row r="23" spans="1:7">
      <c r="A23" s="693" t="s">
        <v>4211</v>
      </c>
      <c r="B23" s="267" t="s">
        <v>3727</v>
      </c>
      <c r="C23" s="267"/>
      <c r="D23" s="267"/>
      <c r="E23" s="267"/>
      <c r="F23" s="267"/>
      <c r="G23" s="268"/>
    </row>
    <row r="24" spans="1:7">
      <c r="A24" s="693"/>
      <c r="B24" s="267" t="s">
        <v>3728</v>
      </c>
      <c r="C24" s="267"/>
      <c r="D24" s="267"/>
      <c r="E24" s="267"/>
      <c r="F24" s="267"/>
      <c r="G24" s="268"/>
    </row>
    <row r="25" spans="1:7">
      <c r="A25" s="314"/>
      <c r="B25" s="315"/>
      <c r="C25" s="315" t="s">
        <v>3729</v>
      </c>
      <c r="D25" s="315"/>
      <c r="E25" s="315"/>
      <c r="F25" s="315"/>
      <c r="G25" s="316"/>
    </row>
    <row r="26" spans="1:7">
      <c r="A26" s="271"/>
      <c r="B26" s="97"/>
      <c r="C26" s="17"/>
      <c r="D26" s="97"/>
      <c r="E26" s="345" t="s">
        <v>3648</v>
      </c>
      <c r="F26" s="345" t="s">
        <v>3648</v>
      </c>
      <c r="G26" s="83"/>
    </row>
    <row r="27" spans="1:7">
      <c r="A27" s="271"/>
      <c r="B27" s="97"/>
      <c r="C27" s="17"/>
      <c r="D27" s="345" t="s">
        <v>3730</v>
      </c>
      <c r="E27" s="345" t="s">
        <v>3731</v>
      </c>
      <c r="F27" s="345" t="s">
        <v>3732</v>
      </c>
      <c r="G27" s="83"/>
    </row>
    <row r="28" spans="1:7">
      <c r="A28" s="271" t="s">
        <v>2238</v>
      </c>
      <c r="B28" s="97"/>
      <c r="C28" s="346" t="s">
        <v>3733</v>
      </c>
      <c r="D28" s="345" t="s">
        <v>3734</v>
      </c>
      <c r="E28" s="345" t="s">
        <v>1</v>
      </c>
      <c r="F28" s="345" t="s">
        <v>1</v>
      </c>
      <c r="G28" s="270" t="s">
        <v>2677</v>
      </c>
    </row>
    <row r="29" spans="1:7">
      <c r="A29" s="271" t="s">
        <v>1987</v>
      </c>
      <c r="B29" s="97"/>
      <c r="C29" s="17"/>
      <c r="D29" s="345" t="s">
        <v>3735</v>
      </c>
      <c r="E29" s="345" t="s">
        <v>3736</v>
      </c>
      <c r="F29" s="345" t="s">
        <v>3737</v>
      </c>
      <c r="G29" s="83"/>
    </row>
    <row r="30" spans="1:7">
      <c r="A30" s="272"/>
      <c r="B30" s="104"/>
      <c r="C30" s="823" t="s">
        <v>3447</v>
      </c>
      <c r="D30" s="397" t="s">
        <v>3448</v>
      </c>
      <c r="E30" s="397" t="s">
        <v>3449</v>
      </c>
      <c r="F30" s="397" t="s">
        <v>3450</v>
      </c>
      <c r="G30" s="273" t="s">
        <v>2692</v>
      </c>
    </row>
    <row r="31" spans="1:7">
      <c r="A31" s="694">
        <v>1</v>
      </c>
      <c r="B31" s="275"/>
      <c r="C31" s="315" t="s">
        <v>3738</v>
      </c>
      <c r="D31" s="364"/>
      <c r="E31" s="364"/>
      <c r="F31" s="364"/>
      <c r="G31" s="317">
        <f t="shared" ref="G31:G40" si="0">SUM(D31:F31)</f>
        <v>0</v>
      </c>
    </row>
    <row r="32" spans="1:7">
      <c r="A32" s="694">
        <v>2</v>
      </c>
      <c r="B32" s="275"/>
      <c r="C32" s="315" t="s">
        <v>3739</v>
      </c>
      <c r="D32" s="368"/>
      <c r="E32" s="368"/>
      <c r="F32" s="368"/>
      <c r="G32" s="320">
        <f t="shared" si="0"/>
        <v>0</v>
      </c>
    </row>
    <row r="33" spans="1:7">
      <c r="A33" s="694">
        <v>3</v>
      </c>
      <c r="B33" s="275"/>
      <c r="C33" s="315" t="s">
        <v>3740</v>
      </c>
      <c r="D33" s="368"/>
      <c r="E33" s="368"/>
      <c r="F33" s="368"/>
      <c r="G33" s="320">
        <f t="shared" si="0"/>
        <v>0</v>
      </c>
    </row>
    <row r="34" spans="1:7">
      <c r="A34" s="694">
        <v>4</v>
      </c>
      <c r="B34" s="275"/>
      <c r="C34" s="315" t="s">
        <v>3741</v>
      </c>
      <c r="D34" s="368">
        <v>784440</v>
      </c>
      <c r="E34" s="368"/>
      <c r="F34" s="368"/>
      <c r="G34" s="320">
        <f t="shared" si="0"/>
        <v>784440</v>
      </c>
    </row>
    <row r="35" spans="1:7">
      <c r="A35" s="694">
        <v>5</v>
      </c>
      <c r="B35" s="275"/>
      <c r="C35" s="315" t="s">
        <v>3742</v>
      </c>
      <c r="D35" s="368"/>
      <c r="E35" s="368"/>
      <c r="F35" s="368"/>
      <c r="G35" s="320">
        <f t="shared" si="0"/>
        <v>0</v>
      </c>
    </row>
    <row r="36" spans="1:7">
      <c r="A36" s="694">
        <v>6</v>
      </c>
      <c r="B36" s="275"/>
      <c r="C36" s="315" t="s">
        <v>3743</v>
      </c>
      <c r="D36" s="368">
        <v>113249</v>
      </c>
      <c r="E36" s="368"/>
      <c r="F36" s="368"/>
      <c r="G36" s="320">
        <f t="shared" si="0"/>
        <v>113249</v>
      </c>
    </row>
    <row r="37" spans="1:7">
      <c r="A37" s="694">
        <v>7</v>
      </c>
      <c r="B37" s="275"/>
      <c r="C37" s="315" t="s">
        <v>3744</v>
      </c>
      <c r="D37" s="368">
        <v>5552907</v>
      </c>
      <c r="E37" s="368">
        <v>69036</v>
      </c>
      <c r="F37" s="368"/>
      <c r="G37" s="320">
        <f t="shared" si="0"/>
        <v>5621943</v>
      </c>
    </row>
    <row r="38" spans="1:7">
      <c r="A38" s="694">
        <v>8</v>
      </c>
      <c r="B38" s="275"/>
      <c r="C38" s="315" t="s">
        <v>3745</v>
      </c>
      <c r="D38" s="368">
        <v>18671008</v>
      </c>
      <c r="E38" s="368"/>
      <c r="F38" s="368"/>
      <c r="G38" s="320">
        <f t="shared" si="0"/>
        <v>18671008</v>
      </c>
    </row>
    <row r="39" spans="1:7">
      <c r="A39" s="694">
        <v>9</v>
      </c>
      <c r="B39" s="275"/>
      <c r="C39" s="315" t="s">
        <v>3746</v>
      </c>
      <c r="D39" s="368">
        <v>46606</v>
      </c>
      <c r="E39" s="368"/>
      <c r="F39" s="368"/>
      <c r="G39" s="320">
        <f t="shared" si="0"/>
        <v>46606</v>
      </c>
    </row>
    <row r="40" spans="1:7">
      <c r="A40" s="694">
        <v>10</v>
      </c>
      <c r="B40" s="275"/>
      <c r="C40" s="315" t="s">
        <v>3747</v>
      </c>
      <c r="D40" s="368">
        <v>4022422</v>
      </c>
      <c r="E40" s="368"/>
      <c r="F40" s="368">
        <v>2176134</v>
      </c>
      <c r="G40" s="320">
        <f t="shared" si="0"/>
        <v>6198556</v>
      </c>
    </row>
    <row r="41" spans="1:7" ht="15.75" thickBot="1">
      <c r="A41" s="694">
        <v>11</v>
      </c>
      <c r="B41" s="275"/>
      <c r="C41" s="826" t="s">
        <v>210</v>
      </c>
      <c r="D41" s="695">
        <f>SUM(D31:D40)</f>
        <v>29190632</v>
      </c>
      <c r="E41" s="695">
        <f>SUM(E31:E40)</f>
        <v>69036</v>
      </c>
      <c r="F41" s="695">
        <f>SUM(F31:F40)</f>
        <v>2176134</v>
      </c>
      <c r="G41" s="696">
        <f>SUM(G31:G40)</f>
        <v>31435802</v>
      </c>
    </row>
    <row r="42" spans="1:7" ht="15.75" thickTop="1">
      <c r="A42" s="148" t="s">
        <v>3748</v>
      </c>
      <c r="B42" s="75"/>
      <c r="C42" s="75"/>
      <c r="D42" s="75"/>
      <c r="E42" s="75"/>
      <c r="F42" s="75"/>
      <c r="G42" s="538"/>
    </row>
    <row r="43" spans="1:7">
      <c r="A43" s="72"/>
      <c r="B43" s="17"/>
      <c r="C43" s="17"/>
      <c r="D43" s="17"/>
      <c r="E43" s="17"/>
      <c r="F43" s="17"/>
      <c r="G43" s="73"/>
    </row>
    <row r="44" spans="1:7">
      <c r="A44" s="72"/>
      <c r="B44" s="17"/>
      <c r="C44" s="17"/>
      <c r="D44" s="17"/>
      <c r="E44" s="17"/>
      <c r="F44" s="17"/>
      <c r="G44" s="73"/>
    </row>
    <row r="45" spans="1:7">
      <c r="A45" s="72"/>
      <c r="B45" s="17"/>
      <c r="C45" s="17"/>
      <c r="D45" s="17"/>
      <c r="E45" s="17"/>
      <c r="F45" s="17"/>
      <c r="G45" s="73"/>
    </row>
    <row r="46" spans="1:7">
      <c r="A46" s="72"/>
      <c r="B46" s="17"/>
      <c r="C46" s="17"/>
      <c r="D46" s="17"/>
      <c r="E46" s="17"/>
      <c r="F46" s="17"/>
      <c r="G46" s="73"/>
    </row>
    <row r="47" spans="1:7">
      <c r="A47" s="72"/>
      <c r="B47" s="17"/>
      <c r="C47" s="17"/>
      <c r="D47" s="17"/>
      <c r="E47" s="17"/>
      <c r="F47" s="17"/>
      <c r="G47" s="73"/>
    </row>
    <row r="48" spans="1:7">
      <c r="A48" s="72"/>
      <c r="B48" s="17"/>
      <c r="C48" s="17"/>
      <c r="D48" s="17"/>
      <c r="E48" s="17"/>
      <c r="F48" s="17"/>
      <c r="G48" s="73"/>
    </row>
    <row r="49" spans="1:7">
      <c r="A49" s="72"/>
      <c r="B49" s="17"/>
      <c r="C49" s="17"/>
      <c r="D49" s="17"/>
      <c r="E49" s="17"/>
      <c r="F49" s="17"/>
      <c r="G49" s="73"/>
    </row>
    <row r="50" spans="1:7">
      <c r="A50" s="72"/>
      <c r="B50" s="17"/>
      <c r="C50" s="17"/>
      <c r="D50" s="17"/>
      <c r="E50" s="17"/>
      <c r="F50" s="17"/>
      <c r="G50" s="73"/>
    </row>
    <row r="51" spans="1:7">
      <c r="A51" s="72"/>
      <c r="B51" s="17"/>
      <c r="C51" s="17"/>
      <c r="D51" s="17"/>
      <c r="E51" s="17"/>
      <c r="F51" s="17"/>
      <c r="G51" s="73"/>
    </row>
    <row r="52" spans="1:7">
      <c r="A52" s="72"/>
      <c r="B52" s="17"/>
      <c r="C52" s="17"/>
      <c r="D52" s="17"/>
      <c r="E52" s="17"/>
      <c r="F52" s="17"/>
      <c r="G52" s="73"/>
    </row>
    <row r="53" spans="1:7">
      <c r="A53" s="72"/>
      <c r="B53" s="17"/>
      <c r="C53" s="17"/>
      <c r="D53" s="17"/>
      <c r="E53" s="17"/>
      <c r="F53" s="17"/>
      <c r="G53" s="73"/>
    </row>
    <row r="54" spans="1:7">
      <c r="A54" s="72"/>
      <c r="B54" s="17"/>
      <c r="C54" s="17"/>
      <c r="D54" s="17"/>
      <c r="E54" s="17"/>
      <c r="F54" s="17"/>
      <c r="G54" s="73"/>
    </row>
    <row r="55" spans="1:7" ht="15.75" thickBot="1">
      <c r="A55" s="111"/>
      <c r="B55" s="112"/>
      <c r="C55" s="112"/>
      <c r="D55" s="112"/>
      <c r="E55" s="112"/>
      <c r="F55" s="112"/>
      <c r="G55" s="113"/>
    </row>
    <row r="56" spans="1:7">
      <c r="A56" s="17"/>
      <c r="B56" s="17"/>
      <c r="C56" s="17"/>
      <c r="D56" s="17"/>
      <c r="E56" s="17"/>
      <c r="F56" s="17"/>
      <c r="G56" s="17"/>
    </row>
    <row r="57" spans="1:7">
      <c r="A57" s="1183" t="s">
        <v>3749</v>
      </c>
      <c r="B57" s="69"/>
      <c r="C57" s="69"/>
      <c r="D57" s="1107"/>
      <c r="E57" s="69"/>
      <c r="F57" s="69"/>
      <c r="G57" s="69"/>
    </row>
    <row r="58" spans="1:7">
      <c r="A58" s="69" t="s">
        <v>3750</v>
      </c>
      <c r="B58" s="1108"/>
      <c r="C58" s="1108"/>
      <c r="D58" s="69"/>
      <c r="E58" s="69"/>
      <c r="F58" s="69"/>
      <c r="G58" s="69"/>
    </row>
  </sheetData>
  <customSheetViews>
    <customSheetView guid="{15E51391-F6F3-48E9-B40F-0D0FA5B2E445}" scale="85" colorId="22" fitToPage="1" topLeftCell="A7">
      <selection activeCell="F39" sqref="F39"/>
      <pageMargins left="0.25" right="0.25" top="0.25" bottom="0.25" header="0" footer="0"/>
      <printOptions horizontalCentered="1" verticalCentered="1"/>
      <pageSetup scale="83" orientation="portrait" r:id="rId1"/>
      <headerFooter alignWithMargins="0"/>
    </customSheetView>
    <customSheetView guid="{3A144620-83F7-4F5B-821B-3720DAB5A017}" scale="85" colorId="22" fitToPage="1" topLeftCell="A7">
      <selection activeCell="F39" sqref="F39"/>
      <pageMargins left="0.25" right="0.25" top="0.25" bottom="0.25" header="0" footer="0"/>
      <printOptions horizontalCentered="1" verticalCentered="1"/>
      <pageSetup scale="83" orientation="portrait" r:id="rId2"/>
      <headerFooter alignWithMargins="0"/>
    </customSheetView>
    <customSheetView guid="{4AE1E835-A004-41CE-8576-E42DEB829644}" scale="85" colorId="22" fitToPage="1" topLeftCell="A7">
      <selection activeCell="F39" sqref="F39"/>
      <pageMargins left="0.25" right="0.25" top="0.25" bottom="0.25" header="0" footer="0"/>
      <printOptions horizontalCentered="1" verticalCentered="1"/>
      <pageSetup scale="83" orientation="portrait" r:id="rId3"/>
      <headerFooter alignWithMargins="0"/>
    </customSheetView>
    <customSheetView guid="{F164CA47-D0CA-4087-947A-F5047D94B8B7}" scale="85" colorId="22" fitToPage="1" topLeftCell="A7">
      <selection activeCell="F39" sqref="F39"/>
      <pageMargins left="0.25" right="0.25" top="0.25" bottom="0.25" header="0" footer="0"/>
      <printOptions horizontalCentered="1" verticalCentered="1"/>
      <pageSetup scale="83" orientation="portrait" r:id="rId4"/>
      <headerFooter alignWithMargins="0"/>
    </customSheetView>
    <customSheetView guid="{BD2EE8C8-7F57-4FE0-A338-C6EB2215B0F1}" scale="85" colorId="22" fitToPage="1">
      <selection activeCell="F41" sqref="F41"/>
      <pageMargins left="0.25" right="0.25" top="0.25" bottom="0.25" header="0" footer="0"/>
      <printOptions horizontalCentered="1" verticalCentered="1"/>
      <pageSetup scale="83" orientation="portrait" horizontalDpi="300" verticalDpi="300" r:id="rId5"/>
      <headerFooter alignWithMargins="0"/>
    </customSheetView>
    <customSheetView guid="{C7E3EE00-B00F-419E-8611-266863084489}" scale="60" colorId="22" showPageBreaks="1" fitToPage="1" view="pageBreakPreview">
      <selection activeCell="C3" sqref="C3"/>
      <pageMargins left="0.25" right="0.25" top="0.25" bottom="0.25" header="0" footer="0"/>
      <printOptions horizontalCentered="1" verticalCentered="1"/>
      <pageSetup scale="83" orientation="portrait" horizontalDpi="300" verticalDpi="300" r:id="rId6"/>
      <headerFooter alignWithMargins="0"/>
    </customSheetView>
    <customSheetView guid="{3477AA39-47F3-4DEE-B5AC-34FD34A7C506}" scale="60" colorId="22" showPageBreaks="1" fitToPage="1" view="pageBreakPreview">
      <selection activeCell="C3" sqref="C3"/>
      <pageMargins left="0.25" right="0.25" top="0.25" bottom="0.25" header="0" footer="0"/>
      <printOptions horizontalCentered="1" verticalCentered="1"/>
      <pageSetup scale="83" orientation="portrait" horizontalDpi="300" verticalDpi="300" r:id="rId7"/>
      <headerFooter alignWithMargins="0"/>
    </customSheetView>
    <customSheetView guid="{49B64248-30F9-46D2-A9F4-36D89630158D}" scale="60" colorId="22" showPageBreaks="1" fitToPage="1" view="pageBreakPreview">
      <selection activeCell="C3" sqref="C3"/>
      <pageMargins left="0.25" right="0.25" top="0.25" bottom="0.25" header="0" footer="0"/>
      <printOptions horizontalCentered="1" verticalCentered="1"/>
      <pageSetup scale="83" orientation="portrait" horizontalDpi="300" verticalDpi="300" r:id="rId8"/>
      <headerFooter alignWithMargins="0"/>
    </customSheetView>
    <customSheetView guid="{9460FF40-1E23-4EAD-9F2E-3CC0E3823200}" scale="60" colorId="22" showPageBreaks="1" fitToPage="1" view="pageBreakPreview">
      <selection activeCell="C3" sqref="C3"/>
      <pageMargins left="0.25" right="0.25" top="0.25" bottom="0.25" header="0" footer="0"/>
      <printOptions horizontalCentered="1" verticalCentered="1"/>
      <pageSetup scale="83" orientation="portrait" horizontalDpi="300" verticalDpi="300" r:id="rId9"/>
      <headerFooter alignWithMargins="0"/>
    </customSheetView>
    <customSheetView guid="{33F19BEF-14FD-48AD-9437-DC9391C2FB5D}" scale="85" colorId="22" fitToPage="1" topLeftCell="A7">
      <selection activeCell="F39" sqref="F39"/>
      <pageMargins left="0.25" right="0.25" top="0.25" bottom="0.25" header="0" footer="0"/>
      <printOptions horizontalCentered="1" verticalCentered="1"/>
      <pageSetup scale="14" orientation="portrait" r:id="rId10"/>
      <headerFooter alignWithMargins="0"/>
    </customSheetView>
    <customSheetView guid="{3572A64A-10E1-48A8-88DB-C6FDE35A45D9}" scale="85" colorId="22" fitToPage="1" topLeftCell="A7">
      <selection activeCell="F39" sqref="F39"/>
      <pageMargins left="0.25" right="0.25" top="0.25" bottom="0.25" header="0" footer="0"/>
      <printOptions horizontalCentered="1" verticalCentered="1"/>
      <pageSetup scale="83" orientation="portrait" r:id="rId11"/>
      <headerFooter alignWithMargins="0"/>
    </customSheetView>
    <customSheetView guid="{9A3FFF2B-6404-4DF1-A691-3B3D111BF416}" scale="85" colorId="22" fitToPage="1" topLeftCell="A7">
      <selection activeCell="F39" sqref="F39"/>
      <pageMargins left="0.25" right="0.25" top="0.25" bottom="0.25" header="0" footer="0"/>
      <printOptions horizontalCentered="1" verticalCentered="1"/>
      <pageSetup scale="83" orientation="portrait" r:id="rId12"/>
      <headerFooter alignWithMargins="0"/>
    </customSheetView>
    <customSheetView guid="{6972FD2D-1C11-49E2-936D-D053FB86EE49}" scale="85" colorId="22" fitToPage="1" topLeftCell="A7">
      <selection activeCell="F39" sqref="F39"/>
      <pageMargins left="0.25" right="0.25" top="0.25" bottom="0.25" header="0" footer="0"/>
      <printOptions horizontalCentered="1" verticalCentered="1"/>
      <pageSetup scale="83" orientation="portrait" r:id="rId13"/>
      <headerFooter alignWithMargins="0"/>
    </customSheetView>
    <customSheetView guid="{909B62D3-37B4-48E7-A28D-FCCB057513A6}" scale="85" colorId="22" fitToPage="1" topLeftCell="A7">
      <selection activeCell="F39" sqref="F39"/>
      <pageMargins left="0.25" right="0.25" top="0.25" bottom="0.25" header="0" footer="0"/>
      <printOptions horizontalCentered="1" verticalCentered="1"/>
      <pageSetup scale="83" orientation="portrait" r:id="rId14"/>
      <headerFooter alignWithMargins="0"/>
    </customSheetView>
    <customSheetView guid="{AF5B460E-BE98-4D6A-BC4D-FB7F586FE8C3}" scale="85" colorId="22" showPageBreaks="1" fitToPage="1" topLeftCell="A7">
      <selection activeCell="F39" sqref="F39"/>
      <pageMargins left="0.25" right="0.25" top="0.25" bottom="0.25" header="0" footer="0"/>
      <printOptions horizontalCentered="1" verticalCentered="1"/>
      <pageSetup scale="83" orientation="portrait" r:id="rId15"/>
      <headerFooter alignWithMargins="0"/>
    </customSheetView>
    <customSheetView guid="{AD2DEECA-73A1-433A-8496-725ED72ABD3B}" scale="85" colorId="22" fitToPage="1" topLeftCell="A7">
      <selection activeCell="F39" sqref="F39"/>
      <pageMargins left="0.25" right="0.25" top="0.25" bottom="0.25" header="0" footer="0"/>
      <printOptions horizontalCentered="1" verticalCentered="1"/>
      <pageSetup scale="83" orientation="portrait" r:id="rId16"/>
      <headerFooter alignWithMargins="0"/>
    </customSheetView>
    <customSheetView guid="{613A73D1-ED13-41BC-B183-6F740B4BAFC9}" scale="60" colorId="22" showPageBreaks="1" fitToPage="1" printArea="1" view="pageBreakPreview" topLeftCell="A13">
      <selection activeCell="H35" sqref="H35"/>
      <pageMargins left="0.25" right="0.25" top="0.25" bottom="0.25" header="0" footer="0"/>
      <printOptions horizontalCentered="1" verticalCentered="1"/>
      <pageSetup scale="83" orientation="portrait" r:id="rId17"/>
      <headerFooter alignWithMargins="0"/>
    </customSheetView>
  </customSheetViews>
  <printOptions horizontalCentered="1" verticalCentered="1"/>
  <pageMargins left="0.5" right="0.5" top="0.25" bottom="0.25" header="0" footer="0"/>
  <pageSetup scale="70" orientation="portrait" horizontalDpi="300" verticalDpi="300" r:id="rId18"/>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02"/>
  <sheetViews>
    <sheetView defaultGridColor="0" view="pageBreakPreview" topLeftCell="A43" colorId="22" zoomScale="60" zoomScaleNormal="100" workbookViewId="0">
      <selection activeCell="H96" sqref="H96"/>
    </sheetView>
  </sheetViews>
  <sheetFormatPr defaultColWidth="9.6640625" defaultRowHeight="15"/>
  <cols>
    <col min="1" max="1" width="5.6640625" customWidth="1"/>
    <col min="2" max="2" width="7.6640625" customWidth="1"/>
    <col min="3" max="3" width="20.6640625" customWidth="1"/>
    <col min="4" max="4" width="11.33203125" customWidth="1"/>
    <col min="5" max="5" width="10.6640625" customWidth="1"/>
    <col min="6" max="6" width="14.88671875" customWidth="1"/>
    <col min="7" max="7" width="14.6640625" customWidth="1"/>
  </cols>
  <sheetData>
    <row r="1" spans="1:8">
      <c r="A1" s="29" t="s">
        <v>2526</v>
      </c>
      <c r="B1" s="1110"/>
      <c r="C1" s="1111"/>
      <c r="D1" s="66" t="s">
        <v>1549</v>
      </c>
      <c r="E1" s="1111"/>
      <c r="F1" s="66" t="s">
        <v>2058</v>
      </c>
      <c r="G1" s="262" t="s">
        <v>2059</v>
      </c>
      <c r="H1" s="1167"/>
    </row>
    <row r="2" spans="1:8">
      <c r="A2" s="72" t="str">
        <f>'Data Sheet'!$C$25</f>
        <v>Central Hudson Gas &amp; Electric</v>
      </c>
      <c r="B2" s="17"/>
      <c r="C2" s="1116"/>
      <c r="D2" s="17" t="s">
        <v>1335</v>
      </c>
      <c r="E2" s="1116"/>
      <c r="F2" s="17" t="s">
        <v>2061</v>
      </c>
      <c r="G2" s="97"/>
      <c r="H2" s="73"/>
    </row>
    <row r="3" spans="1:8" ht="15" customHeight="1">
      <c r="A3" s="72"/>
      <c r="B3" s="17"/>
      <c r="C3" s="1116"/>
      <c r="D3" s="17" t="s">
        <v>1336</v>
      </c>
      <c r="E3" s="81"/>
      <c r="F3" s="1126" t="str">
        <f>'Data Sheet'!$C$40</f>
        <v>4/14/14</v>
      </c>
      <c r="G3" s="1106" t="str">
        <f>'Data Sheet'!$C$38</f>
        <v>12/31/13</v>
      </c>
      <c r="H3" s="73"/>
    </row>
    <row r="4" spans="1:8" ht="15" customHeight="1">
      <c r="A4" s="412" t="s">
        <v>3751</v>
      </c>
      <c r="B4" s="413"/>
      <c r="C4" s="413"/>
      <c r="D4" s="413"/>
      <c r="E4" s="413"/>
      <c r="F4" s="413"/>
      <c r="G4" s="413"/>
      <c r="H4" s="414"/>
    </row>
    <row r="5" spans="1:8">
      <c r="A5" s="263" t="s">
        <v>3752</v>
      </c>
      <c r="B5" s="264"/>
      <c r="C5" s="264"/>
      <c r="D5" s="264"/>
      <c r="E5" s="264"/>
      <c r="F5" s="264"/>
      <c r="G5" s="264"/>
      <c r="H5" s="265"/>
    </row>
    <row r="6" spans="1:8">
      <c r="A6" s="271"/>
      <c r="B6" s="97"/>
      <c r="C6" s="345" t="s">
        <v>3753</v>
      </c>
      <c r="D6" s="345" t="s">
        <v>3754</v>
      </c>
      <c r="E6" s="97"/>
      <c r="F6" s="345" t="s">
        <v>3755</v>
      </c>
      <c r="G6" s="97"/>
      <c r="H6" s="270" t="s">
        <v>4080</v>
      </c>
    </row>
    <row r="7" spans="1:8">
      <c r="A7" s="271"/>
      <c r="B7" s="345" t="s">
        <v>214</v>
      </c>
      <c r="C7" s="345" t="s">
        <v>3756</v>
      </c>
      <c r="D7" s="345" t="s">
        <v>3757</v>
      </c>
      <c r="E7" s="345" t="s">
        <v>2199</v>
      </c>
      <c r="F7" s="345" t="s">
        <v>2200</v>
      </c>
      <c r="G7" s="345" t="s">
        <v>2201</v>
      </c>
      <c r="H7" s="270" t="s">
        <v>2202</v>
      </c>
    </row>
    <row r="8" spans="1:8">
      <c r="A8" s="271" t="s">
        <v>1984</v>
      </c>
      <c r="B8" s="345" t="s">
        <v>1987</v>
      </c>
      <c r="C8" s="345" t="s">
        <v>2203</v>
      </c>
      <c r="D8" s="345" t="s">
        <v>2204</v>
      </c>
      <c r="E8" s="345" t="s">
        <v>2205</v>
      </c>
      <c r="F8" s="345" t="s">
        <v>2205</v>
      </c>
      <c r="G8" s="345" t="s">
        <v>2206</v>
      </c>
      <c r="H8" s="270" t="s">
        <v>2204</v>
      </c>
    </row>
    <row r="9" spans="1:8">
      <c r="A9" s="272" t="s">
        <v>1987</v>
      </c>
      <c r="B9" s="397" t="s">
        <v>3447</v>
      </c>
      <c r="C9" s="397" t="s">
        <v>3448</v>
      </c>
      <c r="D9" s="397" t="s">
        <v>3449</v>
      </c>
      <c r="E9" s="397" t="s">
        <v>3450</v>
      </c>
      <c r="F9" s="397" t="s">
        <v>2692</v>
      </c>
      <c r="G9" s="397" t="s">
        <v>2693</v>
      </c>
      <c r="H9" s="273" t="s">
        <v>2694</v>
      </c>
    </row>
    <row r="10" spans="1:8">
      <c r="A10" s="271">
        <v>12</v>
      </c>
      <c r="B10" s="1788">
        <v>331</v>
      </c>
      <c r="C10" s="1775">
        <v>2696.3159999999998</v>
      </c>
      <c r="D10" s="1774">
        <v>65</v>
      </c>
      <c r="E10" s="1776">
        <v>-0.45</v>
      </c>
      <c r="F10" s="1776">
        <v>2.23E-2</v>
      </c>
      <c r="G10" s="1777" t="s">
        <v>4663</v>
      </c>
      <c r="H10" s="1786">
        <v>43.206980940909105</v>
      </c>
    </row>
    <row r="11" spans="1:8">
      <c r="A11" s="271">
        <v>13</v>
      </c>
      <c r="B11" s="1778">
        <v>332</v>
      </c>
      <c r="C11" s="1779">
        <v>22543.369500000001</v>
      </c>
      <c r="D11" s="1774">
        <v>75</v>
      </c>
      <c r="E11" s="1776">
        <v>-0.6</v>
      </c>
      <c r="F11" s="1776">
        <v>2.1299999999999999E-2</v>
      </c>
      <c r="G11" s="1777" t="s">
        <v>4664</v>
      </c>
      <c r="H11" s="1786">
        <v>58.196623208608749</v>
      </c>
    </row>
    <row r="12" spans="1:8">
      <c r="A12" s="271">
        <v>14</v>
      </c>
      <c r="B12" s="1778">
        <v>333</v>
      </c>
      <c r="C12" s="1779">
        <v>6617.2129999999997</v>
      </c>
      <c r="D12" s="1774">
        <v>60</v>
      </c>
      <c r="E12" s="1776">
        <v>-0.7</v>
      </c>
      <c r="F12" s="1776">
        <v>2.8400000000000002E-2</v>
      </c>
      <c r="G12" s="1777" t="s">
        <v>4665</v>
      </c>
      <c r="H12" s="1786">
        <v>36.404668400427795</v>
      </c>
    </row>
    <row r="13" spans="1:8">
      <c r="A13" s="271">
        <v>15</v>
      </c>
      <c r="B13" s="1778">
        <v>334</v>
      </c>
      <c r="C13" s="1779">
        <v>1666.0630000000001</v>
      </c>
      <c r="D13" s="1779">
        <v>55</v>
      </c>
      <c r="E13" s="1776">
        <v>-0.7</v>
      </c>
      <c r="F13" s="1776">
        <v>3.09E-2</v>
      </c>
      <c r="G13" s="1780" t="s">
        <v>4666</v>
      </c>
      <c r="H13" s="1786">
        <v>28.548802776365601</v>
      </c>
    </row>
    <row r="14" spans="1:8">
      <c r="A14" s="271">
        <v>16</v>
      </c>
      <c r="B14" s="1778">
        <v>335</v>
      </c>
      <c r="C14" s="1779">
        <v>141.00800000000001</v>
      </c>
      <c r="D14" s="1774">
        <v>45</v>
      </c>
      <c r="E14" s="1776">
        <v>-0.4</v>
      </c>
      <c r="F14" s="1776">
        <v>3.1099999999999999E-2</v>
      </c>
      <c r="G14" s="1777" t="s">
        <v>4667</v>
      </c>
      <c r="H14" s="1786">
        <v>19.329406842164978</v>
      </c>
    </row>
    <row r="15" spans="1:8">
      <c r="A15" s="271">
        <v>17</v>
      </c>
      <c r="B15" s="1778">
        <v>341</v>
      </c>
      <c r="C15" s="1779">
        <v>414.09449999999998</v>
      </c>
      <c r="D15" s="1774">
        <v>40</v>
      </c>
      <c r="E15" s="1776">
        <v>-0.05</v>
      </c>
      <c r="F15" s="1776">
        <v>2.6200000000000001E-2</v>
      </c>
      <c r="G15" s="1777" t="s">
        <v>4668</v>
      </c>
      <c r="H15" s="1786">
        <v>5.2218248381417851</v>
      </c>
    </row>
    <row r="16" spans="1:8">
      <c r="A16" s="271">
        <v>18</v>
      </c>
      <c r="B16" s="1778">
        <v>342</v>
      </c>
      <c r="C16" s="1779">
        <v>553.91250000000002</v>
      </c>
      <c r="D16" s="1774">
        <v>35</v>
      </c>
      <c r="E16" s="1776">
        <v>-0.2</v>
      </c>
      <c r="F16" s="1776">
        <v>3.4299999999999997E-2</v>
      </c>
      <c r="G16" s="1777" t="s">
        <v>4669</v>
      </c>
      <c r="H16" s="1786">
        <v>7.975037596156799</v>
      </c>
    </row>
    <row r="17" spans="1:8">
      <c r="A17" s="271">
        <v>19</v>
      </c>
      <c r="B17" s="1778">
        <v>343</v>
      </c>
      <c r="C17" s="1779">
        <v>1452.5764999999999</v>
      </c>
      <c r="D17" s="1774">
        <v>25</v>
      </c>
      <c r="E17" s="1776">
        <v>-0.05</v>
      </c>
      <c r="F17" s="1776">
        <v>4.2000000000000003E-2</v>
      </c>
      <c r="G17" s="1777" t="s">
        <v>4665</v>
      </c>
      <c r="H17" s="1786">
        <v>14.911173482580011</v>
      </c>
    </row>
    <row r="18" spans="1:8">
      <c r="A18" s="271">
        <v>20</v>
      </c>
      <c r="B18" s="1778">
        <v>344</v>
      </c>
      <c r="C18" s="1779">
        <v>872.35450000000003</v>
      </c>
      <c r="D18" s="1774">
        <v>40</v>
      </c>
      <c r="E18" s="1776">
        <v>-0.2</v>
      </c>
      <c r="F18" s="1776">
        <v>0.03</v>
      </c>
      <c r="G18" s="1777" t="s">
        <v>4668</v>
      </c>
      <c r="H18" s="1786">
        <v>6.4158536375672739</v>
      </c>
    </row>
    <row r="19" spans="1:8">
      <c r="A19" s="271">
        <v>21</v>
      </c>
      <c r="B19" s="1778">
        <v>345</v>
      </c>
      <c r="C19" s="1779">
        <v>464.60550000000001</v>
      </c>
      <c r="D19" s="1774">
        <v>35</v>
      </c>
      <c r="E19" s="1776">
        <v>-0.25</v>
      </c>
      <c r="F19" s="1776">
        <v>3.5700000000000003E-2</v>
      </c>
      <c r="G19" s="1777" t="s">
        <v>4670</v>
      </c>
      <c r="H19" s="1786">
        <v>15.927617489749576</v>
      </c>
    </row>
    <row r="20" spans="1:8">
      <c r="A20" s="271">
        <v>22</v>
      </c>
      <c r="B20" s="1778">
        <v>346</v>
      </c>
      <c r="C20" s="1779">
        <v>43</v>
      </c>
      <c r="D20" s="1774">
        <v>30</v>
      </c>
      <c r="E20" s="1776">
        <v>0</v>
      </c>
      <c r="F20" s="1776">
        <v>3.3300000000000003E-2</v>
      </c>
      <c r="G20" s="1777" t="s">
        <v>4670</v>
      </c>
      <c r="H20" s="1786">
        <v>15.203176162409953</v>
      </c>
    </row>
    <row r="21" spans="1:8">
      <c r="A21" s="271">
        <v>23</v>
      </c>
      <c r="B21" s="1778"/>
      <c r="C21" s="1779"/>
      <c r="D21" s="1779"/>
      <c r="E21" s="1776"/>
      <c r="F21" s="1776"/>
      <c r="G21" s="1780"/>
      <c r="H21" s="1786"/>
    </row>
    <row r="22" spans="1:8">
      <c r="A22" s="271">
        <v>24</v>
      </c>
      <c r="B22" s="1781" t="s">
        <v>1370</v>
      </c>
      <c r="C22" s="1779">
        <v>37464.512999999999</v>
      </c>
      <c r="D22" s="1774"/>
      <c r="E22" s="1776"/>
      <c r="F22" s="1776"/>
      <c r="G22" s="1777"/>
      <c r="H22" s="1786"/>
    </row>
    <row r="23" spans="1:8">
      <c r="A23" s="271">
        <v>25</v>
      </c>
      <c r="B23" s="1781"/>
      <c r="C23" s="1779"/>
      <c r="D23" s="1774"/>
      <c r="E23" s="1776"/>
      <c r="F23" s="1776"/>
      <c r="G23" s="1777"/>
      <c r="H23" s="1786"/>
    </row>
    <row r="24" spans="1:8">
      <c r="A24" s="271">
        <v>26</v>
      </c>
      <c r="B24" s="1778">
        <v>352</v>
      </c>
      <c r="C24" s="1779">
        <v>6155.3495000000003</v>
      </c>
      <c r="D24" s="1774">
        <v>65</v>
      </c>
      <c r="E24" s="1776">
        <v>-0.3</v>
      </c>
      <c r="F24" s="1776">
        <v>0.02</v>
      </c>
      <c r="G24" s="1777" t="s">
        <v>4663</v>
      </c>
      <c r="H24" s="1786">
        <v>41.026679935197478</v>
      </c>
    </row>
    <row r="25" spans="1:8">
      <c r="A25" s="271">
        <v>27</v>
      </c>
      <c r="B25" s="1778" t="s">
        <v>4671</v>
      </c>
      <c r="C25" s="1779">
        <v>100939.8135</v>
      </c>
      <c r="D25" s="1774">
        <v>52</v>
      </c>
      <c r="E25" s="1776">
        <v>-0.1</v>
      </c>
      <c r="F25" s="1776">
        <v>2.1100000000000001E-2</v>
      </c>
      <c r="G25" s="1777" t="s">
        <v>4672</v>
      </c>
      <c r="H25" s="1786">
        <v>33.749087743253632</v>
      </c>
    </row>
    <row r="26" spans="1:8">
      <c r="A26" s="271">
        <v>28</v>
      </c>
      <c r="B26" s="1778" t="s">
        <v>4673</v>
      </c>
      <c r="C26" s="1779">
        <v>3883.3845000000001</v>
      </c>
      <c r="D26" s="1774">
        <v>28</v>
      </c>
      <c r="E26" s="1776">
        <v>-0.1</v>
      </c>
      <c r="F26" s="1776">
        <v>3.9300000000000002E-2</v>
      </c>
      <c r="G26" s="1777" t="s">
        <v>4674</v>
      </c>
      <c r="H26" s="1786">
        <v>11.609159423611658</v>
      </c>
    </row>
    <row r="27" spans="1:8">
      <c r="A27" s="271">
        <v>29</v>
      </c>
      <c r="B27" s="1778">
        <v>361</v>
      </c>
      <c r="C27" s="1779">
        <v>14093.0335</v>
      </c>
      <c r="D27" s="1774">
        <v>80</v>
      </c>
      <c r="E27" s="1776">
        <v>-0.25</v>
      </c>
      <c r="F27" s="1776">
        <v>1.5599999999999999E-2</v>
      </c>
      <c r="G27" s="1777" t="s">
        <v>4663</v>
      </c>
      <c r="H27" s="1786">
        <v>69.650501809795188</v>
      </c>
    </row>
    <row r="28" spans="1:8">
      <c r="A28" s="271">
        <v>30</v>
      </c>
      <c r="B28" s="1778" t="s">
        <v>4675</v>
      </c>
      <c r="C28" s="1779">
        <v>128871.8875</v>
      </c>
      <c r="D28" s="1774">
        <v>55</v>
      </c>
      <c r="E28" s="1776">
        <v>-0.2</v>
      </c>
      <c r="F28" s="1776">
        <v>2.18E-2</v>
      </c>
      <c r="G28" s="1777" t="s">
        <v>4676</v>
      </c>
      <c r="H28" s="1786">
        <v>40.46407478558173</v>
      </c>
    </row>
    <row r="29" spans="1:8">
      <c r="A29" s="271">
        <v>31</v>
      </c>
      <c r="B29" s="1778" t="s">
        <v>4677</v>
      </c>
      <c r="C29" s="1779">
        <v>2174.61</v>
      </c>
      <c r="D29" s="1779">
        <v>30</v>
      </c>
      <c r="E29" s="1776">
        <v>-0.15</v>
      </c>
      <c r="F29" s="1776">
        <v>3.8300000000000001E-2</v>
      </c>
      <c r="G29" s="1780" t="s">
        <v>4678</v>
      </c>
      <c r="H29" s="1786">
        <v>17.392253251230443</v>
      </c>
    </row>
    <row r="30" spans="1:8">
      <c r="A30" s="271">
        <v>32</v>
      </c>
      <c r="B30" s="1778"/>
      <c r="C30" s="1779"/>
      <c r="D30" s="1774"/>
      <c r="E30" s="1776"/>
      <c r="F30" s="1776"/>
      <c r="G30" s="1777"/>
      <c r="H30" s="1786"/>
    </row>
    <row r="31" spans="1:8">
      <c r="A31" s="271">
        <v>33</v>
      </c>
      <c r="B31" s="1781" t="s">
        <v>1370</v>
      </c>
      <c r="C31" s="1779">
        <v>256118.0785</v>
      </c>
      <c r="D31" s="1774"/>
      <c r="E31" s="1776"/>
      <c r="F31" s="1776"/>
      <c r="G31" s="1777"/>
      <c r="H31" s="1786"/>
    </row>
    <row r="32" spans="1:8">
      <c r="A32" s="271">
        <v>34</v>
      </c>
      <c r="B32" s="1778"/>
      <c r="C32" s="1779"/>
      <c r="D32" s="1774"/>
      <c r="E32" s="1776"/>
      <c r="F32" s="1776"/>
      <c r="G32" s="1777"/>
      <c r="H32" s="1786"/>
    </row>
    <row r="33" spans="1:8">
      <c r="A33" s="271">
        <v>35</v>
      </c>
      <c r="B33" s="1778" t="s">
        <v>4679</v>
      </c>
      <c r="C33" s="1779">
        <v>20273.558000000001</v>
      </c>
      <c r="D33" s="1774">
        <v>70</v>
      </c>
      <c r="E33" s="1776">
        <v>0</v>
      </c>
      <c r="F33" s="1776">
        <v>1.43E-2</v>
      </c>
      <c r="G33" s="1777" t="s">
        <v>4663</v>
      </c>
      <c r="H33" s="1786">
        <v>47.177151180185902</v>
      </c>
    </row>
    <row r="34" spans="1:8">
      <c r="A34" s="271">
        <v>36</v>
      </c>
      <c r="B34" s="1778" t="s">
        <v>4680</v>
      </c>
      <c r="C34" s="1779">
        <v>4618.2650000000003</v>
      </c>
      <c r="D34" s="1774">
        <v>70</v>
      </c>
      <c r="E34" s="1776">
        <v>0</v>
      </c>
      <c r="F34" s="1776">
        <v>1.43E-2</v>
      </c>
      <c r="G34" s="1777" t="s">
        <v>4663</v>
      </c>
      <c r="H34" s="1786">
        <v>52.31693818329002</v>
      </c>
    </row>
    <row r="35" spans="1:8">
      <c r="A35" s="271">
        <v>37</v>
      </c>
      <c r="B35" s="1778">
        <v>354</v>
      </c>
      <c r="C35" s="1779">
        <v>2974.8715000000002</v>
      </c>
      <c r="D35" s="1774">
        <v>65</v>
      </c>
      <c r="E35" s="1776">
        <v>-0.3</v>
      </c>
      <c r="F35" s="1776">
        <v>0.02</v>
      </c>
      <c r="G35" s="1777" t="s">
        <v>4663</v>
      </c>
      <c r="H35" s="1786">
        <v>19.820292711852048</v>
      </c>
    </row>
    <row r="36" spans="1:8">
      <c r="A36" s="271">
        <v>38</v>
      </c>
      <c r="B36" s="1778">
        <v>355</v>
      </c>
      <c r="C36" s="1779">
        <v>64879.066500000001</v>
      </c>
      <c r="D36" s="1774">
        <v>55</v>
      </c>
      <c r="E36" s="1776">
        <v>-0.5</v>
      </c>
      <c r="F36" s="1776">
        <v>2.7300000000000001E-2</v>
      </c>
      <c r="G36" s="1777" t="s">
        <v>4663</v>
      </c>
      <c r="H36" s="1786">
        <v>44.887356008782021</v>
      </c>
    </row>
    <row r="37" spans="1:8">
      <c r="A37" s="271">
        <v>39</v>
      </c>
      <c r="B37" s="1778" t="s">
        <v>4681</v>
      </c>
      <c r="C37" s="1779">
        <v>36163.840499999998</v>
      </c>
      <c r="D37" s="1774">
        <v>60</v>
      </c>
      <c r="E37" s="1776">
        <v>-0.3</v>
      </c>
      <c r="F37" s="1776">
        <v>2.1700000000000001E-2</v>
      </c>
      <c r="G37" s="1777" t="s">
        <v>4678</v>
      </c>
      <c r="H37" s="1786">
        <v>43.624480446586745</v>
      </c>
    </row>
    <row r="38" spans="1:8">
      <c r="A38" s="271">
        <v>40</v>
      </c>
      <c r="B38" s="1778" t="s">
        <v>4682</v>
      </c>
      <c r="C38" s="1779">
        <v>4098.4134999999997</v>
      </c>
      <c r="D38" s="1774">
        <v>60</v>
      </c>
      <c r="E38" s="1776">
        <v>-0.3</v>
      </c>
      <c r="F38" s="1776">
        <v>2.1700000000000001E-2</v>
      </c>
      <c r="G38" s="1777" t="s">
        <v>4678</v>
      </c>
      <c r="H38" s="1786">
        <v>22.254988218914001</v>
      </c>
    </row>
    <row r="39" spans="1:8">
      <c r="A39" s="271">
        <v>41</v>
      </c>
      <c r="B39" s="1778" t="s">
        <v>4683</v>
      </c>
      <c r="C39" s="1779">
        <v>1997.309</v>
      </c>
      <c r="D39" s="1779">
        <v>60</v>
      </c>
      <c r="E39" s="1776">
        <v>-0.3</v>
      </c>
      <c r="F39" s="1776">
        <v>2.1700000000000001E-2</v>
      </c>
      <c r="G39" s="1780" t="s">
        <v>4678</v>
      </c>
      <c r="H39" s="1786">
        <v>15.822325438878003</v>
      </c>
    </row>
    <row r="40" spans="1:8">
      <c r="A40" s="271">
        <v>42</v>
      </c>
      <c r="B40" s="1778">
        <v>357</v>
      </c>
      <c r="C40" s="1779">
        <v>20.965</v>
      </c>
      <c r="D40" s="1774">
        <v>40</v>
      </c>
      <c r="E40" s="1776">
        <v>0</v>
      </c>
      <c r="F40" s="1776">
        <v>2.5000000000000001E-2</v>
      </c>
      <c r="G40" s="1777" t="s">
        <v>4684</v>
      </c>
      <c r="H40" s="1786"/>
    </row>
    <row r="41" spans="1:8">
      <c r="A41" s="271">
        <v>43</v>
      </c>
      <c r="B41" s="1778">
        <v>358</v>
      </c>
      <c r="C41" s="1779">
        <v>7360.5029999999997</v>
      </c>
      <c r="D41" s="1774">
        <v>40</v>
      </c>
      <c r="E41" s="1776">
        <v>-0.2</v>
      </c>
      <c r="F41" s="1776">
        <v>0.03</v>
      </c>
      <c r="G41" s="1777" t="s">
        <v>4663</v>
      </c>
      <c r="H41" s="1786">
        <v>12.869480198918492</v>
      </c>
    </row>
    <row r="42" spans="1:8">
      <c r="A42" s="271">
        <v>44</v>
      </c>
      <c r="B42" s="1778"/>
      <c r="C42" s="1779"/>
      <c r="D42" s="1774"/>
      <c r="E42" s="1776"/>
      <c r="F42" s="1776"/>
      <c r="G42" s="1777"/>
      <c r="H42" s="1786"/>
    </row>
    <row r="43" spans="1:8">
      <c r="A43" s="271">
        <v>45</v>
      </c>
      <c r="B43" s="1781" t="s">
        <v>1370</v>
      </c>
      <c r="C43" s="1779">
        <v>142386.79199999999</v>
      </c>
      <c r="D43" s="1774"/>
      <c r="E43" s="1776"/>
      <c r="F43" s="1776"/>
      <c r="G43" s="1777"/>
      <c r="H43" s="1786"/>
    </row>
    <row r="44" spans="1:8">
      <c r="A44" s="271">
        <v>46</v>
      </c>
      <c r="B44" s="1778"/>
      <c r="C44" s="1779"/>
      <c r="D44" s="1774"/>
      <c r="E44" s="1776"/>
      <c r="F44" s="1776"/>
      <c r="G44" s="1777"/>
      <c r="H44" s="1786"/>
    </row>
    <row r="45" spans="1:8">
      <c r="A45" s="271">
        <v>47</v>
      </c>
      <c r="B45" s="1778">
        <v>360</v>
      </c>
      <c r="C45" s="1779">
        <v>933.59</v>
      </c>
      <c r="D45" s="1774">
        <v>60</v>
      </c>
      <c r="E45" s="1776">
        <v>0</v>
      </c>
      <c r="F45" s="1776">
        <v>1.6299999999999999E-2</v>
      </c>
      <c r="G45" s="1777" t="s">
        <v>4663</v>
      </c>
      <c r="H45" s="1786">
        <v>17.932447011042008</v>
      </c>
    </row>
    <row r="46" spans="1:8">
      <c r="A46" s="271">
        <v>48</v>
      </c>
      <c r="B46" s="1778">
        <v>364</v>
      </c>
      <c r="C46" s="1779">
        <v>178952.223</v>
      </c>
      <c r="D46" s="1774">
        <v>55</v>
      </c>
      <c r="E46" s="1776">
        <v>-0.25</v>
      </c>
      <c r="F46" s="1776">
        <v>2.2700000000000001E-2</v>
      </c>
      <c r="G46" s="1777" t="s">
        <v>4685</v>
      </c>
      <c r="H46" s="1786">
        <v>41.617314141273674</v>
      </c>
    </row>
    <row r="47" spans="1:8">
      <c r="A47" s="271">
        <v>49</v>
      </c>
      <c r="B47" s="1778">
        <v>365</v>
      </c>
      <c r="C47" s="1779">
        <v>171083.7145</v>
      </c>
      <c r="D47" s="1774">
        <v>60</v>
      </c>
      <c r="E47" s="1776">
        <v>-0.3</v>
      </c>
      <c r="F47" s="1776">
        <v>2.1700000000000001E-2</v>
      </c>
      <c r="G47" s="1777" t="s">
        <v>4685</v>
      </c>
      <c r="H47" s="1786">
        <v>43.075686535131851</v>
      </c>
    </row>
    <row r="48" spans="1:8" ht="15.75" thickBot="1">
      <c r="A48" s="406">
        <v>50</v>
      </c>
      <c r="B48" s="1782">
        <v>366</v>
      </c>
      <c r="C48" s="1816">
        <v>28245.3505</v>
      </c>
      <c r="D48" s="1783">
        <v>65</v>
      </c>
      <c r="E48" s="1784">
        <v>-0.25</v>
      </c>
      <c r="F48" s="1784">
        <v>1.9199999999999998E-2</v>
      </c>
      <c r="G48" s="1785" t="s">
        <v>4663</v>
      </c>
      <c r="H48" s="1787">
        <v>49.60589813124821</v>
      </c>
    </row>
    <row r="49" spans="1:8">
      <c r="A49" s="17" t="s">
        <v>2207</v>
      </c>
      <c r="B49" s="17"/>
      <c r="C49" s="17"/>
      <c r="D49" s="17"/>
      <c r="E49" s="1107"/>
      <c r="F49" s="17"/>
      <c r="G49" s="17"/>
      <c r="H49" s="331" t="s">
        <v>2208</v>
      </c>
    </row>
    <row r="50" spans="1:8">
      <c r="A50" s="69" t="s">
        <v>2209</v>
      </c>
      <c r="B50" s="69"/>
      <c r="C50" s="69"/>
      <c r="D50" s="69"/>
      <c r="E50" s="69"/>
      <c r="F50" s="69"/>
      <c r="G50" s="69"/>
      <c r="H50" s="69"/>
    </row>
    <row r="52" spans="1:8" ht="15.75" thickBot="1">
      <c r="A52" s="1789"/>
      <c r="B52" s="1789"/>
      <c r="C52" s="1789"/>
      <c r="D52" s="1789"/>
      <c r="E52" s="1789"/>
      <c r="F52" s="1789"/>
      <c r="G52" s="1789"/>
      <c r="H52" s="1789"/>
    </row>
    <row r="53" spans="1:8">
      <c r="A53" s="1790" t="s">
        <v>2526</v>
      </c>
      <c r="B53" s="1791"/>
      <c r="C53" s="1792"/>
      <c r="D53" s="1793" t="s">
        <v>1549</v>
      </c>
      <c r="E53" s="1792"/>
      <c r="F53" s="1793" t="s">
        <v>2058</v>
      </c>
      <c r="G53" s="1794" t="s">
        <v>2059</v>
      </c>
      <c r="H53" s="1795"/>
    </row>
    <row r="54" spans="1:8">
      <c r="A54" s="1796" t="s">
        <v>2045</v>
      </c>
      <c r="B54" s="1797"/>
      <c r="C54" s="1798"/>
      <c r="D54" s="1797" t="s">
        <v>1335</v>
      </c>
      <c r="E54" s="1798"/>
      <c r="F54" s="1797" t="s">
        <v>2061</v>
      </c>
      <c r="G54" s="1799"/>
      <c r="H54" s="1800"/>
    </row>
    <row r="55" spans="1:8">
      <c r="A55" s="1796"/>
      <c r="B55" s="1797"/>
      <c r="C55" s="1798"/>
      <c r="D55" s="1797" t="s">
        <v>1336</v>
      </c>
      <c r="E55" s="1774"/>
      <c r="F55" s="1801" t="s">
        <v>2045</v>
      </c>
      <c r="G55" s="1802" t="s">
        <v>2045</v>
      </c>
      <c r="H55" s="1800"/>
    </row>
    <row r="56" spans="1:8">
      <c r="A56" s="1803" t="s">
        <v>3751</v>
      </c>
      <c r="B56" s="1804"/>
      <c r="C56" s="1804"/>
      <c r="D56" s="1804"/>
      <c r="E56" s="1804"/>
      <c r="F56" s="1804"/>
      <c r="G56" s="1804"/>
      <c r="H56" s="1805"/>
    </row>
    <row r="57" spans="1:8">
      <c r="A57" s="1806" t="s">
        <v>3752</v>
      </c>
      <c r="B57" s="1807"/>
      <c r="C57" s="1807"/>
      <c r="D57" s="1807"/>
      <c r="E57" s="1807"/>
      <c r="F57" s="1807"/>
      <c r="G57" s="1807"/>
      <c r="H57" s="1808"/>
    </row>
    <row r="58" spans="1:8">
      <c r="A58" s="1809"/>
      <c r="B58" s="1799"/>
      <c r="C58" s="1810" t="s">
        <v>3753</v>
      </c>
      <c r="D58" s="1810" t="s">
        <v>3754</v>
      </c>
      <c r="E58" s="1799"/>
      <c r="F58" s="1810" t="s">
        <v>3755</v>
      </c>
      <c r="G58" s="1799"/>
      <c r="H58" s="1811" t="s">
        <v>4080</v>
      </c>
    </row>
    <row r="59" spans="1:8">
      <c r="A59" s="1809"/>
      <c r="B59" s="1810" t="s">
        <v>214</v>
      </c>
      <c r="C59" s="1810" t="s">
        <v>3756</v>
      </c>
      <c r="D59" s="1810" t="s">
        <v>3757</v>
      </c>
      <c r="E59" s="1810" t="s">
        <v>2199</v>
      </c>
      <c r="F59" s="1810" t="s">
        <v>2200</v>
      </c>
      <c r="G59" s="1810" t="s">
        <v>2201</v>
      </c>
      <c r="H59" s="1811" t="s">
        <v>2202</v>
      </c>
    </row>
    <row r="60" spans="1:8">
      <c r="A60" s="1809" t="s">
        <v>1984</v>
      </c>
      <c r="B60" s="1810" t="s">
        <v>1987</v>
      </c>
      <c r="C60" s="1810" t="s">
        <v>2203</v>
      </c>
      <c r="D60" s="1810" t="s">
        <v>2204</v>
      </c>
      <c r="E60" s="1810" t="s">
        <v>2205</v>
      </c>
      <c r="F60" s="1810" t="s">
        <v>2205</v>
      </c>
      <c r="G60" s="1810" t="s">
        <v>2206</v>
      </c>
      <c r="H60" s="1811" t="s">
        <v>2204</v>
      </c>
    </row>
    <row r="61" spans="1:8">
      <c r="A61" s="1812" t="s">
        <v>1987</v>
      </c>
      <c r="B61" s="1813" t="s">
        <v>3447</v>
      </c>
      <c r="C61" s="1813" t="s">
        <v>3448</v>
      </c>
      <c r="D61" s="1813" t="s">
        <v>3449</v>
      </c>
      <c r="E61" s="1813" t="s">
        <v>3450</v>
      </c>
      <c r="F61" s="1813" t="s">
        <v>2692</v>
      </c>
      <c r="G61" s="1813" t="s">
        <v>2693</v>
      </c>
      <c r="H61" s="1814" t="s">
        <v>2694</v>
      </c>
    </row>
    <row r="62" spans="1:8">
      <c r="A62" s="1809">
        <v>51</v>
      </c>
      <c r="B62" s="1778">
        <v>367</v>
      </c>
      <c r="C62" s="1779">
        <v>56662.925499999998</v>
      </c>
      <c r="D62" s="1774">
        <v>60</v>
      </c>
      <c r="E62" s="1776">
        <v>-0.1</v>
      </c>
      <c r="F62" s="1776">
        <v>1.84E-2</v>
      </c>
      <c r="G62" s="1777" t="s">
        <v>4670</v>
      </c>
      <c r="H62" s="1786">
        <v>44.409265518817413</v>
      </c>
    </row>
    <row r="63" spans="1:8">
      <c r="A63" s="1809">
        <v>52</v>
      </c>
      <c r="B63" s="1778">
        <v>368</v>
      </c>
      <c r="C63" s="1779">
        <v>114573.122</v>
      </c>
      <c r="D63" s="1774">
        <v>43</v>
      </c>
      <c r="E63" s="1776">
        <v>-0.1</v>
      </c>
      <c r="F63" s="1776">
        <v>2.5600000000000001E-2</v>
      </c>
      <c r="G63" s="1777" t="s">
        <v>4686</v>
      </c>
      <c r="H63" s="1786">
        <v>26.47139042368423</v>
      </c>
    </row>
    <row r="64" spans="1:8">
      <c r="A64" s="1809">
        <v>53</v>
      </c>
      <c r="B64" s="1778" t="s">
        <v>4687</v>
      </c>
      <c r="C64" s="1779">
        <v>34359.4355</v>
      </c>
      <c r="D64" s="1774">
        <v>60</v>
      </c>
      <c r="E64" s="1776">
        <v>-0.75</v>
      </c>
      <c r="F64" s="1776">
        <v>2.92E-2</v>
      </c>
      <c r="G64" s="1777" t="s">
        <v>4672</v>
      </c>
      <c r="H64" s="1786">
        <v>40.98838401714724</v>
      </c>
    </row>
    <row r="65" spans="1:8">
      <c r="A65" s="1809">
        <v>54</v>
      </c>
      <c r="B65" s="1778" t="s">
        <v>4688</v>
      </c>
      <c r="C65" s="1779">
        <v>10143.540999999999</v>
      </c>
      <c r="D65" s="1779">
        <v>60</v>
      </c>
      <c r="E65" s="1776">
        <v>-0.25</v>
      </c>
      <c r="F65" s="1776">
        <v>2.0799999999999999E-2</v>
      </c>
      <c r="G65" s="1780" t="s">
        <v>4672</v>
      </c>
      <c r="H65" s="1786">
        <v>47.932673927825846</v>
      </c>
    </row>
    <row r="66" spans="1:8">
      <c r="A66" s="1809">
        <v>55</v>
      </c>
      <c r="B66" s="1778">
        <v>370</v>
      </c>
      <c r="C66" s="1779">
        <v>36876.102500000001</v>
      </c>
      <c r="D66" s="1774">
        <v>30</v>
      </c>
      <c r="E66" s="1776">
        <v>0</v>
      </c>
      <c r="F66" s="1776">
        <v>3.3300000000000003E-2</v>
      </c>
      <c r="G66" s="1822" t="s">
        <v>4689</v>
      </c>
      <c r="H66" s="1786">
        <v>14.382332581773573</v>
      </c>
    </row>
    <row r="67" spans="1:8">
      <c r="A67" s="1809">
        <v>56</v>
      </c>
      <c r="B67" s="1778">
        <v>371</v>
      </c>
      <c r="C67" s="1779">
        <v>5887.152</v>
      </c>
      <c r="D67" s="1774">
        <v>22</v>
      </c>
      <c r="E67" s="1776">
        <v>-0.15</v>
      </c>
      <c r="F67" s="1776">
        <v>5.2299999999999999E-2</v>
      </c>
      <c r="G67" s="1777" t="s">
        <v>4684</v>
      </c>
      <c r="H67" s="1786">
        <v>11.874904410840962</v>
      </c>
    </row>
    <row r="68" spans="1:8">
      <c r="A68" s="1809">
        <v>57</v>
      </c>
      <c r="B68" s="1778">
        <v>372</v>
      </c>
      <c r="C68" s="1779">
        <v>278.77600000000001</v>
      </c>
      <c r="D68" s="1774">
        <v>7</v>
      </c>
      <c r="E68" s="1776">
        <v>0.05</v>
      </c>
      <c r="F68" s="1776">
        <v>0.1358</v>
      </c>
      <c r="G68" s="1777" t="s">
        <v>4690</v>
      </c>
      <c r="H68" s="1786"/>
    </row>
    <row r="69" spans="1:8">
      <c r="A69" s="1809">
        <v>58</v>
      </c>
      <c r="B69" s="1778">
        <v>373</v>
      </c>
      <c r="C69" s="1779">
        <v>11806.851500000001</v>
      </c>
      <c r="D69" s="1774">
        <v>30</v>
      </c>
      <c r="E69" s="1776">
        <v>-0.25</v>
      </c>
      <c r="F69" s="1776">
        <v>4.1700000000000001E-2</v>
      </c>
      <c r="G69" s="1777" t="s">
        <v>4684</v>
      </c>
      <c r="H69" s="1786">
        <v>11.27971651872052</v>
      </c>
    </row>
    <row r="70" spans="1:8">
      <c r="A70" s="1809">
        <v>59</v>
      </c>
      <c r="B70" s="1778"/>
      <c r="C70" s="1779"/>
      <c r="D70" s="1774"/>
      <c r="E70" s="1776"/>
      <c r="F70" s="1776"/>
      <c r="G70" s="1777"/>
      <c r="H70" s="1786"/>
    </row>
    <row r="71" spans="1:8">
      <c r="A71" s="1809">
        <v>60</v>
      </c>
      <c r="B71" s="1781" t="s">
        <v>1370</v>
      </c>
      <c r="C71" s="1779">
        <v>649802.78399999999</v>
      </c>
      <c r="D71" s="1774"/>
      <c r="E71" s="1776"/>
      <c r="F71" s="1776"/>
      <c r="G71" s="1777"/>
      <c r="H71" s="1786"/>
    </row>
    <row r="72" spans="1:8">
      <c r="A72" s="1809">
        <v>61</v>
      </c>
      <c r="B72" s="1778"/>
      <c r="C72" s="1779"/>
      <c r="D72" s="1774"/>
      <c r="E72" s="1776"/>
      <c r="F72" s="1776"/>
      <c r="G72" s="1777"/>
      <c r="H72" s="1786"/>
    </row>
    <row r="73" spans="1:8">
      <c r="A73" s="1809">
        <v>62</v>
      </c>
      <c r="B73" s="1778">
        <v>390</v>
      </c>
      <c r="C73" s="1779">
        <v>1231.6975</v>
      </c>
      <c r="D73" s="1779">
        <v>37</v>
      </c>
      <c r="E73" s="1776">
        <v>-0.4</v>
      </c>
      <c r="F73" s="1776">
        <v>3.78E-2</v>
      </c>
      <c r="G73" s="1780" t="s">
        <v>4684</v>
      </c>
      <c r="H73" s="1786">
        <v>22.192263196004976</v>
      </c>
    </row>
    <row r="74" spans="1:8">
      <c r="A74" s="1809">
        <v>63</v>
      </c>
      <c r="B74" s="1778"/>
      <c r="C74" s="1779"/>
      <c r="D74" s="1774"/>
      <c r="E74" s="1776"/>
      <c r="F74" s="1776"/>
      <c r="G74" s="1774"/>
      <c r="H74" s="1800"/>
    </row>
    <row r="75" spans="1:8">
      <c r="A75" s="1809">
        <v>64</v>
      </c>
      <c r="B75" s="1781" t="s">
        <v>1370</v>
      </c>
      <c r="C75" s="1779">
        <v>1231.6975</v>
      </c>
      <c r="D75" s="1774"/>
      <c r="E75" s="1776"/>
      <c r="F75" s="1776"/>
      <c r="G75" s="1774"/>
      <c r="H75" s="1800"/>
    </row>
    <row r="76" spans="1:8">
      <c r="A76" s="1809">
        <v>65</v>
      </c>
      <c r="B76" s="1778"/>
      <c r="C76" s="1779"/>
      <c r="D76" s="1774"/>
      <c r="E76" s="1776"/>
      <c r="F76" s="1776"/>
      <c r="G76" s="1774"/>
      <c r="H76" s="1800"/>
    </row>
    <row r="77" spans="1:8">
      <c r="A77" s="1809">
        <v>66</v>
      </c>
      <c r="B77" s="1778"/>
      <c r="C77" s="1779"/>
      <c r="D77" s="1774"/>
      <c r="E77" s="1776"/>
      <c r="F77" s="1776"/>
      <c r="G77" s="1774"/>
      <c r="H77" s="1800"/>
    </row>
    <row r="78" spans="1:8">
      <c r="A78" s="1809">
        <v>67</v>
      </c>
      <c r="B78" s="1778"/>
      <c r="C78" s="1779"/>
      <c r="D78" s="1774"/>
      <c r="E78" s="1776"/>
      <c r="F78" s="1776"/>
      <c r="G78" s="1774"/>
      <c r="H78" s="1800"/>
    </row>
    <row r="79" spans="1:8">
      <c r="A79" s="1809">
        <v>68</v>
      </c>
      <c r="B79" s="1778"/>
      <c r="C79" s="1779"/>
      <c r="D79" s="1774"/>
      <c r="E79" s="1776"/>
      <c r="F79" s="1776"/>
      <c r="G79" s="1774"/>
      <c r="H79" s="1800"/>
    </row>
    <row r="80" spans="1:8">
      <c r="A80" s="1809">
        <v>69</v>
      </c>
      <c r="B80" s="1778"/>
      <c r="C80" s="1779"/>
      <c r="D80" s="1774"/>
      <c r="E80" s="1776"/>
      <c r="F80" s="1776"/>
      <c r="G80" s="1774"/>
      <c r="H80" s="1800"/>
    </row>
    <row r="81" spans="1:8">
      <c r="A81" s="1809">
        <v>70</v>
      </c>
      <c r="B81" s="1778"/>
      <c r="C81" s="1779"/>
      <c r="D81" s="1779"/>
      <c r="E81" s="1776"/>
      <c r="F81" s="1776"/>
      <c r="G81" s="1779"/>
      <c r="H81" s="1815"/>
    </row>
    <row r="82" spans="1:8">
      <c r="A82" s="1809">
        <v>71</v>
      </c>
      <c r="B82" s="1778"/>
      <c r="C82" s="1779"/>
      <c r="D82" s="1774"/>
      <c r="E82" s="1776"/>
      <c r="F82" s="1776"/>
      <c r="G82" s="1774"/>
      <c r="H82" s="1800"/>
    </row>
    <row r="83" spans="1:8">
      <c r="A83" s="1809">
        <v>72</v>
      </c>
      <c r="B83" s="1781"/>
      <c r="C83" s="1779"/>
      <c r="D83" s="1774"/>
      <c r="E83" s="1776"/>
      <c r="F83" s="1776"/>
      <c r="G83" s="1774"/>
      <c r="H83" s="1800"/>
    </row>
    <row r="84" spans="1:8">
      <c r="A84" s="1809">
        <v>73</v>
      </c>
      <c r="B84" s="1778"/>
      <c r="C84" s="1779"/>
      <c r="D84" s="1774"/>
      <c r="E84" s="1776"/>
      <c r="F84" s="1776"/>
      <c r="G84" s="1774"/>
      <c r="H84" s="1800"/>
    </row>
    <row r="85" spans="1:8">
      <c r="A85" s="1809">
        <v>74</v>
      </c>
      <c r="B85" s="1778"/>
      <c r="C85" s="1779"/>
      <c r="D85" s="1774"/>
      <c r="E85" s="1776"/>
      <c r="F85" s="1776"/>
      <c r="G85" s="1774"/>
      <c r="H85" s="1800"/>
    </row>
    <row r="86" spans="1:8">
      <c r="A86" s="1809">
        <v>75</v>
      </c>
      <c r="B86" s="1778"/>
      <c r="C86" s="1779"/>
      <c r="D86" s="1774"/>
      <c r="E86" s="1776"/>
      <c r="F86" s="1776"/>
      <c r="G86" s="1774"/>
      <c r="H86" s="1800"/>
    </row>
    <row r="87" spans="1:8">
      <c r="A87" s="1809">
        <v>76</v>
      </c>
      <c r="B87" s="1778"/>
      <c r="C87" s="1779"/>
      <c r="D87" s="1774"/>
      <c r="E87" s="1776"/>
      <c r="F87" s="1776"/>
      <c r="G87" s="1774"/>
      <c r="H87" s="1800"/>
    </row>
    <row r="88" spans="1:8">
      <c r="A88" s="1809">
        <v>77</v>
      </c>
      <c r="B88" s="1778"/>
      <c r="C88" s="1779"/>
      <c r="D88" s="1774"/>
      <c r="E88" s="1776"/>
      <c r="F88" s="1776"/>
      <c r="G88" s="1774"/>
      <c r="H88" s="1800"/>
    </row>
    <row r="89" spans="1:8">
      <c r="A89" s="1809">
        <v>78</v>
      </c>
      <c r="B89" s="1778"/>
      <c r="C89" s="1779"/>
      <c r="D89" s="1774"/>
      <c r="E89" s="1776"/>
      <c r="F89" s="1776"/>
      <c r="G89" s="1774"/>
      <c r="H89" s="1800"/>
    </row>
    <row r="90" spans="1:8">
      <c r="A90" s="1809">
        <v>79</v>
      </c>
      <c r="B90" s="1778"/>
      <c r="C90" s="1779"/>
      <c r="D90" s="1774"/>
      <c r="E90" s="1776"/>
      <c r="F90" s="1776"/>
      <c r="G90" s="1774"/>
      <c r="H90" s="1800"/>
    </row>
    <row r="91" spans="1:8">
      <c r="A91" s="1809">
        <v>80</v>
      </c>
      <c r="B91" s="1778" t="s">
        <v>2677</v>
      </c>
      <c r="C91" s="1779">
        <v>1087003.865</v>
      </c>
      <c r="D91" s="1779"/>
      <c r="E91" s="1776"/>
      <c r="F91" s="1776"/>
      <c r="G91" s="1779"/>
      <c r="H91" s="1815"/>
    </row>
    <row r="92" spans="1:8">
      <c r="A92" s="1809">
        <v>81</v>
      </c>
      <c r="B92" s="1778"/>
      <c r="C92" s="1779"/>
      <c r="D92" s="1774"/>
      <c r="E92" s="1776"/>
      <c r="F92" s="1776"/>
      <c r="G92" s="1774"/>
      <c r="H92" s="1800"/>
    </row>
    <row r="93" spans="1:8">
      <c r="A93" s="1809">
        <v>82</v>
      </c>
      <c r="B93" s="1781"/>
      <c r="C93" s="1779"/>
      <c r="D93" s="1774"/>
      <c r="E93" s="1776"/>
      <c r="F93" s="1776"/>
      <c r="G93" s="1774"/>
      <c r="H93" s="1800"/>
    </row>
    <row r="94" spans="1:8">
      <c r="A94" s="1809">
        <v>83</v>
      </c>
      <c r="B94" s="1778"/>
      <c r="C94" s="1779"/>
      <c r="D94" s="1774"/>
      <c r="E94" s="1776"/>
      <c r="F94" s="1776"/>
      <c r="G94" s="1774"/>
      <c r="H94" s="1800"/>
    </row>
    <row r="95" spans="1:8">
      <c r="A95" s="1809">
        <v>84</v>
      </c>
      <c r="B95" s="1778" t="s">
        <v>4691</v>
      </c>
      <c r="C95" s="1779"/>
      <c r="D95" s="1774"/>
      <c r="E95" s="1776"/>
      <c r="F95" s="1776"/>
      <c r="G95" s="1774"/>
      <c r="H95" s="1800"/>
    </row>
    <row r="96" spans="1:8">
      <c r="A96" s="1809">
        <v>85</v>
      </c>
      <c r="B96" s="1778" t="s">
        <v>4692</v>
      </c>
      <c r="C96" s="1779"/>
      <c r="D96" s="1774"/>
      <c r="E96" s="1776"/>
      <c r="F96" s="1776"/>
      <c r="G96" s="1774"/>
      <c r="H96" s="1800"/>
    </row>
    <row r="97" spans="1:8">
      <c r="A97" s="1809">
        <v>86</v>
      </c>
      <c r="B97" s="1778"/>
      <c r="C97" s="1779"/>
      <c r="D97" s="1774"/>
      <c r="E97" s="1776"/>
      <c r="F97" s="1776"/>
      <c r="G97" s="1774"/>
      <c r="H97" s="1800"/>
    </row>
    <row r="98" spans="1:8">
      <c r="A98" s="1809">
        <v>87</v>
      </c>
      <c r="B98" s="1778"/>
      <c r="C98" s="1779"/>
      <c r="D98" s="1774"/>
      <c r="E98" s="1776"/>
      <c r="F98" s="1776"/>
      <c r="G98" s="1774"/>
      <c r="H98" s="1800"/>
    </row>
    <row r="99" spans="1:8">
      <c r="A99" s="1809">
        <v>88</v>
      </c>
      <c r="B99" s="1778"/>
      <c r="C99" s="1779"/>
      <c r="D99" s="1774"/>
      <c r="E99" s="1776"/>
      <c r="F99" s="1776"/>
      <c r="G99" s="1774"/>
      <c r="H99" s="1800"/>
    </row>
    <row r="100" spans="1:8" ht="15.75" thickBot="1">
      <c r="A100" s="1809">
        <v>89</v>
      </c>
      <c r="B100" s="1782"/>
      <c r="C100" s="1820"/>
      <c r="D100" s="1783"/>
      <c r="E100" s="1784"/>
      <c r="F100" s="1784"/>
      <c r="G100" s="1783"/>
      <c r="H100" s="1821"/>
    </row>
    <row r="101" spans="1:8">
      <c r="A101" s="1797" t="s">
        <v>2207</v>
      </c>
      <c r="B101" s="1797"/>
      <c r="C101" s="1797"/>
      <c r="D101" s="1797"/>
      <c r="E101" s="1817"/>
      <c r="F101" s="1797"/>
      <c r="G101" s="1797"/>
      <c r="H101" s="1818" t="s">
        <v>2208</v>
      </c>
    </row>
    <row r="102" spans="1:8">
      <c r="A102" s="1819" t="s">
        <v>2209</v>
      </c>
      <c r="B102" s="1819"/>
      <c r="C102" s="1819"/>
      <c r="D102" s="1819"/>
      <c r="E102" s="1819"/>
      <c r="F102" s="1819"/>
      <c r="G102" s="1819"/>
      <c r="H102" s="1819"/>
    </row>
  </sheetData>
  <customSheetViews>
    <customSheetView guid="{15E51391-F6F3-48E9-B40F-0D0FA5B2E445}"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
      <headerFooter alignWithMargins="0"/>
    </customSheetView>
    <customSheetView guid="{3A144620-83F7-4F5B-821B-3720DAB5A017}"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2"/>
      <headerFooter alignWithMargins="0"/>
    </customSheetView>
    <customSheetView guid="{4AE1E835-A004-41CE-8576-E42DEB829644}"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3"/>
      <headerFooter alignWithMargins="0"/>
    </customSheetView>
    <customSheetView guid="{F164CA47-D0CA-4087-947A-F5047D94B8B7}"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4"/>
      <headerFooter alignWithMargins="0"/>
    </customSheetView>
    <customSheetView guid="{BD2EE8C8-7F57-4FE0-A338-C6EB2215B0F1}" colorId="22" fitToPage="1">
      <selection activeCell="C18" sqref="C18"/>
      <pageMargins left="0.5" right="0.25" top="0.25" bottom="0.25" header="0" footer="0"/>
      <printOptions horizontalCentered="1" verticalCentered="1"/>
      <pageSetup scale="86" orientation="portrait" horizontalDpi="300" verticalDpi="300" r:id="rId5"/>
      <headerFooter alignWithMargins="0"/>
    </customSheetView>
    <customSheetView guid="{C7E3EE00-B00F-419E-8611-266863084489}" scale="85" colorId="22" fitToPage="1">
      <pageMargins left="0.5" right="0.25" top="0.25" bottom="0.25" header="0" footer="0"/>
      <printOptions horizontalCentered="1" verticalCentered="1"/>
      <pageSetup scale="86" orientation="portrait" horizontalDpi="300" verticalDpi="300" r:id="rId6"/>
      <headerFooter alignWithMargins="0"/>
    </customSheetView>
    <customSheetView guid="{3477AA39-47F3-4DEE-B5AC-34FD34A7C506}" scale="85" colorId="22" fitToPage="1">
      <pageMargins left="0.5" right="0.25" top="0.25" bottom="0.25" header="0" footer="0"/>
      <printOptions horizontalCentered="1" verticalCentered="1"/>
      <pageSetup scale="86" orientation="portrait" horizontalDpi="300" verticalDpi="300" r:id="rId7"/>
      <headerFooter alignWithMargins="0"/>
    </customSheetView>
    <customSheetView guid="{49B64248-30F9-46D2-A9F4-36D89630158D}" scale="85" colorId="22" fitToPage="1">
      <pageMargins left="0.5" right="0.25" top="0.25" bottom="0.25" header="0" footer="0"/>
      <printOptions horizontalCentered="1" verticalCentered="1"/>
      <pageSetup scale="86" orientation="portrait" horizontalDpi="300" verticalDpi="300" r:id="rId8"/>
      <headerFooter alignWithMargins="0"/>
    </customSheetView>
    <customSheetView guid="{9460FF40-1E23-4EAD-9F2E-3CC0E3823200}" scale="85" colorId="22" fitToPage="1">
      <pageMargins left="0.5" right="0.25" top="0.25" bottom="0.25" header="0" footer="0"/>
      <printOptions horizontalCentered="1" verticalCentered="1"/>
      <pageSetup scale="86" orientation="portrait" horizontalDpi="300" verticalDpi="300" r:id="rId9"/>
      <headerFooter alignWithMargins="0"/>
    </customSheetView>
    <customSheetView guid="{33F19BEF-14FD-48AD-9437-DC9391C2FB5D}"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0"/>
      <headerFooter alignWithMargins="0"/>
    </customSheetView>
    <customSheetView guid="{3572A64A-10E1-48A8-88DB-C6FDE35A45D9}"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1"/>
      <headerFooter alignWithMargins="0"/>
    </customSheetView>
    <customSheetView guid="{9A3FFF2B-6404-4DF1-A691-3B3D111BF416}"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2"/>
      <headerFooter alignWithMargins="0"/>
    </customSheetView>
    <customSheetView guid="{6972FD2D-1C11-49E2-936D-D053FB86EE49}"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3"/>
      <headerFooter alignWithMargins="0"/>
    </customSheetView>
    <customSheetView guid="{909B62D3-37B4-48E7-A28D-FCCB057513A6}"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4"/>
      <headerFooter alignWithMargins="0"/>
    </customSheetView>
    <customSheetView guid="{AF5B460E-BE98-4D6A-BC4D-FB7F586FE8C3}" colorId="22" showPageBreaks="1"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5"/>
      <headerFooter alignWithMargins="0"/>
    </customSheetView>
    <customSheetView guid="{AD2DEECA-73A1-433A-8496-725ED72ABD3B}" colorId="22" fitToPage="1">
      <selection activeCell="A53" sqref="A53"/>
      <rowBreaks count="42" manualBreakCount="42">
        <brk id="39" max="16383" man="1"/>
        <brk id="40" max="16383" man="1"/>
        <brk id="41" max="16383" man="1"/>
        <brk id="42" max="16383" man="1"/>
        <brk id="43" max="16383" man="1"/>
        <brk id="44" max="16383" man="1"/>
        <brk id="45" max="16383" man="1"/>
        <brk id="46" max="16383" man="1"/>
        <brk id="47" max="16383" man="1"/>
        <brk id="48" max="16383" man="1"/>
        <brk id="49" max="16383" man="1"/>
        <brk id="50"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69"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rowBreaks>
      <pageMargins left="0.5" right="0.25" top="0.25" bottom="0.25" header="0" footer="0"/>
      <printOptions horizontalCentered="1" verticalCentered="1"/>
      <pageSetup scale="87" fitToHeight="0" orientation="portrait" r:id="rId16"/>
      <headerFooter alignWithMargins="0"/>
    </customSheetView>
    <customSheetView guid="{613A73D1-ED13-41BC-B183-6F740B4BAFC9}" scale="60" colorId="22" showPageBreaks="1" fitToPage="1" view="pageBreakPreview">
      <selection activeCell="C52" sqref="C52"/>
      <rowBreaks count="1" manualBreakCount="1">
        <brk id="50" max="16383" man="1"/>
      </rowBreaks>
      <pageMargins left="0.5" right="0.25" top="0.25" bottom="0.25" header="0" footer="0"/>
      <printOptions horizontalCentered="1" verticalCentered="1"/>
      <pageSetup scale="87" fitToHeight="0" orientation="portrait" r:id="rId17"/>
      <headerFooter alignWithMargins="0"/>
    </customSheetView>
  </customSheetViews>
  <printOptions horizontalCentered="1" verticalCentered="1"/>
  <pageMargins left="0.5" right="0.5" top="0.25" bottom="0.25" header="0" footer="0"/>
  <pageSetup scale="70" fitToHeight="0" orientation="portrait" horizontalDpi="300" verticalDpi="300" r:id="rId18"/>
  <headerFooter alignWithMargins="0"/>
  <rowBreaks count="1" manualBreakCount="1">
    <brk id="5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89"/>
  <sheetViews>
    <sheetView defaultGridColor="0" view="pageBreakPreview" topLeftCell="A148" colorId="22" zoomScale="60" zoomScaleNormal="85" workbookViewId="0">
      <selection activeCell="H96" sqref="H96"/>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1109" t="s">
        <v>2056</v>
      </c>
      <c r="B1" s="1110"/>
      <c r="C1" s="1112" t="s">
        <v>1549</v>
      </c>
      <c r="D1" s="1199" t="s">
        <v>2058</v>
      </c>
      <c r="E1" s="1200" t="s">
        <v>2059</v>
      </c>
    </row>
    <row r="2" spans="1:5">
      <c r="A2" s="72" t="str">
        <f>'Data Sheet'!$C$25</f>
        <v>Central Hudson Gas &amp; Electric</v>
      </c>
      <c r="B2" s="1107"/>
      <c r="C2" s="1104" t="s">
        <v>1315</v>
      </c>
      <c r="D2" s="1138" t="s">
        <v>2061</v>
      </c>
      <c r="E2" s="1188"/>
    </row>
    <row r="3" spans="1:5" ht="15" customHeight="1">
      <c r="A3" s="1170"/>
      <c r="B3" s="1107"/>
      <c r="C3" s="1104" t="s">
        <v>1316</v>
      </c>
      <c r="D3" s="1105" t="str">
        <f>'Data Sheet'!$C$40</f>
        <v>4/14/14</v>
      </c>
      <c r="E3" s="1127" t="str">
        <f>'Data Sheet'!$C$38</f>
        <v>12/31/13</v>
      </c>
    </row>
    <row r="4" spans="1:5" ht="15" customHeight="1">
      <c r="A4" s="697" t="s">
        <v>2210</v>
      </c>
      <c r="B4" s="698"/>
      <c r="C4" s="1129"/>
      <c r="D4" s="1129"/>
      <c r="E4" s="1130"/>
    </row>
    <row r="5" spans="1:5" ht="15.75">
      <c r="A5" s="68"/>
      <c r="B5" s="17"/>
      <c r="C5" s="1108"/>
      <c r="D5" s="1108"/>
      <c r="E5" s="1169"/>
    </row>
    <row r="6" spans="1:5">
      <c r="A6" s="72" t="s">
        <v>2211</v>
      </c>
      <c r="B6" s="17"/>
      <c r="C6" s="1107" t="s">
        <v>2212</v>
      </c>
      <c r="D6" s="1108"/>
      <c r="E6" s="1169"/>
    </row>
    <row r="7" spans="1:5">
      <c r="A7" s="1170" t="s">
        <v>2213</v>
      </c>
      <c r="B7" s="1107"/>
      <c r="C7" s="1107" t="s">
        <v>2214</v>
      </c>
      <c r="D7" s="1107"/>
      <c r="E7" s="1171"/>
    </row>
    <row r="8" spans="1:5">
      <c r="A8" s="1170" t="s">
        <v>2215</v>
      </c>
      <c r="B8" s="1107"/>
      <c r="C8" s="1107" t="s">
        <v>2216</v>
      </c>
      <c r="D8" s="1107"/>
      <c r="E8" s="1171"/>
    </row>
    <row r="9" spans="1:5">
      <c r="A9" s="1170" t="s">
        <v>3936</v>
      </c>
      <c r="B9" s="1107"/>
      <c r="C9" s="1107" t="s">
        <v>3937</v>
      </c>
      <c r="D9" s="1107"/>
      <c r="E9" s="1171"/>
    </row>
    <row r="10" spans="1:5">
      <c r="A10" s="1170" t="s">
        <v>3938</v>
      </c>
      <c r="B10" s="1107"/>
      <c r="C10" s="1107" t="s">
        <v>3939</v>
      </c>
      <c r="D10" s="1107"/>
      <c r="E10" s="1171"/>
    </row>
    <row r="11" spans="1:5">
      <c r="A11" s="1170" t="s">
        <v>3940</v>
      </c>
      <c r="B11" s="1107"/>
      <c r="C11" s="1107" t="s">
        <v>3941</v>
      </c>
      <c r="D11" s="1107"/>
      <c r="E11" s="1171"/>
    </row>
    <row r="12" spans="1:5">
      <c r="A12" s="1170" t="s">
        <v>3942</v>
      </c>
      <c r="B12" s="1107"/>
      <c r="C12" s="1107" t="s">
        <v>3943</v>
      </c>
      <c r="D12" s="1107"/>
      <c r="E12" s="1171"/>
    </row>
    <row r="13" spans="1:5">
      <c r="A13" s="1170" t="s">
        <v>3944</v>
      </c>
      <c r="B13" s="1107"/>
      <c r="C13" s="1107" t="s">
        <v>3945</v>
      </c>
      <c r="D13" s="1107"/>
      <c r="E13" s="1171"/>
    </row>
    <row r="14" spans="1:5">
      <c r="A14" s="1170" t="s">
        <v>3946</v>
      </c>
      <c r="B14" s="1107"/>
      <c r="C14" s="1107" t="s">
        <v>3947</v>
      </c>
      <c r="D14" s="1107"/>
      <c r="E14" s="1171"/>
    </row>
    <row r="15" spans="1:5">
      <c r="A15" s="1170" t="s">
        <v>3948</v>
      </c>
      <c r="B15" s="1107"/>
      <c r="C15" s="1107" t="s">
        <v>3949</v>
      </c>
      <c r="D15" s="1107"/>
      <c r="E15" s="1171"/>
    </row>
    <row r="16" spans="1:5">
      <c r="A16" s="1170" t="s">
        <v>3950</v>
      </c>
      <c r="B16" s="1107"/>
      <c r="C16" s="1107" t="s">
        <v>3951</v>
      </c>
      <c r="D16" s="1107"/>
      <c r="E16" s="1171"/>
    </row>
    <row r="17" spans="1:5">
      <c r="A17" s="1170" t="s">
        <v>3952</v>
      </c>
      <c r="B17" s="1107"/>
      <c r="C17" s="1107" t="s">
        <v>3953</v>
      </c>
      <c r="D17" s="1107"/>
      <c r="E17" s="1171"/>
    </row>
    <row r="18" spans="1:5">
      <c r="A18" s="1170" t="s">
        <v>3954</v>
      </c>
      <c r="B18" s="1107"/>
      <c r="C18" s="1107" t="s">
        <v>3955</v>
      </c>
      <c r="D18" s="1107"/>
      <c r="E18" s="1171"/>
    </row>
    <row r="19" spans="1:5">
      <c r="A19" s="1170" t="s">
        <v>3956</v>
      </c>
      <c r="B19" s="1107"/>
      <c r="C19" s="1107" t="s">
        <v>3957</v>
      </c>
      <c r="D19" s="1107"/>
      <c r="E19" s="1171"/>
    </row>
    <row r="20" spans="1:5">
      <c r="A20" s="1170" t="s">
        <v>3958</v>
      </c>
      <c r="B20" s="1107"/>
      <c r="C20" s="1107" t="s">
        <v>3959</v>
      </c>
      <c r="D20" s="1107"/>
      <c r="E20" s="1171"/>
    </row>
    <row r="21" spans="1:5">
      <c r="A21" s="1170"/>
      <c r="B21" s="1107"/>
      <c r="C21" s="1107"/>
      <c r="D21" s="1107"/>
      <c r="E21" s="1171"/>
    </row>
    <row r="22" spans="1:5">
      <c r="A22" s="1131" t="s">
        <v>1984</v>
      </c>
      <c r="B22" s="1198" t="s">
        <v>2039</v>
      </c>
      <c r="C22" s="1198"/>
      <c r="D22" s="1198"/>
      <c r="E22" s="1201" t="s">
        <v>2099</v>
      </c>
    </row>
    <row r="23" spans="1:5">
      <c r="A23" s="1142" t="s">
        <v>1987</v>
      </c>
      <c r="B23" s="1191" t="s">
        <v>3447</v>
      </c>
      <c r="C23" s="1191"/>
      <c r="D23" s="1191"/>
      <c r="E23" s="1202" t="s">
        <v>3448</v>
      </c>
    </row>
    <row r="24" spans="1:5">
      <c r="A24" s="1137">
        <v>1</v>
      </c>
      <c r="B24" s="1152" t="s">
        <v>3960</v>
      </c>
      <c r="C24" s="1107"/>
      <c r="D24" s="1107"/>
      <c r="E24" s="1188"/>
    </row>
    <row r="25" spans="1:5">
      <c r="A25" s="1137">
        <v>2</v>
      </c>
      <c r="B25" s="1107"/>
      <c r="C25" s="1107"/>
      <c r="D25" s="1107"/>
      <c r="E25" s="1203"/>
    </row>
    <row r="26" spans="1:5">
      <c r="A26" s="1137">
        <v>3</v>
      </c>
      <c r="B26" s="1107"/>
      <c r="C26" s="1107"/>
      <c r="D26" s="1107"/>
      <c r="E26" s="1203"/>
    </row>
    <row r="27" spans="1:5">
      <c r="A27" s="1137">
        <v>4</v>
      </c>
      <c r="B27" s="17" t="s">
        <v>5284</v>
      </c>
      <c r="C27" s="1107"/>
      <c r="D27" s="1107"/>
      <c r="E27" s="1203"/>
    </row>
    <row r="28" spans="1:5">
      <c r="A28" s="1137">
        <v>5</v>
      </c>
      <c r="B28" s="1107"/>
      <c r="C28" s="1107"/>
      <c r="D28" s="1107"/>
      <c r="E28" s="1203"/>
    </row>
    <row r="29" spans="1:5">
      <c r="A29" s="1137">
        <v>6</v>
      </c>
      <c r="B29" s="17" t="s">
        <v>5285</v>
      </c>
      <c r="C29" s="1107"/>
      <c r="D29" s="1107"/>
      <c r="E29" s="1203">
        <v>90648</v>
      </c>
    </row>
    <row r="30" spans="1:5">
      <c r="A30" s="1137">
        <v>7</v>
      </c>
      <c r="B30" s="1107"/>
      <c r="C30" s="1107"/>
      <c r="D30" s="1107"/>
      <c r="E30" s="1203"/>
    </row>
    <row r="31" spans="1:5">
      <c r="A31" s="1137">
        <v>8</v>
      </c>
      <c r="B31" s="1107"/>
      <c r="C31" s="1107"/>
      <c r="D31" s="1107"/>
      <c r="E31" s="1203"/>
    </row>
    <row r="32" spans="1:5">
      <c r="A32" s="1137">
        <v>9</v>
      </c>
      <c r="B32" s="1107"/>
      <c r="C32" s="1107"/>
      <c r="D32" s="1107"/>
      <c r="E32" s="1203"/>
    </row>
    <row r="33" spans="1:5" ht="15.75" thickBot="1">
      <c r="A33" s="1137">
        <v>10</v>
      </c>
      <c r="B33" s="1107"/>
      <c r="C33" s="1153" t="s">
        <v>2677</v>
      </c>
      <c r="D33" s="1107"/>
      <c r="E33" s="1204">
        <f>SUM(E25:E32)</f>
        <v>90648</v>
      </c>
    </row>
    <row r="34" spans="1:5" ht="15.75" thickTop="1">
      <c r="A34" s="1137">
        <v>11</v>
      </c>
      <c r="B34" s="1152" t="s">
        <v>3961</v>
      </c>
      <c r="C34" s="1107"/>
      <c r="D34" s="1107"/>
      <c r="E34" s="1188"/>
    </row>
    <row r="35" spans="1:5">
      <c r="A35" s="1137">
        <v>12</v>
      </c>
      <c r="B35" s="1107"/>
      <c r="C35" s="1107"/>
      <c r="D35" s="1107"/>
      <c r="E35" s="1205"/>
    </row>
    <row r="36" spans="1:5">
      <c r="A36" s="1137">
        <v>13</v>
      </c>
      <c r="B36" s="1107"/>
      <c r="C36" s="1107"/>
      <c r="D36" s="1107"/>
      <c r="E36" s="1203"/>
    </row>
    <row r="37" spans="1:5">
      <c r="A37" s="1137">
        <v>14</v>
      </c>
      <c r="B37" s="17" t="s">
        <v>5286</v>
      </c>
      <c r="C37" s="1107"/>
      <c r="D37" s="1107"/>
      <c r="E37" s="1203">
        <v>164822</v>
      </c>
    </row>
    <row r="38" spans="1:5">
      <c r="A38" s="1137">
        <v>15</v>
      </c>
      <c r="B38" s="17" t="s">
        <v>5287</v>
      </c>
      <c r="C38" s="1107"/>
      <c r="D38" s="1107"/>
      <c r="E38" s="1203">
        <v>50000</v>
      </c>
    </row>
    <row r="39" spans="1:5">
      <c r="A39" s="1137">
        <v>16</v>
      </c>
      <c r="B39" s="17" t="s">
        <v>5288</v>
      </c>
      <c r="C39" s="1107"/>
      <c r="D39" s="1107"/>
      <c r="E39" s="1203">
        <v>37157</v>
      </c>
    </row>
    <row r="40" spans="1:5">
      <c r="A40" s="1137">
        <v>17</v>
      </c>
      <c r="B40" s="1107"/>
      <c r="C40" s="1107"/>
      <c r="D40" s="1107"/>
      <c r="E40" s="1203"/>
    </row>
    <row r="41" spans="1:5" ht="15.75" thickBot="1">
      <c r="A41" s="1137">
        <v>18</v>
      </c>
      <c r="B41" s="1107"/>
      <c r="C41" s="1953" t="s">
        <v>2677</v>
      </c>
      <c r="D41" s="1107"/>
      <c r="E41" s="1204">
        <f>SUM(E37:E40)</f>
        <v>251979</v>
      </c>
    </row>
    <row r="42" spans="1:5" ht="15.75" thickTop="1">
      <c r="A42" s="1137">
        <v>19</v>
      </c>
      <c r="B42" s="1107"/>
      <c r="C42" s="1107"/>
      <c r="D42" s="1107"/>
      <c r="E42" s="1203"/>
    </row>
    <row r="43" spans="1:5">
      <c r="A43" s="1137">
        <v>20</v>
      </c>
      <c r="B43" s="1107"/>
      <c r="C43" s="1107"/>
      <c r="D43" s="1107"/>
      <c r="E43" s="1203"/>
    </row>
    <row r="44" spans="1:5">
      <c r="A44" s="1137">
        <v>21</v>
      </c>
      <c r="B44" s="1107"/>
      <c r="C44" s="1107"/>
      <c r="D44" s="1107"/>
      <c r="E44" s="1203"/>
    </row>
    <row r="45" spans="1:5">
      <c r="A45" s="1137">
        <v>22</v>
      </c>
      <c r="B45" s="1107"/>
      <c r="C45" s="1107"/>
      <c r="D45" s="1107"/>
      <c r="E45" s="1203"/>
    </row>
    <row r="46" spans="1:5">
      <c r="A46" s="1137">
        <v>23</v>
      </c>
      <c r="B46" s="1107"/>
      <c r="C46" s="1107"/>
      <c r="D46" s="1107"/>
      <c r="E46" s="1203"/>
    </row>
    <row r="47" spans="1:5">
      <c r="A47" s="1137">
        <v>24</v>
      </c>
      <c r="B47" s="1107"/>
      <c r="C47" s="1107"/>
      <c r="D47" s="1107"/>
      <c r="E47" s="1203"/>
    </row>
    <row r="48" spans="1:5">
      <c r="A48" s="1137">
        <v>25</v>
      </c>
      <c r="B48" s="1107"/>
      <c r="C48" s="1107"/>
      <c r="D48" s="1107"/>
      <c r="E48" s="1203"/>
    </row>
    <row r="49" spans="1:5">
      <c r="A49" s="1137">
        <v>26</v>
      </c>
      <c r="B49" s="1107"/>
      <c r="C49" s="1107"/>
      <c r="D49" s="1107"/>
      <c r="E49" s="1203"/>
    </row>
    <row r="50" spans="1:5">
      <c r="A50" s="1137">
        <v>27</v>
      </c>
      <c r="B50" s="1107"/>
      <c r="C50" s="1107"/>
      <c r="D50" s="1107"/>
      <c r="E50" s="1203"/>
    </row>
    <row r="51" spans="1:5">
      <c r="A51" s="1137">
        <v>28</v>
      </c>
      <c r="B51" s="1107"/>
      <c r="C51" s="1107"/>
      <c r="D51" s="1107"/>
      <c r="E51" s="1203"/>
    </row>
    <row r="52" spans="1:5">
      <c r="A52" s="1137">
        <v>29</v>
      </c>
      <c r="B52" s="1107"/>
      <c r="C52" s="1107"/>
      <c r="D52" s="1107"/>
      <c r="E52" s="1203"/>
    </row>
    <row r="53" spans="1:5">
      <c r="A53" s="1137">
        <v>30</v>
      </c>
      <c r="B53" s="1107"/>
      <c r="C53" s="1107"/>
      <c r="D53" s="1107"/>
      <c r="E53" s="1203"/>
    </row>
    <row r="54" spans="1:5">
      <c r="A54" s="1137">
        <v>31</v>
      </c>
      <c r="B54" s="1107"/>
      <c r="C54" s="1107"/>
      <c r="D54" s="1107"/>
      <c r="E54" s="1203"/>
    </row>
    <row r="55" spans="1:5">
      <c r="A55" s="1137">
        <v>32</v>
      </c>
      <c r="B55" s="1107"/>
      <c r="C55" s="1107"/>
      <c r="D55" s="1107"/>
      <c r="E55" s="1203"/>
    </row>
    <row r="56" spans="1:5">
      <c r="A56" s="1137">
        <v>33</v>
      </c>
      <c r="B56" s="1107"/>
      <c r="C56" s="1107"/>
      <c r="D56" s="1107"/>
      <c r="E56" s="1203"/>
    </row>
    <row r="57" spans="1:5">
      <c r="A57" s="1137">
        <v>34</v>
      </c>
      <c r="B57" s="1107"/>
      <c r="C57" s="1107"/>
      <c r="D57" s="1107"/>
      <c r="E57" s="1203"/>
    </row>
    <row r="58" spans="1:5">
      <c r="A58" s="1137">
        <v>35</v>
      </c>
      <c r="B58" s="1107"/>
      <c r="C58" s="1107"/>
      <c r="D58" s="1107"/>
      <c r="E58" s="1203"/>
    </row>
    <row r="59" spans="1:5">
      <c r="A59" s="1137">
        <v>36</v>
      </c>
      <c r="B59" s="1107"/>
      <c r="C59" s="1107"/>
      <c r="D59" s="1107"/>
      <c r="E59" s="1203"/>
    </row>
    <row r="60" spans="1:5">
      <c r="A60" s="1137">
        <v>37</v>
      </c>
      <c r="B60" s="1107"/>
      <c r="C60" s="1107"/>
      <c r="D60" s="1107"/>
      <c r="E60" s="1203"/>
    </row>
    <row r="61" spans="1:5">
      <c r="A61" s="1137">
        <v>38</v>
      </c>
      <c r="B61" s="1107"/>
      <c r="C61" s="1107"/>
      <c r="D61" s="1107"/>
      <c r="E61" s="1203"/>
    </row>
    <row r="62" spans="1:5">
      <c r="A62" s="1137">
        <v>39</v>
      </c>
      <c r="B62" s="1107"/>
      <c r="C62" s="1107"/>
      <c r="D62" s="1107"/>
      <c r="E62" s="1203"/>
    </row>
    <row r="63" spans="1:5">
      <c r="A63" s="1137">
        <v>40</v>
      </c>
      <c r="B63" s="1107"/>
      <c r="C63" s="1107"/>
      <c r="D63" s="1107"/>
      <c r="E63" s="1203"/>
    </row>
    <row r="64" spans="1:5" ht="15.75" thickBot="1">
      <c r="A64" s="1172">
        <v>41</v>
      </c>
      <c r="B64" s="1160"/>
      <c r="C64" s="1206" t="s">
        <v>2677</v>
      </c>
      <c r="D64" s="1160"/>
      <c r="E64" s="1207">
        <f>E33+E41</f>
        <v>342627</v>
      </c>
    </row>
    <row r="65" spans="1:5">
      <c r="A65" s="1107" t="s">
        <v>3962</v>
      </c>
      <c r="B65" s="1107"/>
      <c r="C65" s="1107"/>
      <c r="D65" s="1107"/>
      <c r="E65" s="1165" t="s">
        <v>3963</v>
      </c>
    </row>
    <row r="66" spans="1:5">
      <c r="A66" s="1108" t="s">
        <v>3964</v>
      </c>
      <c r="B66" s="1108"/>
      <c r="C66" s="1108"/>
      <c r="D66" s="1108"/>
      <c r="E66" s="1108"/>
    </row>
    <row r="68" spans="1:5" ht="18">
      <c r="A68" s="481" t="s">
        <v>511</v>
      </c>
      <c r="B68" s="1108"/>
      <c r="C68" s="1108"/>
      <c r="D68" s="1108"/>
      <c r="E68" s="1108"/>
    </row>
    <row r="70" spans="1:5" ht="16.5" thickBot="1">
      <c r="A70" s="1177" t="str">
        <f>'Data Sheet'!$C$25</f>
        <v>Central Hudson Gas &amp; Electric</v>
      </c>
      <c r="B70" s="1107"/>
      <c r="C70" s="1107"/>
      <c r="D70" s="1166" t="str">
        <f>'Data Sheet'!$C$40</f>
        <v>4/14/14</v>
      </c>
      <c r="E70" t="str">
        <f>'Data Sheet'!$C$38</f>
        <v>12/31/13</v>
      </c>
    </row>
    <row r="71" spans="1:5">
      <c r="A71" s="1109"/>
      <c r="B71" s="1110"/>
      <c r="C71" s="1110"/>
      <c r="D71" s="1110"/>
      <c r="E71" s="1167"/>
    </row>
    <row r="72" spans="1:5" ht="15.75">
      <c r="A72" s="68" t="s">
        <v>2210</v>
      </c>
      <c r="B72" s="71"/>
      <c r="C72" s="1108"/>
      <c r="D72" s="1108"/>
      <c r="E72" s="1169"/>
    </row>
    <row r="73" spans="1:5">
      <c r="A73" s="1170"/>
      <c r="B73" s="1107"/>
      <c r="C73" s="1107"/>
      <c r="D73" s="1107"/>
      <c r="E73" s="1171"/>
    </row>
    <row r="74" spans="1:5">
      <c r="A74" s="1131" t="s">
        <v>1984</v>
      </c>
      <c r="B74" s="1198" t="s">
        <v>2039</v>
      </c>
      <c r="C74" s="1198"/>
      <c r="D74" s="1198"/>
      <c r="E74" s="1201" t="s">
        <v>2099</v>
      </c>
    </row>
    <row r="75" spans="1:5">
      <c r="A75" s="1142" t="s">
        <v>1987</v>
      </c>
      <c r="B75" s="1191" t="s">
        <v>3447</v>
      </c>
      <c r="C75" s="1191"/>
      <c r="D75" s="1191"/>
      <c r="E75" s="1202" t="s">
        <v>3448</v>
      </c>
    </row>
    <row r="76" spans="1:5">
      <c r="A76" s="1137">
        <v>1</v>
      </c>
      <c r="B76" s="1152" t="s">
        <v>3965</v>
      </c>
      <c r="C76" s="1107"/>
      <c r="D76" s="1107"/>
      <c r="E76" s="1188"/>
    </row>
    <row r="77" spans="1:5">
      <c r="A77" s="1137">
        <v>2</v>
      </c>
      <c r="B77" s="1107"/>
      <c r="C77" s="1107"/>
      <c r="D77" s="1107"/>
      <c r="E77" s="1205"/>
    </row>
    <row r="78" spans="1:5">
      <c r="A78" s="1137">
        <v>3</v>
      </c>
      <c r="B78" s="17" t="s">
        <v>5289</v>
      </c>
      <c r="C78" s="1107"/>
      <c r="D78" s="1107"/>
      <c r="E78" s="1203">
        <v>-193794</v>
      </c>
    </row>
    <row r="79" spans="1:5">
      <c r="A79" s="1137">
        <v>4</v>
      </c>
      <c r="B79" s="1107"/>
      <c r="C79" s="1107"/>
      <c r="D79" s="1107"/>
      <c r="E79" s="1203"/>
    </row>
    <row r="80" spans="1:5">
      <c r="A80" s="1137">
        <v>5</v>
      </c>
      <c r="B80" s="1107"/>
      <c r="C80" s="1107"/>
      <c r="D80" s="1107"/>
      <c r="E80" s="1203"/>
    </row>
    <row r="81" spans="1:5">
      <c r="A81" s="1137">
        <v>6</v>
      </c>
      <c r="B81" s="1107"/>
      <c r="C81" s="1107"/>
      <c r="D81" s="1107"/>
      <c r="E81" s="1203"/>
    </row>
    <row r="82" spans="1:5" ht="15.75" thickBot="1">
      <c r="A82" s="1137">
        <v>7</v>
      </c>
      <c r="B82" s="1107"/>
      <c r="C82" s="1153" t="s">
        <v>2677</v>
      </c>
      <c r="D82" s="1107"/>
      <c r="E82" s="1204">
        <f>SUM(E77:E81)</f>
        <v>-193794</v>
      </c>
    </row>
    <row r="83" spans="1:5" ht="15.75" thickTop="1">
      <c r="A83" s="1137">
        <v>8</v>
      </c>
      <c r="B83" s="1152" t="s">
        <v>3966</v>
      </c>
      <c r="C83" s="1107"/>
      <c r="D83" s="1107"/>
      <c r="E83" s="1188"/>
    </row>
    <row r="84" spans="1:5">
      <c r="A84" s="1137">
        <v>9</v>
      </c>
      <c r="B84" s="1107"/>
      <c r="C84" s="1107"/>
      <c r="D84" s="1107"/>
      <c r="E84" s="1205"/>
    </row>
    <row r="85" spans="1:5">
      <c r="A85" s="1137">
        <v>10</v>
      </c>
      <c r="B85" s="1107"/>
      <c r="C85" s="1107"/>
      <c r="D85" s="1107"/>
      <c r="E85" s="1203"/>
    </row>
    <row r="86" spans="1:5">
      <c r="A86" s="1137">
        <v>11</v>
      </c>
      <c r="B86" s="1107"/>
      <c r="C86" s="1107"/>
      <c r="D86" s="1107"/>
      <c r="E86" s="1203"/>
    </row>
    <row r="87" spans="1:5">
      <c r="A87" s="1137">
        <v>12</v>
      </c>
      <c r="B87" s="1107"/>
      <c r="C87" s="1107"/>
      <c r="D87" s="1107"/>
      <c r="E87" s="1203"/>
    </row>
    <row r="88" spans="1:5">
      <c r="A88" s="1137">
        <v>13</v>
      </c>
      <c r="B88" s="1107"/>
      <c r="C88" s="1107"/>
      <c r="D88" s="1107"/>
      <c r="E88" s="1203"/>
    </row>
    <row r="89" spans="1:5">
      <c r="A89" s="1137">
        <v>14</v>
      </c>
      <c r="B89" s="1107"/>
      <c r="C89" s="1107"/>
      <c r="D89" s="1107"/>
      <c r="E89" s="1203"/>
    </row>
    <row r="90" spans="1:5" ht="15.75" thickBot="1">
      <c r="A90" s="1137">
        <v>15</v>
      </c>
      <c r="B90" s="1107"/>
      <c r="C90" s="1153" t="s">
        <v>2677</v>
      </c>
      <c r="D90" s="1107"/>
      <c r="E90" s="1204">
        <f>SUM(E84:E89)</f>
        <v>0</v>
      </c>
    </row>
    <row r="91" spans="1:5" ht="15.75" thickTop="1">
      <c r="A91" s="1137">
        <v>16</v>
      </c>
      <c r="B91" s="1152" t="s">
        <v>3967</v>
      </c>
      <c r="C91" s="1107"/>
      <c r="D91" s="1107"/>
      <c r="E91" s="1188"/>
    </row>
    <row r="92" spans="1:5">
      <c r="A92" s="1137">
        <v>17</v>
      </c>
      <c r="B92" s="1107"/>
      <c r="C92" s="1107"/>
      <c r="D92" s="1107"/>
      <c r="E92" s="1205"/>
    </row>
    <row r="93" spans="1:5">
      <c r="A93" s="1137">
        <v>18</v>
      </c>
      <c r="B93" s="1107"/>
      <c r="C93" s="1107"/>
      <c r="D93" s="1107"/>
      <c r="E93" s="1203"/>
    </row>
    <row r="94" spans="1:5">
      <c r="A94" s="1137">
        <v>19</v>
      </c>
      <c r="B94" s="17" t="s">
        <v>5290</v>
      </c>
      <c r="C94" s="1107"/>
      <c r="D94" s="1107"/>
      <c r="E94" s="1203">
        <v>38551</v>
      </c>
    </row>
    <row r="95" spans="1:5">
      <c r="A95" s="1137">
        <v>20</v>
      </c>
      <c r="B95" s="17" t="s">
        <v>5291</v>
      </c>
      <c r="C95" s="1107"/>
      <c r="D95" s="1107"/>
      <c r="E95" s="1203">
        <v>4990</v>
      </c>
    </row>
    <row r="96" spans="1:5">
      <c r="A96" s="1137">
        <v>21</v>
      </c>
      <c r="B96" s="1107"/>
      <c r="C96" s="1107"/>
      <c r="D96" s="1107"/>
      <c r="E96" s="1203"/>
    </row>
    <row r="97" spans="1:5">
      <c r="A97" s="1137">
        <v>22</v>
      </c>
      <c r="B97" s="1107"/>
      <c r="C97" s="1107"/>
      <c r="D97" s="1107"/>
      <c r="E97" s="1203"/>
    </row>
    <row r="98" spans="1:5">
      <c r="A98" s="1137">
        <v>23</v>
      </c>
      <c r="B98" s="1107"/>
      <c r="C98" s="1107"/>
      <c r="D98" s="1107"/>
      <c r="E98" s="1203"/>
    </row>
    <row r="99" spans="1:5">
      <c r="A99" s="1137">
        <v>24</v>
      </c>
      <c r="B99" s="1107"/>
      <c r="C99" s="1107"/>
      <c r="D99" s="1107"/>
      <c r="E99" s="1203"/>
    </row>
    <row r="100" spans="1:5">
      <c r="A100" s="1137">
        <v>25</v>
      </c>
      <c r="B100" s="1107"/>
      <c r="C100" s="1107"/>
      <c r="D100" s="1107"/>
      <c r="E100" s="1203"/>
    </row>
    <row r="101" spans="1:5">
      <c r="A101" s="1137">
        <v>26</v>
      </c>
      <c r="B101" s="1107"/>
      <c r="C101" s="1107"/>
      <c r="D101" s="1107"/>
      <c r="E101" s="1203"/>
    </row>
    <row r="102" spans="1:5">
      <c r="A102" s="1137">
        <v>27</v>
      </c>
      <c r="B102" s="1107"/>
      <c r="C102" s="1107"/>
      <c r="D102" s="1107"/>
      <c r="E102" s="1203"/>
    </row>
    <row r="103" spans="1:5">
      <c r="A103" s="1137">
        <v>28</v>
      </c>
      <c r="B103" s="1107"/>
      <c r="C103" s="1107"/>
      <c r="D103" s="1107"/>
      <c r="E103" s="1203"/>
    </row>
    <row r="104" spans="1:5">
      <c r="A104" s="1137">
        <v>29</v>
      </c>
      <c r="B104" s="1107"/>
      <c r="C104" s="1107"/>
      <c r="D104" s="1107"/>
      <c r="E104" s="1203"/>
    </row>
    <row r="105" spans="1:5">
      <c r="A105" s="1137">
        <v>30</v>
      </c>
      <c r="B105" s="1107"/>
      <c r="C105" s="1107"/>
      <c r="D105" s="1107"/>
      <c r="E105" s="1203"/>
    </row>
    <row r="106" spans="1:5">
      <c r="A106" s="1137">
        <v>31</v>
      </c>
      <c r="B106" s="1107"/>
      <c r="C106" s="1107"/>
      <c r="D106" s="1107"/>
      <c r="E106" s="1203"/>
    </row>
    <row r="107" spans="1:5">
      <c r="A107" s="1137">
        <v>32</v>
      </c>
      <c r="B107" s="1107"/>
      <c r="C107" s="1107"/>
      <c r="D107" s="1107"/>
      <c r="E107" s="1203"/>
    </row>
    <row r="108" spans="1:5">
      <c r="A108" s="1137">
        <v>33</v>
      </c>
      <c r="B108" s="1107"/>
      <c r="C108" s="1107"/>
      <c r="D108" s="1107"/>
      <c r="E108" s="1203"/>
    </row>
    <row r="109" spans="1:5">
      <c r="A109" s="1137">
        <v>34</v>
      </c>
      <c r="B109" s="1107"/>
      <c r="C109" s="1107"/>
      <c r="D109" s="1107"/>
      <c r="E109" s="1203"/>
    </row>
    <row r="110" spans="1:5">
      <c r="A110" s="1137">
        <v>35</v>
      </c>
      <c r="B110" s="1107"/>
      <c r="C110" s="1107"/>
      <c r="D110" s="1107"/>
      <c r="E110" s="1203"/>
    </row>
    <row r="111" spans="1:5">
      <c r="A111" s="1137">
        <v>36</v>
      </c>
      <c r="B111" s="1107"/>
      <c r="C111" s="1107"/>
      <c r="D111" s="1107"/>
      <c r="E111" s="1203"/>
    </row>
    <row r="112" spans="1:5">
      <c r="A112" s="1137">
        <v>37</v>
      </c>
      <c r="B112" s="1107"/>
      <c r="C112" s="1107"/>
      <c r="D112" s="1107"/>
      <c r="E112" s="1203"/>
    </row>
    <row r="113" spans="1:5">
      <c r="A113" s="1137">
        <v>38</v>
      </c>
      <c r="B113" s="1107"/>
      <c r="C113" s="1107"/>
      <c r="D113" s="1107"/>
      <c r="E113" s="1203"/>
    </row>
    <row r="114" spans="1:5">
      <c r="A114" s="1137">
        <v>39</v>
      </c>
      <c r="B114" s="1107"/>
      <c r="C114" s="1107"/>
      <c r="D114" s="1107"/>
      <c r="E114" s="1203"/>
    </row>
    <row r="115" spans="1:5">
      <c r="A115" s="1137">
        <v>40</v>
      </c>
      <c r="B115" s="1107"/>
      <c r="C115" s="1107"/>
      <c r="D115" s="1107"/>
      <c r="E115" s="1203"/>
    </row>
    <row r="116" spans="1:5">
      <c r="A116" s="1137">
        <v>41</v>
      </c>
      <c r="B116" s="1107"/>
      <c r="C116" s="1107"/>
      <c r="D116" s="1107"/>
      <c r="E116" s="1203"/>
    </row>
    <row r="117" spans="1:5">
      <c r="A117" s="1137">
        <v>42</v>
      </c>
      <c r="B117" s="1107"/>
      <c r="C117" s="1107"/>
      <c r="D117" s="1107"/>
      <c r="E117" s="1203"/>
    </row>
    <row r="118" spans="1:5">
      <c r="A118" s="1137">
        <v>43</v>
      </c>
      <c r="B118" s="1107"/>
      <c r="C118" s="1107"/>
      <c r="D118" s="1107"/>
      <c r="E118" s="1203"/>
    </row>
    <row r="119" spans="1:5">
      <c r="A119" s="1137">
        <v>44</v>
      </c>
      <c r="B119" s="1107"/>
      <c r="C119" s="1107"/>
      <c r="D119" s="1107"/>
      <c r="E119" s="1203"/>
    </row>
    <row r="120" spans="1:5">
      <c r="A120" s="1137">
        <v>45</v>
      </c>
      <c r="B120" s="1107"/>
      <c r="C120" s="1107"/>
      <c r="D120" s="1107"/>
      <c r="E120" s="1203"/>
    </row>
    <row r="121" spans="1:5">
      <c r="A121" s="1137">
        <v>46</v>
      </c>
      <c r="B121" s="1107"/>
      <c r="C121" s="1107"/>
      <c r="D121" s="1107"/>
      <c r="E121" s="1203"/>
    </row>
    <row r="122" spans="1:5">
      <c r="A122" s="1137">
        <v>47</v>
      </c>
      <c r="B122" s="1107"/>
      <c r="C122" s="1107"/>
      <c r="D122" s="1107"/>
      <c r="E122" s="1203"/>
    </row>
    <row r="123" spans="1:5">
      <c r="A123" s="1137">
        <v>48</v>
      </c>
      <c r="B123" s="1107"/>
      <c r="C123" s="1107"/>
      <c r="D123" s="1107"/>
      <c r="E123" s="1203"/>
    </row>
    <row r="124" spans="1:5">
      <c r="A124" s="1137">
        <v>49</v>
      </c>
      <c r="B124" s="1107"/>
      <c r="C124" s="1107"/>
      <c r="D124" s="1107"/>
      <c r="E124" s="1203"/>
    </row>
    <row r="125" spans="1:5">
      <c r="A125" s="1137">
        <v>50</v>
      </c>
      <c r="B125" s="1107"/>
      <c r="C125" s="1107"/>
      <c r="D125" s="1107"/>
      <c r="E125" s="1203"/>
    </row>
    <row r="126" spans="1:5">
      <c r="A126" s="1137">
        <v>51</v>
      </c>
      <c r="B126" s="1107"/>
      <c r="C126" s="1107"/>
      <c r="D126" s="1107"/>
      <c r="E126" s="1203"/>
    </row>
    <row r="127" spans="1:5" ht="15.75" thickBot="1">
      <c r="A127" s="1172">
        <v>52</v>
      </c>
      <c r="B127" s="1160"/>
      <c r="C127" s="1206" t="s">
        <v>2677</v>
      </c>
      <c r="D127" s="1160"/>
      <c r="E127" s="1207">
        <f>SUM(E92:E126)</f>
        <v>43541</v>
      </c>
    </row>
    <row r="128" spans="1:5">
      <c r="A128" t="str">
        <f>A65</f>
        <v>FERC FORM NO. 1 (ED. 12-87) NYPSC Modified-96</v>
      </c>
    </row>
    <row r="129" spans="1:5">
      <c r="A129" s="1108" t="s">
        <v>3968</v>
      </c>
      <c r="B129" s="1108"/>
      <c r="C129" s="1108"/>
      <c r="D129" s="1108"/>
      <c r="E129" s="1108"/>
    </row>
    <row r="130" spans="1:5" ht="16.5" thickBot="1">
      <c r="A130" s="1177" t="str">
        <f>'Data Sheet'!$C$25</f>
        <v>Central Hudson Gas &amp; Electric</v>
      </c>
      <c r="B130" s="1108"/>
      <c r="C130" s="1108"/>
      <c r="D130" s="1166" t="str">
        <f>'Data Sheet'!$C$40</f>
        <v>4/14/14</v>
      </c>
      <c r="E130" t="str">
        <f>'Data Sheet'!$C$38</f>
        <v>12/31/13</v>
      </c>
    </row>
    <row r="131" spans="1:5">
      <c r="A131" s="1109"/>
      <c r="B131" s="1110"/>
      <c r="C131" s="1110"/>
      <c r="D131" s="1110"/>
      <c r="E131" s="1167"/>
    </row>
    <row r="132" spans="1:5" ht="15.75">
      <c r="A132" s="68" t="s">
        <v>2210</v>
      </c>
      <c r="B132" s="71"/>
      <c r="C132" s="1108"/>
      <c r="D132" s="1108"/>
      <c r="E132" s="1169"/>
    </row>
    <row r="133" spans="1:5">
      <c r="A133" s="1170"/>
      <c r="B133" s="1107"/>
      <c r="C133" s="1107"/>
      <c r="D133" s="1107"/>
      <c r="E133" s="1171"/>
    </row>
    <row r="134" spans="1:5">
      <c r="A134" s="1131" t="s">
        <v>1984</v>
      </c>
      <c r="B134" s="1198" t="s">
        <v>2039</v>
      </c>
      <c r="C134" s="1198"/>
      <c r="D134" s="1198"/>
      <c r="E134" s="1201" t="s">
        <v>2099</v>
      </c>
    </row>
    <row r="135" spans="1:5">
      <c r="A135" s="1142" t="s">
        <v>1987</v>
      </c>
      <c r="B135" s="1191" t="s">
        <v>3447</v>
      </c>
      <c r="C135" s="1191"/>
      <c r="D135" s="1191"/>
      <c r="E135" s="1202" t="s">
        <v>3448</v>
      </c>
    </row>
    <row r="136" spans="1:5">
      <c r="A136" s="1137">
        <v>1</v>
      </c>
      <c r="B136" s="1152" t="s">
        <v>3969</v>
      </c>
      <c r="C136" s="1107"/>
      <c r="D136" s="1107"/>
      <c r="E136" s="1188"/>
    </row>
    <row r="137" spans="1:5">
      <c r="A137" s="1137">
        <v>2</v>
      </c>
      <c r="B137" s="1107"/>
      <c r="C137" s="1107"/>
      <c r="D137" s="1107"/>
      <c r="E137" s="1205"/>
    </row>
    <row r="138" spans="1:5">
      <c r="A138" s="1137">
        <v>3</v>
      </c>
      <c r="B138" s="17" t="s">
        <v>5292</v>
      </c>
      <c r="C138" s="1107"/>
      <c r="D138" s="1107"/>
      <c r="E138" s="1203">
        <v>28574</v>
      </c>
    </row>
    <row r="139" spans="1:5">
      <c r="A139" s="1137">
        <v>4</v>
      </c>
      <c r="B139" s="17" t="s">
        <v>5293</v>
      </c>
      <c r="C139" s="1107"/>
      <c r="D139" s="1107"/>
      <c r="E139" s="1203">
        <v>38550</v>
      </c>
    </row>
    <row r="140" spans="1:5">
      <c r="A140" s="1137">
        <v>5</v>
      </c>
      <c r="B140" s="17" t="s">
        <v>5294</v>
      </c>
      <c r="C140" s="1107"/>
      <c r="D140" s="1107"/>
      <c r="E140" s="1203">
        <v>-1010427</v>
      </c>
    </row>
    <row r="141" spans="1:5">
      <c r="A141" s="1137">
        <v>6</v>
      </c>
      <c r="B141" s="17" t="s">
        <v>5295</v>
      </c>
      <c r="C141" s="1107"/>
      <c r="D141" s="1107"/>
      <c r="E141" s="1203">
        <v>-269817</v>
      </c>
    </row>
    <row r="142" spans="1:5">
      <c r="A142" s="1137">
        <v>7</v>
      </c>
      <c r="B142" s="1107"/>
      <c r="C142" s="1107"/>
      <c r="D142" s="1107"/>
      <c r="E142" s="1203"/>
    </row>
    <row r="143" spans="1:5">
      <c r="A143" s="1137">
        <v>8</v>
      </c>
      <c r="B143" s="1152"/>
      <c r="C143" s="1107"/>
      <c r="D143" s="1107"/>
      <c r="E143" s="1203"/>
    </row>
    <row r="144" spans="1:5">
      <c r="A144" s="1137">
        <v>9</v>
      </c>
      <c r="B144" s="1107"/>
      <c r="C144" s="1107"/>
      <c r="D144" s="1107"/>
      <c r="E144" s="1203"/>
    </row>
    <row r="145" spans="1:5">
      <c r="A145" s="1137">
        <v>10</v>
      </c>
      <c r="B145" s="1107"/>
      <c r="C145" s="1107"/>
      <c r="D145" s="1107"/>
      <c r="E145" s="1203"/>
    </row>
    <row r="146" spans="1:5">
      <c r="A146" s="1137">
        <v>11</v>
      </c>
      <c r="B146" s="1107"/>
      <c r="C146" s="1107"/>
      <c r="D146" s="1107"/>
      <c r="E146" s="1203"/>
    </row>
    <row r="147" spans="1:5">
      <c r="A147" s="1137">
        <v>12</v>
      </c>
      <c r="B147" s="1107"/>
      <c r="C147" s="1107"/>
      <c r="D147" s="1107"/>
      <c r="E147" s="1203"/>
    </row>
    <row r="148" spans="1:5">
      <c r="A148" s="1137">
        <v>13</v>
      </c>
      <c r="B148" s="1107"/>
      <c r="C148" s="1107"/>
      <c r="D148" s="1107"/>
      <c r="E148" s="1203"/>
    </row>
    <row r="149" spans="1:5">
      <c r="A149" s="1137">
        <v>14</v>
      </c>
      <c r="B149" s="1107"/>
      <c r="C149" s="1107"/>
      <c r="D149" s="1107"/>
      <c r="E149" s="1203"/>
    </row>
    <row r="150" spans="1:5" ht="15.75" thickBot="1">
      <c r="A150" s="1137">
        <v>15</v>
      </c>
      <c r="B150" s="1107"/>
      <c r="C150" s="1153" t="s">
        <v>2677</v>
      </c>
      <c r="D150" s="1107"/>
      <c r="E150" s="1204">
        <f>SUM(E137:E149)</f>
        <v>-1213120</v>
      </c>
    </row>
    <row r="151" spans="1:5" ht="15.75" thickTop="1">
      <c r="A151" s="1137">
        <v>16</v>
      </c>
      <c r="B151" s="1152" t="s">
        <v>3970</v>
      </c>
      <c r="C151" s="1107"/>
      <c r="D151" s="1107"/>
      <c r="E151" s="1188"/>
    </row>
    <row r="152" spans="1:5">
      <c r="A152" s="1137">
        <v>17</v>
      </c>
      <c r="B152" s="1107"/>
      <c r="C152" s="1107"/>
      <c r="D152" s="1107"/>
      <c r="E152" s="1205"/>
    </row>
    <row r="153" spans="1:5">
      <c r="A153" s="1137">
        <v>18</v>
      </c>
      <c r="B153" s="1107"/>
      <c r="C153" s="1107"/>
      <c r="D153" s="1107"/>
      <c r="E153" s="1203"/>
    </row>
    <row r="154" spans="1:5">
      <c r="A154" s="1137">
        <v>19</v>
      </c>
      <c r="B154" s="1107"/>
      <c r="C154" s="1107"/>
      <c r="D154" s="1107"/>
      <c r="E154" s="1203"/>
    </row>
    <row r="155" spans="1:5">
      <c r="A155" s="1137">
        <v>20</v>
      </c>
      <c r="B155" s="1107"/>
      <c r="C155" s="1107"/>
      <c r="D155" s="1107"/>
      <c r="E155" s="1203"/>
    </row>
    <row r="156" spans="1:5">
      <c r="A156" s="1137">
        <v>21</v>
      </c>
      <c r="B156" s="1107"/>
      <c r="C156" s="1107"/>
      <c r="D156" s="1107"/>
      <c r="E156" s="1203"/>
    </row>
    <row r="157" spans="1:5">
      <c r="A157" s="1137">
        <v>22</v>
      </c>
      <c r="B157" s="1107"/>
      <c r="C157" s="1107"/>
      <c r="D157" s="1107"/>
      <c r="E157" s="1203"/>
    </row>
    <row r="158" spans="1:5">
      <c r="A158" s="1137">
        <v>23</v>
      </c>
      <c r="B158" s="1107"/>
      <c r="C158" s="1107"/>
      <c r="D158" s="1107"/>
      <c r="E158" s="1203"/>
    </row>
    <row r="159" spans="1:5">
      <c r="A159" s="1137">
        <v>24</v>
      </c>
      <c r="B159" s="1107"/>
      <c r="C159" s="1107"/>
      <c r="D159" s="1107"/>
      <c r="E159" s="1203"/>
    </row>
    <row r="160" spans="1:5">
      <c r="A160" s="1137">
        <v>25</v>
      </c>
      <c r="B160" s="1107"/>
      <c r="C160" s="1107"/>
      <c r="D160" s="1107"/>
      <c r="E160" s="1203"/>
    </row>
    <row r="161" spans="1:5" ht="15.75" thickBot="1">
      <c r="A161" s="1137">
        <v>26</v>
      </c>
      <c r="B161" s="1107"/>
      <c r="C161" s="1153" t="s">
        <v>2677</v>
      </c>
      <c r="D161" s="1107"/>
      <c r="E161" s="1204">
        <f>SUM(E152:E160)</f>
        <v>0</v>
      </c>
    </row>
    <row r="162" spans="1:5" ht="15.75" thickTop="1">
      <c r="A162" s="1137">
        <v>27</v>
      </c>
      <c r="B162" s="1152" t="s">
        <v>3971</v>
      </c>
      <c r="C162" s="1107"/>
      <c r="D162" s="1107"/>
      <c r="E162" s="1188"/>
    </row>
    <row r="163" spans="1:5">
      <c r="A163" s="1137">
        <v>28</v>
      </c>
      <c r="B163" s="1107"/>
      <c r="C163" s="1107"/>
      <c r="D163" s="1107"/>
      <c r="E163" s="1205"/>
    </row>
    <row r="164" spans="1:5">
      <c r="A164" s="1137">
        <v>29</v>
      </c>
      <c r="B164" s="17" t="s">
        <v>5296</v>
      </c>
      <c r="C164" s="1107"/>
      <c r="D164" s="1107"/>
      <c r="E164" s="1203">
        <v>79026</v>
      </c>
    </row>
    <row r="165" spans="1:5">
      <c r="A165" s="1137">
        <v>30</v>
      </c>
      <c r="B165" s="17" t="s">
        <v>5297</v>
      </c>
      <c r="C165" s="1107"/>
      <c r="D165" s="1107"/>
      <c r="E165" s="1203">
        <v>7782</v>
      </c>
    </row>
    <row r="166" spans="1:5">
      <c r="A166" s="1137">
        <v>31</v>
      </c>
      <c r="B166" s="17" t="s">
        <v>5298</v>
      </c>
      <c r="C166" s="1107"/>
      <c r="D166" s="1107"/>
      <c r="E166" s="1203">
        <v>115440</v>
      </c>
    </row>
    <row r="167" spans="1:5">
      <c r="A167" s="1137">
        <v>32</v>
      </c>
      <c r="B167" s="17" t="s">
        <v>5299</v>
      </c>
      <c r="C167" s="1107"/>
      <c r="D167" s="1107"/>
      <c r="E167" s="1203">
        <v>142230</v>
      </c>
    </row>
    <row r="168" spans="1:5">
      <c r="A168" s="1137">
        <v>33</v>
      </c>
      <c r="B168" s="17" t="s">
        <v>5300</v>
      </c>
      <c r="C168" s="1107"/>
      <c r="D168" s="1107"/>
      <c r="E168" s="1203">
        <v>15438</v>
      </c>
    </row>
    <row r="169" spans="1:5">
      <c r="A169" s="1137">
        <v>34</v>
      </c>
      <c r="B169" s="17" t="s">
        <v>5301</v>
      </c>
      <c r="C169" s="1107"/>
      <c r="D169" s="1107"/>
      <c r="E169" s="1203">
        <v>4104</v>
      </c>
    </row>
    <row r="170" spans="1:5">
      <c r="A170" s="1137">
        <v>35</v>
      </c>
      <c r="B170" s="17" t="s">
        <v>5302</v>
      </c>
      <c r="E170" s="1203">
        <v>34638</v>
      </c>
    </row>
    <row r="171" spans="1:5">
      <c r="A171" s="1137">
        <v>36</v>
      </c>
      <c r="B171" s="17" t="s">
        <v>5303</v>
      </c>
      <c r="C171" s="1107"/>
      <c r="D171" s="1107"/>
      <c r="E171" s="1203">
        <v>223385</v>
      </c>
    </row>
    <row r="172" spans="1:5">
      <c r="A172" s="1137">
        <v>37</v>
      </c>
      <c r="B172" s="17" t="s">
        <v>5304</v>
      </c>
      <c r="C172" s="1107"/>
      <c r="D172" s="1107"/>
      <c r="E172" s="1203">
        <v>120</v>
      </c>
    </row>
    <row r="173" spans="1:5">
      <c r="A173" s="1137">
        <v>38</v>
      </c>
      <c r="B173" s="17" t="s">
        <v>5534</v>
      </c>
      <c r="C173" s="1107"/>
      <c r="D173" s="1107"/>
      <c r="E173" s="1203">
        <v>121265</v>
      </c>
    </row>
    <row r="174" spans="1:5">
      <c r="A174" s="1137">
        <v>39</v>
      </c>
      <c r="B174" s="17" t="s">
        <v>5305</v>
      </c>
      <c r="C174" s="1107"/>
      <c r="D174" s="1107"/>
      <c r="E174" s="1203">
        <v>4127495</v>
      </c>
    </row>
    <row r="175" spans="1:5">
      <c r="A175" s="1137">
        <v>40</v>
      </c>
      <c r="B175" s="17" t="s">
        <v>5306</v>
      </c>
      <c r="C175" s="1107"/>
      <c r="D175" s="1107"/>
      <c r="E175" s="1203">
        <v>1120157</v>
      </c>
    </row>
    <row r="176" spans="1:5">
      <c r="A176" s="1137">
        <v>41</v>
      </c>
      <c r="B176" s="17" t="s">
        <v>5307</v>
      </c>
      <c r="C176" s="1107"/>
      <c r="D176" s="1107"/>
      <c r="E176" s="1203">
        <v>6816</v>
      </c>
    </row>
    <row r="177" spans="1:5">
      <c r="A177" s="1137">
        <v>42</v>
      </c>
      <c r="B177" s="17" t="s">
        <v>5308</v>
      </c>
      <c r="C177" s="1107"/>
      <c r="D177" s="1107"/>
      <c r="E177" s="1203">
        <v>23230</v>
      </c>
    </row>
    <row r="178" spans="1:5">
      <c r="A178" s="1137">
        <v>43</v>
      </c>
      <c r="B178" s="17" t="s">
        <v>5309</v>
      </c>
      <c r="C178" s="1107"/>
      <c r="D178" s="1107"/>
      <c r="E178" s="1203">
        <v>36058</v>
      </c>
    </row>
    <row r="179" spans="1:5">
      <c r="A179" s="1137">
        <v>44</v>
      </c>
      <c r="B179" s="17" t="s">
        <v>5310</v>
      </c>
      <c r="C179" s="1107"/>
      <c r="D179" s="1107"/>
      <c r="E179" s="1203">
        <v>381378</v>
      </c>
    </row>
    <row r="180" spans="1:5">
      <c r="A180" s="1137">
        <v>45</v>
      </c>
      <c r="B180" s="17" t="s">
        <v>5311</v>
      </c>
      <c r="C180" s="1107"/>
      <c r="D180" s="1107"/>
      <c r="E180" s="1203">
        <v>96738</v>
      </c>
    </row>
    <row r="181" spans="1:5">
      <c r="A181" s="1137">
        <v>46</v>
      </c>
      <c r="B181" s="17" t="s">
        <v>5312</v>
      </c>
      <c r="C181" s="1107"/>
      <c r="D181" s="1107"/>
      <c r="E181" s="1203">
        <v>515450</v>
      </c>
    </row>
    <row r="182" spans="1:5">
      <c r="A182" s="1137">
        <v>47</v>
      </c>
      <c r="B182" s="17" t="s">
        <v>5313</v>
      </c>
      <c r="C182" s="1107"/>
      <c r="D182" s="1107"/>
      <c r="E182" s="1203">
        <v>6276</v>
      </c>
    </row>
    <row r="183" spans="1:5">
      <c r="A183" s="1137">
        <v>48</v>
      </c>
      <c r="B183" s="17" t="s">
        <v>5314</v>
      </c>
      <c r="C183" s="1107"/>
      <c r="D183" s="1107"/>
      <c r="E183" s="1203">
        <v>3571</v>
      </c>
    </row>
    <row r="184" spans="1:5">
      <c r="A184" s="1137">
        <v>49</v>
      </c>
      <c r="B184" s="17" t="s">
        <v>5535</v>
      </c>
      <c r="C184" s="1107"/>
      <c r="D184" s="1107"/>
      <c r="E184" s="1203">
        <v>475503</v>
      </c>
    </row>
    <row r="185" spans="1:5">
      <c r="A185" s="1137">
        <v>50</v>
      </c>
      <c r="B185" s="17" t="s">
        <v>5315</v>
      </c>
      <c r="C185" s="1107"/>
      <c r="D185" s="1107"/>
      <c r="E185" s="1203">
        <v>2519</v>
      </c>
    </row>
    <row r="186" spans="1:5" ht="15.75" thickBot="1">
      <c r="A186" s="1137">
        <v>51</v>
      </c>
      <c r="B186" s="1107"/>
      <c r="C186" s="1153" t="s">
        <v>2677</v>
      </c>
      <c r="D186" s="1107"/>
      <c r="E186" s="1204">
        <f>SUM(E163:E185)</f>
        <v>7538619</v>
      </c>
    </row>
    <row r="187" spans="1:5" ht="16.5" thickTop="1" thickBot="1">
      <c r="A187" s="1172">
        <v>52</v>
      </c>
      <c r="B187" s="1160"/>
      <c r="C187" s="1160"/>
      <c r="D187" s="1160"/>
      <c r="E187" s="1208"/>
    </row>
    <row r="188" spans="1:5">
      <c r="A188" t="str">
        <f>A65</f>
        <v>FERC FORM NO. 1 (ED. 12-87) NYPSC Modified-96</v>
      </c>
    </row>
    <row r="189" spans="1:5">
      <c r="A189" s="1108" t="s">
        <v>3972</v>
      </c>
      <c r="B189" s="1108"/>
      <c r="C189" s="1108"/>
      <c r="D189" s="1108"/>
      <c r="E189" s="1108"/>
    </row>
  </sheetData>
  <customSheetViews>
    <customSheetView guid="{15E51391-F6F3-48E9-B40F-0D0FA5B2E445}" scale="85" colorId="22" showPageBreaks="1" topLeftCell="A145">
      <selection activeCell="C158" sqref="C158"/>
      <rowBreaks count="2" manualBreakCount="2">
        <brk id="67" max="16383" man="1"/>
        <brk id="130" max="16383" man="1"/>
      </rowBreaks>
      <pageMargins left="0.25" right="0.25" top="0.25" bottom="0.25" header="0" footer="0"/>
      <printOptions horizontalCentered="1" verticalCentered="1"/>
      <pageSetup scale="72" fitToHeight="3" orientation="portrait" r:id="rId1"/>
      <headerFooter alignWithMargins="0"/>
    </customSheetView>
    <customSheetView guid="{3A144620-83F7-4F5B-821B-3720DAB5A017}" scale="85" colorId="22">
      <selection activeCell="E165" sqref="E165"/>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2"/>
      <headerFooter alignWithMargins="0"/>
    </customSheetView>
    <customSheetView guid="{4AE1E835-A004-41CE-8576-E42DEB829644}" scale="85" colorId="22">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3"/>
      <headerFooter alignWithMargins="0"/>
    </customSheetView>
    <customSheetView guid="{F164CA47-D0CA-4087-947A-F5047D94B8B7}" scale="85" colorId="22">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4"/>
      <headerFooter alignWithMargins="0"/>
    </customSheetView>
    <customSheetView guid="{BD2EE8C8-7F57-4FE0-A338-C6EB2215B0F1}" scale="85" colorId="22" showPageBreaks="1" printArea="1">
      <rowBreaks count="20" manualBreakCount="20">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130" max="16383" man="1"/>
      </rowBreaks>
      <pageMargins left="0.25" right="0.25" top="0.25" bottom="0.25" header="0" footer="0"/>
      <printOptions horizontalCentered="1" verticalCentered="1"/>
      <pageSetup scale="72" fitToHeight="3" orientation="portrait" horizontalDpi="300" verticalDpi="300" r:id="rId5"/>
      <headerFooter alignWithMargins="0"/>
    </customSheetView>
    <customSheetView guid="{C7E3EE00-B00F-419E-8611-266863084489}" scale="85" colorId="22" showPageBreaks="1" printArea="1">
      <rowBreaks count="1" manualBreakCount="1">
        <brk id="130" max="16383" man="1"/>
      </rowBreaks>
      <pageMargins left="0.25" right="0.25" top="0.25" bottom="0.25" header="0" footer="0"/>
      <printOptions horizontalCentered="1" verticalCentered="1"/>
      <pageSetup scale="72" fitToHeight="3" orientation="portrait" horizontalDpi="300" verticalDpi="300" r:id="rId6"/>
      <headerFooter alignWithMargins="0"/>
    </customSheetView>
    <customSheetView guid="{3477AA39-47F3-4DEE-B5AC-34FD34A7C506}" scale="85" colorId="22" showPageBreaks="1" printArea="1">
      <rowBreaks count="1" manualBreakCount="1">
        <brk id="130" max="16383" man="1"/>
      </rowBreaks>
      <pageMargins left="0.25" right="0.25" top="0.25" bottom="0.25" header="0" footer="0"/>
      <printOptions horizontalCentered="1" verticalCentered="1"/>
      <pageSetup scale="72" fitToHeight="3" orientation="portrait" horizontalDpi="300" verticalDpi="300" r:id="rId7"/>
      <headerFooter alignWithMargins="0"/>
    </customSheetView>
    <customSheetView guid="{49B64248-30F9-46D2-A9F4-36D89630158D}" scale="85" colorId="22" showPageBreaks="1" printArea="1">
      <rowBreaks count="21" manualBreakCount="2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130" max="16383" man="1"/>
      </rowBreaks>
      <pageMargins left="0.25" right="0.25" top="0.25" bottom="0.25" header="0" footer="0"/>
      <printOptions horizontalCentered="1" verticalCentered="1"/>
      <pageSetup scale="72" fitToHeight="3" orientation="portrait" horizontalDpi="300" verticalDpi="300" r:id="rId8"/>
      <headerFooter alignWithMargins="0"/>
    </customSheetView>
    <customSheetView guid="{9460FF40-1E23-4EAD-9F2E-3CC0E3823200}" scale="85" colorId="22" showPageBreaks="1" printArea="1">
      <rowBreaks count="34" manualBreakCount="34">
        <brk id="14" max="4" man="1"/>
        <brk id="15" max="4" man="1"/>
        <brk id="16" max="4" man="1"/>
        <brk id="17" max="4" man="1"/>
        <brk id="18" max="4" man="1"/>
        <brk id="19" max="4" man="1"/>
        <brk id="20" max="4" man="1"/>
        <brk id="21" max="4" man="1"/>
        <brk id="22" max="4" man="1"/>
        <brk id="23" max="4" man="1"/>
        <brk id="24" max="4" man="1"/>
        <brk id="25" max="4" man="1"/>
        <brk id="26" max="4" man="1"/>
        <brk id="2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130" max="16383" man="1"/>
      </rowBreaks>
      <pageMargins left="0.25" right="0.25" top="0.25" bottom="0.25" header="0" footer="0"/>
      <printOptions horizontalCentered="1" verticalCentered="1"/>
      <pageSetup scale="72" fitToHeight="3" orientation="portrait" horizontalDpi="300" verticalDpi="300" r:id="rId9"/>
      <headerFooter alignWithMargins="0"/>
    </customSheetView>
    <customSheetView guid="{33F19BEF-14FD-48AD-9437-DC9391C2FB5D}" scale="85" colorId="22">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0"/>
      <headerFooter alignWithMargins="0"/>
    </customSheetView>
    <customSheetView guid="{3572A64A-10E1-48A8-88DB-C6FDE35A45D9}" scale="85" colorId="22">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1"/>
      <headerFooter alignWithMargins="0"/>
    </customSheetView>
    <customSheetView guid="{9A3FFF2B-6404-4DF1-A691-3B3D111BF416}" scale="85" colorId="22">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2"/>
      <headerFooter alignWithMargins="0"/>
    </customSheetView>
    <customSheetView guid="{6972FD2D-1C11-49E2-936D-D053FB86EE49}" scale="85" colorId="22" topLeftCell="A124">
      <selection activeCell="E165" sqref="E165"/>
      <rowBreaks count="2" manualBreakCount="2">
        <brk id="67" max="16383" man="1"/>
        <brk id="130" max="16383" man="1"/>
      </rowBreaks>
      <pageMargins left="0.25" right="0.25" top="0.25" bottom="0.25" header="0" footer="0"/>
      <printOptions horizontalCentered="1" verticalCentered="1"/>
      <pageSetup scale="72" fitToHeight="3" orientation="portrait" r:id="rId13"/>
      <headerFooter alignWithMargins="0"/>
    </customSheetView>
    <customSheetView guid="{909B62D3-37B4-48E7-A28D-FCCB057513A6}" scale="85" colorId="22">
      <selection activeCell="E165" sqref="E165"/>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4"/>
      <headerFooter alignWithMargins="0"/>
    </customSheetView>
    <customSheetView guid="{AF5B460E-BE98-4D6A-BC4D-FB7F586FE8C3}" scale="85" colorId="22" showPageBreaks="1">
      <selection activeCell="E165" sqref="E165"/>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5"/>
      <headerFooter alignWithMargins="0"/>
    </customSheetView>
    <customSheetView guid="{AD2DEECA-73A1-433A-8496-725ED72ABD3B}" scale="85" colorId="22">
      <selection activeCell="E165" sqref="E165"/>
      <rowBreaks count="46" manualBreakCount="46">
        <brk id="46" max="4" man="1"/>
        <brk id="47" max="4" man="1"/>
        <brk id="48" max="4" man="1"/>
        <brk id="49" max="4" man="1"/>
        <brk id="50" max="4" man="1"/>
        <brk id="51" max="4" man="1"/>
        <brk id="52" max="4" man="1"/>
        <brk id="53" max="4" man="1"/>
        <brk id="54" max="4" man="1"/>
        <brk id="55" max="4" man="1"/>
        <brk id="56" max="4" man="1"/>
        <brk id="57" max="4" man="1"/>
        <brk id="58" max="4" man="1"/>
        <brk id="59" max="4" man="1"/>
        <brk id="60" max="4" man="1"/>
        <brk id="61" max="4" man="1"/>
        <brk id="62" max="4" man="1"/>
        <brk id="63" max="4" man="1"/>
        <brk id="64" max="4" man="1"/>
        <brk id="65" max="4" man="1"/>
        <brk id="66" max="4"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3" max="16383" man="1"/>
        <brk id="84" max="16383" man="1"/>
        <brk id="85" max="16383" man="1"/>
        <brk id="86" max="16383" man="1"/>
        <brk id="87" max="16383" man="1"/>
        <brk id="88" max="16383" man="1"/>
        <brk id="89" max="16383" man="1"/>
        <brk id="91" max="16383" man="1"/>
        <brk id="92" max="16383" man="1"/>
        <brk id="93" max="16383" man="1"/>
        <brk id="94" max="16383" man="1"/>
        <brk id="95" max="16383" man="1"/>
        <brk id="130" max="16383" man="1"/>
      </rowBreaks>
      <pageMargins left="0.25" right="0.25" top="0.25" bottom="0.25" header="0" footer="0"/>
      <printOptions horizontalCentered="1" verticalCentered="1"/>
      <pageSetup scale="72" fitToHeight="3" orientation="portrait" horizontalDpi="300" verticalDpi="300" r:id="rId16"/>
      <headerFooter alignWithMargins="0"/>
    </customSheetView>
    <customSheetView guid="{613A73D1-ED13-41BC-B183-6F740B4BAFC9}" scale="60" colorId="22" showPageBreaks="1" view="pageBreakPreview" topLeftCell="A148">
      <selection activeCell="E165" sqref="E165"/>
      <rowBreaks count="2" manualBreakCount="2">
        <brk id="69" max="16383" man="1"/>
        <brk id="129" max="16383" man="1"/>
      </rowBreaks>
      <pageMargins left="0.25" right="0.25" top="0.25" bottom="0.25" header="0" footer="0"/>
      <printOptions horizontalCentered="1" verticalCentered="1"/>
      <pageSetup scale="72" fitToHeight="3" orientation="portrait" horizontalDpi="300" verticalDpi="300" r:id="rId17"/>
      <headerFooter alignWithMargins="0"/>
    </customSheetView>
  </customSheetViews>
  <printOptions horizontalCentered="1" verticalCentered="1"/>
  <pageMargins left="0.5" right="0.5" top="0.25" bottom="0.25" header="0" footer="0"/>
  <pageSetup scale="70" fitToHeight="3" orientation="portrait" horizontalDpi="300" verticalDpi="300" r:id="rId18"/>
  <headerFooter alignWithMargins="0"/>
  <rowBreaks count="2" manualBreakCount="2">
    <brk id="69" max="16383" man="1"/>
    <brk id="12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65"/>
  <sheetViews>
    <sheetView defaultGridColor="0" view="pageBreakPreview" topLeftCell="A31" colorId="22" zoomScale="60" zoomScaleNormal="85" workbookViewId="0">
      <selection activeCell="H96" sqref="H96"/>
    </sheetView>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1109" t="s">
        <v>2056</v>
      </c>
      <c r="B1" s="699"/>
      <c r="C1" s="1112" t="s">
        <v>1549</v>
      </c>
      <c r="D1" s="1110"/>
      <c r="E1" s="1199" t="s">
        <v>2058</v>
      </c>
      <c r="F1" s="1200" t="s">
        <v>2059</v>
      </c>
      <c r="G1" s="1109" t="s">
        <v>2056</v>
      </c>
      <c r="H1" s="1110"/>
      <c r="I1" s="1110"/>
      <c r="J1" s="1112" t="s">
        <v>1549</v>
      </c>
      <c r="K1" s="1110"/>
      <c r="L1" s="1112" t="s">
        <v>2058</v>
      </c>
      <c r="M1" s="1112" t="s">
        <v>2059</v>
      </c>
      <c r="N1" s="1209"/>
    </row>
    <row r="2" spans="1:14">
      <c r="A2" s="72" t="str">
        <f>'Data Sheet'!$C$25</f>
        <v>Central Hudson Gas &amp; Electric</v>
      </c>
      <c r="B2" s="1107"/>
      <c r="C2" s="1104" t="s">
        <v>1315</v>
      </c>
      <c r="D2" s="1107"/>
      <c r="E2" s="1138" t="s">
        <v>2061</v>
      </c>
      <c r="F2" s="355"/>
      <c r="G2" s="72" t="str">
        <f>'Data Sheet'!$C$25</f>
        <v>Central Hudson Gas &amp; Electric</v>
      </c>
      <c r="H2" s="1107"/>
      <c r="I2" s="1107"/>
      <c r="J2" s="1104" t="s">
        <v>1315</v>
      </c>
      <c r="K2" s="1107"/>
      <c r="L2" s="1117" t="s">
        <v>2061</v>
      </c>
      <c r="M2" s="1104"/>
      <c r="N2" s="1171"/>
    </row>
    <row r="3" spans="1:14" ht="15" customHeight="1">
      <c r="A3" s="360"/>
      <c r="B3" s="1107"/>
      <c r="C3" s="1104" t="s">
        <v>1316</v>
      </c>
      <c r="D3" s="1107"/>
      <c r="E3" s="1105" t="str">
        <f>'Data Sheet'!$C$40</f>
        <v>4/14/14</v>
      </c>
      <c r="F3" s="1127" t="str">
        <f>'Data Sheet'!$C$38</f>
        <v>12/31/13</v>
      </c>
      <c r="G3" s="360"/>
      <c r="H3" s="1107"/>
      <c r="I3" s="1107"/>
      <c r="J3" s="1104" t="s">
        <v>1316</v>
      </c>
      <c r="K3" s="1107"/>
      <c r="L3" s="1189" t="str">
        <f>'Data Sheet'!$C$40</f>
        <v>4/14/14</v>
      </c>
      <c r="M3" s="1106" t="str">
        <f>'Data Sheet'!$C$38</f>
        <v>12/31/13</v>
      </c>
      <c r="N3" s="1171"/>
    </row>
    <row r="4" spans="1:14" ht="15" customHeight="1">
      <c r="A4" s="700" t="s">
        <v>3973</v>
      </c>
      <c r="B4" s="698"/>
      <c r="C4" s="1129"/>
      <c r="D4" s="1129"/>
      <c r="E4" s="1129"/>
      <c r="F4" s="701"/>
      <c r="G4" s="700" t="s">
        <v>3974</v>
      </c>
      <c r="H4" s="698"/>
      <c r="I4" s="698"/>
      <c r="J4" s="1129"/>
      <c r="K4" s="1129"/>
      <c r="L4" s="1129"/>
      <c r="M4" s="1129"/>
      <c r="N4" s="1210"/>
    </row>
    <row r="5" spans="1:14" ht="15.75">
      <c r="A5" s="702"/>
      <c r="B5" s="71"/>
      <c r="C5" s="1108"/>
      <c r="D5" s="1108"/>
      <c r="E5" s="1108"/>
      <c r="F5" s="703"/>
      <c r="G5" s="702"/>
      <c r="H5" s="71"/>
      <c r="I5" s="71"/>
      <c r="J5" s="1108"/>
      <c r="K5" s="1108"/>
      <c r="L5" s="1108"/>
      <c r="M5" s="1108"/>
      <c r="N5" s="1171"/>
    </row>
    <row r="6" spans="1:14">
      <c r="A6" s="360" t="s">
        <v>3975</v>
      </c>
      <c r="B6" s="1107"/>
      <c r="C6" s="1107" t="s">
        <v>3708</v>
      </c>
      <c r="D6" s="1107"/>
      <c r="E6" s="1107"/>
      <c r="F6" s="603"/>
      <c r="G6" s="360" t="s">
        <v>3709</v>
      </c>
      <c r="H6" s="1107"/>
      <c r="I6" s="1107"/>
      <c r="J6" s="1107"/>
      <c r="K6" s="1107" t="s">
        <v>3710</v>
      </c>
      <c r="L6" s="1107"/>
      <c r="M6" s="1107"/>
      <c r="N6" s="1171"/>
    </row>
    <row r="7" spans="1:14">
      <c r="A7" s="360" t="s">
        <v>3711</v>
      </c>
      <c r="B7" s="1107"/>
      <c r="C7" s="1107" t="s">
        <v>3712</v>
      </c>
      <c r="D7" s="1107"/>
      <c r="E7" s="1107"/>
      <c r="F7" s="603"/>
      <c r="G7" s="360" t="s">
        <v>3713</v>
      </c>
      <c r="H7" s="1107"/>
      <c r="I7" s="1107"/>
      <c r="J7" s="1107"/>
      <c r="K7" s="1107" t="s">
        <v>3714</v>
      </c>
      <c r="L7" s="1107"/>
      <c r="M7" s="1107"/>
      <c r="N7" s="1171"/>
    </row>
    <row r="8" spans="1:14">
      <c r="A8" s="360" t="s">
        <v>3715</v>
      </c>
      <c r="B8" s="1107"/>
      <c r="C8" s="1107" t="s">
        <v>2368</v>
      </c>
      <c r="D8" s="1107"/>
      <c r="E8" s="1107"/>
      <c r="F8" s="603"/>
      <c r="G8" s="360" t="s">
        <v>2369</v>
      </c>
      <c r="H8" s="1107"/>
      <c r="I8" s="1107"/>
      <c r="J8" s="1107"/>
      <c r="K8" s="1107" t="s">
        <v>2370</v>
      </c>
      <c r="L8" s="1107"/>
      <c r="M8" s="1107"/>
      <c r="N8" s="1171"/>
    </row>
    <row r="9" spans="1:14">
      <c r="A9" s="360" t="s">
        <v>2371</v>
      </c>
      <c r="B9" s="1107"/>
      <c r="C9" s="1107"/>
      <c r="D9" s="1107"/>
      <c r="E9" s="1107"/>
      <c r="F9" s="603"/>
      <c r="G9" s="360"/>
      <c r="H9" s="1107"/>
      <c r="I9" s="1107"/>
      <c r="J9" s="1107"/>
      <c r="K9" s="1107" t="s">
        <v>2372</v>
      </c>
      <c r="L9" s="1107"/>
      <c r="M9" s="1107"/>
      <c r="N9" s="1171"/>
    </row>
    <row r="10" spans="1:14">
      <c r="A10" s="360" t="s">
        <v>2373</v>
      </c>
      <c r="B10" s="1107"/>
      <c r="C10" s="1107"/>
      <c r="D10" s="1107"/>
      <c r="E10" s="1107"/>
      <c r="F10" s="603"/>
      <c r="G10" s="360"/>
      <c r="H10" s="1107"/>
      <c r="I10" s="1107"/>
      <c r="J10" s="1107"/>
      <c r="K10" s="1107"/>
      <c r="L10" s="1107"/>
      <c r="M10" s="1107"/>
      <c r="N10" s="1171"/>
    </row>
    <row r="11" spans="1:14">
      <c r="A11" s="360"/>
      <c r="B11" s="1107"/>
      <c r="C11" s="1107"/>
      <c r="D11" s="1107"/>
      <c r="E11" s="1107"/>
      <c r="F11" s="603"/>
      <c r="G11" s="360"/>
      <c r="H11" s="1107"/>
      <c r="I11" s="1107"/>
      <c r="J11" s="1107"/>
      <c r="K11" s="1107"/>
      <c r="L11" s="1107"/>
      <c r="M11" s="1107"/>
      <c r="N11" s="1171"/>
    </row>
    <row r="12" spans="1:14">
      <c r="A12" s="704"/>
      <c r="B12" s="1211" t="s">
        <v>2040</v>
      </c>
      <c r="C12" s="1211"/>
      <c r="D12" s="1211"/>
      <c r="E12" s="1211"/>
      <c r="F12" s="705"/>
      <c r="G12" s="706" t="s">
        <v>2374</v>
      </c>
      <c r="H12" s="1129"/>
      <c r="I12" s="1129"/>
      <c r="J12" s="1212"/>
      <c r="K12" s="1213" t="s">
        <v>2375</v>
      </c>
      <c r="L12" s="1129"/>
      <c r="M12" s="1212"/>
      <c r="N12" s="1214"/>
    </row>
    <row r="13" spans="1:14">
      <c r="A13" s="707"/>
      <c r="B13" s="708" t="s">
        <v>2376</v>
      </c>
      <c r="C13" s="1139" t="s">
        <v>2377</v>
      </c>
      <c r="D13" s="1139" t="s">
        <v>2378</v>
      </c>
      <c r="E13" s="1139" t="s">
        <v>2677</v>
      </c>
      <c r="F13" s="709" t="s">
        <v>2379</v>
      </c>
      <c r="G13" s="706" t="s">
        <v>2380</v>
      </c>
      <c r="H13" s="1191"/>
      <c r="I13" s="710"/>
      <c r="J13" s="1139"/>
      <c r="K13" s="1139"/>
      <c r="L13" s="1139"/>
      <c r="M13" s="711"/>
      <c r="N13" s="1120"/>
    </row>
    <row r="14" spans="1:14">
      <c r="A14" s="707" t="s">
        <v>1984</v>
      </c>
      <c r="B14" s="708" t="s">
        <v>2381</v>
      </c>
      <c r="C14" s="1139" t="s">
        <v>2382</v>
      </c>
      <c r="D14" s="1139" t="s">
        <v>624</v>
      </c>
      <c r="E14" s="1139" t="s">
        <v>2383</v>
      </c>
      <c r="F14" s="709" t="s">
        <v>2384</v>
      </c>
      <c r="G14" s="707"/>
      <c r="H14" s="1139"/>
      <c r="I14" s="708"/>
      <c r="J14" s="1139" t="s">
        <v>2385</v>
      </c>
      <c r="K14" s="1139" t="s">
        <v>2097</v>
      </c>
      <c r="L14" s="1139" t="s">
        <v>2099</v>
      </c>
      <c r="M14" s="712" t="s">
        <v>2379</v>
      </c>
      <c r="N14" s="1120"/>
    </row>
    <row r="15" spans="1:14">
      <c r="A15" s="707" t="s">
        <v>1987</v>
      </c>
      <c r="B15" s="708" t="s">
        <v>2386</v>
      </c>
      <c r="C15" s="1139" t="s">
        <v>1325</v>
      </c>
      <c r="D15" s="1139" t="s">
        <v>2387</v>
      </c>
      <c r="E15" s="1139" t="s">
        <v>215</v>
      </c>
      <c r="F15" s="709" t="s">
        <v>1028</v>
      </c>
      <c r="G15" s="707" t="s">
        <v>2388</v>
      </c>
      <c r="H15" s="1139" t="s">
        <v>214</v>
      </c>
      <c r="I15" s="1139" t="s">
        <v>2099</v>
      </c>
      <c r="J15" s="712" t="s">
        <v>2384</v>
      </c>
      <c r="K15" s="1139" t="s">
        <v>214</v>
      </c>
      <c r="L15" s="1139"/>
      <c r="M15" s="712" t="s">
        <v>2384</v>
      </c>
      <c r="N15" s="1120" t="s">
        <v>1984</v>
      </c>
    </row>
    <row r="16" spans="1:14">
      <c r="A16" s="707"/>
      <c r="B16" s="1215"/>
      <c r="C16" s="1215"/>
      <c r="D16" s="1215"/>
      <c r="E16" s="1139" t="s">
        <v>2389</v>
      </c>
      <c r="F16" s="709" t="s">
        <v>654</v>
      </c>
      <c r="G16" s="707"/>
      <c r="H16" s="1139" t="s">
        <v>1987</v>
      </c>
      <c r="I16" s="1139"/>
      <c r="J16" s="1139"/>
      <c r="K16" s="1139"/>
      <c r="L16" s="1139"/>
      <c r="M16" s="1139" t="s">
        <v>2870</v>
      </c>
      <c r="N16" s="1120" t="s">
        <v>1987</v>
      </c>
    </row>
    <row r="17" spans="1:14">
      <c r="A17" s="707"/>
      <c r="B17" s="1144" t="s">
        <v>3447</v>
      </c>
      <c r="C17" s="1144" t="s">
        <v>3448</v>
      </c>
      <c r="D17" s="1144" t="s">
        <v>3449</v>
      </c>
      <c r="E17" s="1144" t="s">
        <v>3450</v>
      </c>
      <c r="F17" s="709" t="s">
        <v>2692</v>
      </c>
      <c r="G17" s="707" t="s">
        <v>2693</v>
      </c>
      <c r="H17" s="1144" t="s">
        <v>2694</v>
      </c>
      <c r="I17" s="1144" t="s">
        <v>2695</v>
      </c>
      <c r="J17" s="1144" t="s">
        <v>2696</v>
      </c>
      <c r="K17" s="1144" t="s">
        <v>2697</v>
      </c>
      <c r="L17" s="1144" t="s">
        <v>2698</v>
      </c>
      <c r="M17" s="1144" t="s">
        <v>2699</v>
      </c>
      <c r="N17" s="1216"/>
    </row>
    <row r="18" spans="1:14">
      <c r="A18" s="713">
        <v>1</v>
      </c>
      <c r="B18" s="348" t="s">
        <v>4845</v>
      </c>
      <c r="C18" s="1104"/>
      <c r="D18" s="1217"/>
      <c r="E18" s="1217"/>
      <c r="F18" s="1218"/>
      <c r="G18" s="714"/>
      <c r="H18" s="1219"/>
      <c r="I18" s="1217"/>
      <c r="J18" s="1217"/>
      <c r="K18" s="1104"/>
      <c r="L18" s="1217"/>
      <c r="M18" s="1217"/>
      <c r="N18" s="1220">
        <v>1</v>
      </c>
    </row>
    <row r="19" spans="1:14">
      <c r="A19" s="715">
        <v>2</v>
      </c>
      <c r="B19" s="1107"/>
      <c r="C19" s="1104"/>
      <c r="D19" s="1217"/>
      <c r="E19" s="1217"/>
      <c r="F19" s="690"/>
      <c r="G19" s="716"/>
      <c r="H19" s="1219"/>
      <c r="I19" s="1217"/>
      <c r="J19" s="1217"/>
      <c r="K19" s="1104"/>
      <c r="L19" s="1217"/>
      <c r="M19" s="1217"/>
      <c r="N19" s="1220">
        <v>2</v>
      </c>
    </row>
    <row r="20" spans="1:14">
      <c r="A20" s="715">
        <v>3</v>
      </c>
      <c r="B20" s="1107" t="s">
        <v>4846</v>
      </c>
      <c r="C20" s="1839">
        <v>18393461</v>
      </c>
      <c r="D20" s="1217"/>
      <c r="E20" s="1217">
        <v>18393461</v>
      </c>
      <c r="F20" s="690"/>
      <c r="G20" s="716" t="s">
        <v>3424</v>
      </c>
      <c r="H20" s="1219">
        <v>928</v>
      </c>
      <c r="I20" s="1217">
        <v>14371962</v>
      </c>
      <c r="J20" s="1217"/>
      <c r="K20" s="1104"/>
      <c r="L20" s="1217"/>
      <c r="M20" s="1217"/>
      <c r="N20" s="1220">
        <v>3</v>
      </c>
    </row>
    <row r="21" spans="1:14">
      <c r="A21" s="715">
        <v>4</v>
      </c>
      <c r="B21" s="1107" t="s">
        <v>4847</v>
      </c>
      <c r="C21" s="1104"/>
      <c r="D21" s="1217"/>
      <c r="E21" s="1217"/>
      <c r="F21" s="690"/>
      <c r="G21" s="716" t="s">
        <v>3425</v>
      </c>
      <c r="H21" s="1219">
        <v>928</v>
      </c>
      <c r="I21" s="1217">
        <v>4021499</v>
      </c>
      <c r="J21" s="1217"/>
      <c r="K21" s="1104"/>
      <c r="L21" s="1217"/>
      <c r="M21" s="1217"/>
      <c r="N21" s="1220">
        <v>4</v>
      </c>
    </row>
    <row r="22" spans="1:14">
      <c r="A22" s="715">
        <v>5</v>
      </c>
      <c r="B22" s="1107" t="s">
        <v>4848</v>
      </c>
      <c r="C22" s="1104"/>
      <c r="D22" s="1217"/>
      <c r="E22" s="1217"/>
      <c r="F22" s="690"/>
      <c r="G22" s="716"/>
      <c r="H22" s="1219"/>
      <c r="I22" s="1217"/>
      <c r="J22" s="1217"/>
      <c r="K22" s="1104"/>
      <c r="L22" s="1217"/>
      <c r="M22" s="1217"/>
      <c r="N22" s="1220">
        <v>5</v>
      </c>
    </row>
    <row r="23" spans="1:14">
      <c r="A23" s="715">
        <v>6</v>
      </c>
      <c r="B23" s="1107"/>
      <c r="C23" s="1104"/>
      <c r="D23" s="1217"/>
      <c r="E23" s="1217"/>
      <c r="F23" s="690"/>
      <c r="G23" s="716"/>
      <c r="H23" s="1219"/>
      <c r="I23" s="1217"/>
      <c r="J23" s="1217"/>
      <c r="K23" s="1104"/>
      <c r="L23" s="1217"/>
      <c r="M23" s="1217"/>
      <c r="N23" s="1220">
        <v>6</v>
      </c>
    </row>
    <row r="24" spans="1:14">
      <c r="A24" s="715">
        <v>7</v>
      </c>
      <c r="B24" s="1107"/>
      <c r="C24" s="1104"/>
      <c r="D24" s="1217"/>
      <c r="E24" s="1217"/>
      <c r="F24" s="690"/>
      <c r="G24" s="716"/>
      <c r="H24" s="1219"/>
      <c r="I24" s="1217"/>
      <c r="J24" s="1217"/>
      <c r="K24" s="1104"/>
      <c r="L24" s="1217"/>
      <c r="M24" s="1217"/>
      <c r="N24" s="1220">
        <v>7</v>
      </c>
    </row>
    <row r="25" spans="1:14">
      <c r="A25" s="715">
        <v>8</v>
      </c>
      <c r="B25" s="1107"/>
      <c r="C25" s="1104"/>
      <c r="D25" s="1217"/>
      <c r="E25" s="1217"/>
      <c r="F25" s="690"/>
      <c r="G25" s="716"/>
      <c r="H25" s="1219"/>
      <c r="I25" s="1217"/>
      <c r="J25" s="1217"/>
      <c r="K25" s="1104"/>
      <c r="L25" s="1217"/>
      <c r="M25" s="1217"/>
      <c r="N25" s="1220">
        <v>8</v>
      </c>
    </row>
    <row r="26" spans="1:14">
      <c r="A26" s="715">
        <v>9</v>
      </c>
      <c r="B26" s="1107"/>
      <c r="C26" s="1104"/>
      <c r="D26" s="1217"/>
      <c r="E26" s="1217"/>
      <c r="F26" s="690"/>
      <c r="G26" s="716"/>
      <c r="H26" s="1219"/>
      <c r="I26" s="1217"/>
      <c r="J26" s="1217"/>
      <c r="K26" s="1104"/>
      <c r="L26" s="1217"/>
      <c r="M26" s="1217"/>
      <c r="N26" s="1220">
        <v>9</v>
      </c>
    </row>
    <row r="27" spans="1:14">
      <c r="A27" s="715">
        <v>10</v>
      </c>
      <c r="B27" s="1107"/>
      <c r="C27" s="1104"/>
      <c r="D27" s="1217"/>
      <c r="E27" s="1217"/>
      <c r="F27" s="690"/>
      <c r="G27" s="716"/>
      <c r="H27" s="1219"/>
      <c r="I27" s="1217"/>
      <c r="J27" s="1217"/>
      <c r="K27" s="1104"/>
      <c r="L27" s="1217"/>
      <c r="M27" s="1217"/>
      <c r="N27" s="1220">
        <v>10</v>
      </c>
    </row>
    <row r="28" spans="1:14">
      <c r="A28" s="715">
        <v>11</v>
      </c>
      <c r="B28" s="1107"/>
      <c r="C28" s="1104"/>
      <c r="D28" s="1217"/>
      <c r="E28" s="1217"/>
      <c r="F28" s="690"/>
      <c r="G28" s="716"/>
      <c r="H28" s="1219"/>
      <c r="I28" s="1217"/>
      <c r="J28" s="1217"/>
      <c r="K28" s="1104"/>
      <c r="L28" s="1217"/>
      <c r="M28" s="1217"/>
      <c r="N28" s="1220">
        <v>11</v>
      </c>
    </row>
    <row r="29" spans="1:14">
      <c r="A29" s="715">
        <v>12</v>
      </c>
      <c r="B29" s="1107"/>
      <c r="C29" s="1104"/>
      <c r="D29" s="1217"/>
      <c r="E29" s="1217"/>
      <c r="F29" s="690"/>
      <c r="G29" s="360"/>
      <c r="H29" s="1104"/>
      <c r="I29" s="1217"/>
      <c r="J29" s="1217"/>
      <c r="K29" s="1104"/>
      <c r="L29" s="1217"/>
      <c r="M29" s="1217"/>
      <c r="N29" s="1220">
        <v>12</v>
      </c>
    </row>
    <row r="30" spans="1:14">
      <c r="A30" s="715">
        <v>13</v>
      </c>
      <c r="B30" s="1107"/>
      <c r="C30" s="1104"/>
      <c r="D30" s="1217"/>
      <c r="E30" s="1217"/>
      <c r="F30" s="690"/>
      <c r="G30" s="360"/>
      <c r="H30" s="1104"/>
      <c r="I30" s="1217"/>
      <c r="J30" s="1217"/>
      <c r="K30" s="1104"/>
      <c r="L30" s="1217"/>
      <c r="M30" s="1217"/>
      <c r="N30" s="1220">
        <v>13</v>
      </c>
    </row>
    <row r="31" spans="1:14">
      <c r="A31" s="715">
        <v>14</v>
      </c>
      <c r="B31" s="1107"/>
      <c r="C31" s="1104"/>
      <c r="D31" s="1217"/>
      <c r="E31" s="1217"/>
      <c r="F31" s="690"/>
      <c r="G31" s="360"/>
      <c r="H31" s="1104"/>
      <c r="I31" s="1217"/>
      <c r="J31" s="1217"/>
      <c r="K31" s="1104"/>
      <c r="L31" s="1217"/>
      <c r="M31" s="1217"/>
      <c r="N31" s="1220">
        <v>14</v>
      </c>
    </row>
    <row r="32" spans="1:14">
      <c r="A32" s="715">
        <v>15</v>
      </c>
      <c r="B32" s="1107"/>
      <c r="C32" s="1104"/>
      <c r="D32" s="1217"/>
      <c r="E32" s="1217"/>
      <c r="F32" s="690"/>
      <c r="G32" s="360"/>
      <c r="H32" s="1104"/>
      <c r="I32" s="1217"/>
      <c r="J32" s="1217"/>
      <c r="K32" s="1104"/>
      <c r="L32" s="1217"/>
      <c r="M32" s="1217"/>
      <c r="N32" s="1220">
        <v>15</v>
      </c>
    </row>
    <row r="33" spans="1:14">
      <c r="A33" s="715">
        <v>16</v>
      </c>
      <c r="B33" s="1107"/>
      <c r="C33" s="1104"/>
      <c r="D33" s="1217"/>
      <c r="E33" s="1217"/>
      <c r="F33" s="690"/>
      <c r="G33" s="360"/>
      <c r="H33" s="1104"/>
      <c r="I33" s="1217"/>
      <c r="J33" s="1217"/>
      <c r="K33" s="1104"/>
      <c r="L33" s="1217"/>
      <c r="M33" s="1217"/>
      <c r="N33" s="1220">
        <v>16</v>
      </c>
    </row>
    <row r="34" spans="1:14">
      <c r="A34" s="715">
        <v>17</v>
      </c>
      <c r="B34" s="1107"/>
      <c r="C34" s="1104"/>
      <c r="D34" s="1217"/>
      <c r="E34" s="1217"/>
      <c r="F34" s="690"/>
      <c r="G34" s="360"/>
      <c r="H34" s="1104"/>
      <c r="I34" s="1217"/>
      <c r="J34" s="1217"/>
      <c r="K34" s="1104"/>
      <c r="L34" s="1217"/>
      <c r="M34" s="1217"/>
      <c r="N34" s="1220">
        <v>17</v>
      </c>
    </row>
    <row r="35" spans="1:14">
      <c r="A35" s="715">
        <v>18</v>
      </c>
      <c r="B35" s="1107"/>
      <c r="C35" s="1104"/>
      <c r="D35" s="1217"/>
      <c r="E35" s="1217"/>
      <c r="F35" s="690"/>
      <c r="G35" s="360"/>
      <c r="H35" s="1104"/>
      <c r="I35" s="1217"/>
      <c r="J35" s="1217"/>
      <c r="K35" s="1104"/>
      <c r="L35" s="1217"/>
      <c r="M35" s="1217"/>
      <c r="N35" s="1220">
        <v>18</v>
      </c>
    </row>
    <row r="36" spans="1:14">
      <c r="A36" s="715">
        <v>19</v>
      </c>
      <c r="B36" s="1107"/>
      <c r="C36" s="717"/>
      <c r="D36" s="718"/>
      <c r="E36" s="718"/>
      <c r="F36" s="690"/>
      <c r="G36" s="360"/>
      <c r="H36" s="1104"/>
      <c r="I36" s="718"/>
      <c r="J36" s="718"/>
      <c r="K36" s="1104"/>
      <c r="L36" s="718"/>
      <c r="M36" s="718"/>
      <c r="N36" s="1220">
        <v>19</v>
      </c>
    </row>
    <row r="37" spans="1:14">
      <c r="A37" s="715">
        <v>20</v>
      </c>
      <c r="B37" s="1152"/>
      <c r="C37" s="1104"/>
      <c r="D37" s="1217"/>
      <c r="E37" s="1217"/>
      <c r="F37" s="690"/>
      <c r="G37" s="360"/>
      <c r="H37" s="1104"/>
      <c r="I37" s="1217"/>
      <c r="J37" s="1217"/>
      <c r="K37" s="1104"/>
      <c r="L37" s="1217"/>
      <c r="M37" s="1217"/>
      <c r="N37" s="1220">
        <v>20</v>
      </c>
    </row>
    <row r="38" spans="1:14">
      <c r="A38" s="715">
        <v>21</v>
      </c>
      <c r="B38" s="1107"/>
      <c r="C38" s="1104"/>
      <c r="D38" s="1217"/>
      <c r="E38" s="1217"/>
      <c r="F38" s="690"/>
      <c r="G38" s="360"/>
      <c r="H38" s="1104"/>
      <c r="I38" s="1217"/>
      <c r="J38" s="1217"/>
      <c r="K38" s="1104"/>
      <c r="L38" s="1217"/>
      <c r="M38" s="1217"/>
      <c r="N38" s="1220">
        <v>21</v>
      </c>
    </row>
    <row r="39" spans="1:14">
      <c r="A39" s="715">
        <v>22</v>
      </c>
      <c r="B39" s="1107"/>
      <c r="C39" s="1104"/>
      <c r="D39" s="1217"/>
      <c r="E39" s="1217"/>
      <c r="F39" s="690"/>
      <c r="G39" s="360"/>
      <c r="H39" s="1104"/>
      <c r="I39" s="1217"/>
      <c r="J39" s="1217"/>
      <c r="K39" s="1104"/>
      <c r="L39" s="1217"/>
      <c r="M39" s="1217"/>
      <c r="N39" s="1220">
        <v>22</v>
      </c>
    </row>
    <row r="40" spans="1:14">
      <c r="A40" s="715">
        <v>23</v>
      </c>
      <c r="B40" s="1107"/>
      <c r="C40" s="1104"/>
      <c r="D40" s="1217"/>
      <c r="E40" s="1217"/>
      <c r="F40" s="690"/>
      <c r="G40" s="360"/>
      <c r="H40" s="1104"/>
      <c r="I40" s="1217"/>
      <c r="J40" s="1217"/>
      <c r="K40" s="1104"/>
      <c r="L40" s="1217"/>
      <c r="M40" s="1217"/>
      <c r="N40" s="1220">
        <v>23</v>
      </c>
    </row>
    <row r="41" spans="1:14">
      <c r="A41" s="715">
        <v>24</v>
      </c>
      <c r="B41" s="1107"/>
      <c r="C41" s="1104"/>
      <c r="D41" s="1217"/>
      <c r="E41" s="1217"/>
      <c r="F41" s="690"/>
      <c r="G41" s="360"/>
      <c r="H41" s="1104"/>
      <c r="I41" s="1217"/>
      <c r="J41" s="1217"/>
      <c r="K41" s="1104"/>
      <c r="L41" s="1217"/>
      <c r="M41" s="1217"/>
      <c r="N41" s="1220">
        <v>24</v>
      </c>
    </row>
    <row r="42" spans="1:14">
      <c r="A42" s="715">
        <v>25</v>
      </c>
      <c r="B42" s="1107"/>
      <c r="C42" s="1104"/>
      <c r="D42" s="1217"/>
      <c r="E42" s="1217"/>
      <c r="F42" s="690"/>
      <c r="G42" s="360"/>
      <c r="H42" s="1104"/>
      <c r="I42" s="1217"/>
      <c r="J42" s="1217"/>
      <c r="K42" s="1104"/>
      <c r="L42" s="1217"/>
      <c r="M42" s="1217"/>
      <c r="N42" s="1220">
        <v>25</v>
      </c>
    </row>
    <row r="43" spans="1:14">
      <c r="A43" s="715">
        <v>26</v>
      </c>
      <c r="B43" s="1107"/>
      <c r="C43" s="1104"/>
      <c r="D43" s="1217"/>
      <c r="E43" s="1217"/>
      <c r="F43" s="690"/>
      <c r="G43" s="360"/>
      <c r="H43" s="1104"/>
      <c r="I43" s="1217"/>
      <c r="J43" s="1217"/>
      <c r="K43" s="1104"/>
      <c r="L43" s="1217"/>
      <c r="M43" s="1217"/>
      <c r="N43" s="1220">
        <v>26</v>
      </c>
    </row>
    <row r="44" spans="1:14">
      <c r="A44" s="715">
        <v>27</v>
      </c>
      <c r="B44" s="1107"/>
      <c r="C44" s="1104"/>
      <c r="D44" s="1217"/>
      <c r="E44" s="1217"/>
      <c r="F44" s="690"/>
      <c r="G44" s="360"/>
      <c r="H44" s="1104"/>
      <c r="I44" s="1217"/>
      <c r="J44" s="1217"/>
      <c r="K44" s="1104"/>
      <c r="L44" s="1217"/>
      <c r="M44" s="1217"/>
      <c r="N44" s="1220">
        <v>27</v>
      </c>
    </row>
    <row r="45" spans="1:14">
      <c r="A45" s="715">
        <v>28</v>
      </c>
      <c r="B45" s="1107"/>
      <c r="C45" s="1104"/>
      <c r="D45" s="1217"/>
      <c r="E45" s="1217"/>
      <c r="F45" s="690"/>
      <c r="G45" s="360"/>
      <c r="H45" s="1104"/>
      <c r="I45" s="1217"/>
      <c r="J45" s="1217"/>
      <c r="K45" s="1104"/>
      <c r="L45" s="1217"/>
      <c r="M45" s="1217"/>
      <c r="N45" s="1220">
        <v>28</v>
      </c>
    </row>
    <row r="46" spans="1:14">
      <c r="A46" s="715">
        <v>29</v>
      </c>
      <c r="B46" s="1107"/>
      <c r="C46" s="1104"/>
      <c r="D46" s="1217"/>
      <c r="E46" s="1217"/>
      <c r="F46" s="690"/>
      <c r="G46" s="360"/>
      <c r="H46" s="1104"/>
      <c r="I46" s="1217"/>
      <c r="J46" s="1217"/>
      <c r="K46" s="1104"/>
      <c r="L46" s="1217"/>
      <c r="M46" s="1217"/>
      <c r="N46" s="1220">
        <v>29</v>
      </c>
    </row>
    <row r="47" spans="1:14">
      <c r="A47" s="715">
        <v>30</v>
      </c>
      <c r="B47" s="1107"/>
      <c r="C47" s="1104"/>
      <c r="D47" s="1217"/>
      <c r="E47" s="1217"/>
      <c r="F47" s="690"/>
      <c r="G47" s="360"/>
      <c r="H47" s="1104"/>
      <c r="I47" s="1217"/>
      <c r="J47" s="1217"/>
      <c r="K47" s="1104"/>
      <c r="L47" s="1217"/>
      <c r="M47" s="1217"/>
      <c r="N47" s="1220">
        <v>30</v>
      </c>
    </row>
    <row r="48" spans="1:14">
      <c r="A48" s="715">
        <v>31</v>
      </c>
      <c r="B48" s="1107"/>
      <c r="C48" s="717"/>
      <c r="D48" s="718"/>
      <c r="E48" s="718"/>
      <c r="F48" s="690"/>
      <c r="G48" s="360"/>
      <c r="H48" s="1104"/>
      <c r="I48" s="718"/>
      <c r="J48" s="718"/>
      <c r="K48" s="1104"/>
      <c r="L48" s="718"/>
      <c r="M48" s="718"/>
      <c r="N48" s="1220">
        <v>31</v>
      </c>
    </row>
    <row r="49" spans="1:14">
      <c r="A49" s="715">
        <v>32</v>
      </c>
      <c r="B49" s="1152"/>
      <c r="C49" s="1104"/>
      <c r="D49" s="1217"/>
      <c r="E49" s="1217"/>
      <c r="F49" s="690"/>
      <c r="G49" s="360"/>
      <c r="H49" s="1104"/>
      <c r="I49" s="1217"/>
      <c r="J49" s="1217"/>
      <c r="K49" s="1104"/>
      <c r="L49" s="1217"/>
      <c r="M49" s="1217"/>
      <c r="N49" s="1220">
        <v>32</v>
      </c>
    </row>
    <row r="50" spans="1:14">
      <c r="A50" s="715">
        <v>33</v>
      </c>
      <c r="B50" s="1107"/>
      <c r="C50" s="1104"/>
      <c r="D50" s="1217"/>
      <c r="E50" s="1217"/>
      <c r="F50" s="690"/>
      <c r="G50" s="360"/>
      <c r="H50" s="1104"/>
      <c r="I50" s="1217"/>
      <c r="J50" s="1217"/>
      <c r="K50" s="1104"/>
      <c r="L50" s="1217"/>
      <c r="M50" s="1217"/>
      <c r="N50" s="1220">
        <v>33</v>
      </c>
    </row>
    <row r="51" spans="1:14">
      <c r="A51" s="715">
        <v>34</v>
      </c>
      <c r="B51" s="1107"/>
      <c r="C51" s="1104"/>
      <c r="D51" s="1217"/>
      <c r="E51" s="1217"/>
      <c r="F51" s="690"/>
      <c r="G51" s="360"/>
      <c r="H51" s="1104"/>
      <c r="I51" s="1217"/>
      <c r="J51" s="1217"/>
      <c r="K51" s="1104"/>
      <c r="L51" s="1217"/>
      <c r="M51" s="1217"/>
      <c r="N51" s="1220">
        <v>34</v>
      </c>
    </row>
    <row r="52" spans="1:14">
      <c r="A52" s="715">
        <v>35</v>
      </c>
      <c r="B52" s="1107"/>
      <c r="C52" s="1104"/>
      <c r="D52" s="1217"/>
      <c r="E52" s="1217"/>
      <c r="F52" s="690"/>
      <c r="G52" s="360"/>
      <c r="H52" s="1104"/>
      <c r="I52" s="1217"/>
      <c r="J52" s="1217"/>
      <c r="K52" s="1104"/>
      <c r="L52" s="1217"/>
      <c r="M52" s="1217"/>
      <c r="N52" s="1220">
        <v>35</v>
      </c>
    </row>
    <row r="53" spans="1:14">
      <c r="A53" s="715">
        <v>36</v>
      </c>
      <c r="B53" s="1107"/>
      <c r="C53" s="1104"/>
      <c r="D53" s="1217"/>
      <c r="E53" s="1217"/>
      <c r="F53" s="690"/>
      <c r="G53" s="360"/>
      <c r="H53" s="1104"/>
      <c r="I53" s="1217"/>
      <c r="J53" s="1217"/>
      <c r="K53" s="1104"/>
      <c r="L53" s="1217"/>
      <c r="M53" s="1217"/>
      <c r="N53" s="1220">
        <v>36</v>
      </c>
    </row>
    <row r="54" spans="1:14">
      <c r="A54" s="715">
        <v>37</v>
      </c>
      <c r="B54" s="1107"/>
      <c r="C54" s="1104"/>
      <c r="D54" s="1217"/>
      <c r="E54" s="1217"/>
      <c r="F54" s="690"/>
      <c r="G54" s="360"/>
      <c r="H54" s="1104"/>
      <c r="I54" s="1217"/>
      <c r="J54" s="1217"/>
      <c r="K54" s="1104"/>
      <c r="L54" s="1217"/>
      <c r="M54" s="1217"/>
      <c r="N54" s="1220">
        <v>37</v>
      </c>
    </row>
    <row r="55" spans="1:14">
      <c r="A55" s="715">
        <v>38</v>
      </c>
      <c r="B55" s="1107"/>
      <c r="C55" s="1104"/>
      <c r="D55" s="1217"/>
      <c r="E55" s="1217"/>
      <c r="F55" s="690"/>
      <c r="G55" s="360"/>
      <c r="H55" s="1104"/>
      <c r="I55" s="1217"/>
      <c r="J55" s="1217"/>
      <c r="K55" s="1104"/>
      <c r="L55" s="1217"/>
      <c r="M55" s="1217"/>
      <c r="N55" s="1220">
        <v>38</v>
      </c>
    </row>
    <row r="56" spans="1:14">
      <c r="A56" s="715">
        <v>39</v>
      </c>
      <c r="B56" s="1107"/>
      <c r="C56" s="1104"/>
      <c r="D56" s="1217"/>
      <c r="E56" s="1217"/>
      <c r="F56" s="690"/>
      <c r="G56" s="360"/>
      <c r="H56" s="1104"/>
      <c r="I56" s="1217"/>
      <c r="J56" s="1217"/>
      <c r="K56" s="1104"/>
      <c r="L56" s="1217"/>
      <c r="M56" s="1217"/>
      <c r="N56" s="1220">
        <v>39</v>
      </c>
    </row>
    <row r="57" spans="1:14">
      <c r="A57" s="715">
        <v>40</v>
      </c>
      <c r="B57" s="1107"/>
      <c r="C57" s="1104"/>
      <c r="D57" s="1217"/>
      <c r="E57" s="1217"/>
      <c r="F57" s="690"/>
      <c r="G57" s="360"/>
      <c r="H57" s="1104"/>
      <c r="I57" s="1217"/>
      <c r="J57" s="1217"/>
      <c r="K57" s="1104"/>
      <c r="L57" s="1217"/>
      <c r="M57" s="1217"/>
      <c r="N57" s="1220">
        <v>40</v>
      </c>
    </row>
    <row r="58" spans="1:14">
      <c r="A58" s="715">
        <v>41</v>
      </c>
      <c r="B58" s="1107"/>
      <c r="C58" s="1104"/>
      <c r="D58" s="1217"/>
      <c r="E58" s="1217"/>
      <c r="F58" s="690"/>
      <c r="G58" s="360"/>
      <c r="H58" s="1104"/>
      <c r="I58" s="1217"/>
      <c r="J58" s="1217"/>
      <c r="K58" s="1104"/>
      <c r="L58" s="1217"/>
      <c r="M58" s="1217"/>
      <c r="N58" s="1220">
        <v>41</v>
      </c>
    </row>
    <row r="59" spans="1:14">
      <c r="A59" s="715">
        <v>42</v>
      </c>
      <c r="B59" s="1107"/>
      <c r="C59" s="1104"/>
      <c r="D59" s="1217"/>
      <c r="E59" s="1217"/>
      <c r="F59" s="690"/>
      <c r="G59" s="360"/>
      <c r="H59" s="1104"/>
      <c r="I59" s="1217"/>
      <c r="J59" s="1217"/>
      <c r="K59" s="1104"/>
      <c r="L59" s="1217"/>
      <c r="M59" s="1217"/>
      <c r="N59" s="1220">
        <v>42</v>
      </c>
    </row>
    <row r="60" spans="1:14">
      <c r="A60" s="715">
        <v>43</v>
      </c>
      <c r="B60" s="1107"/>
      <c r="C60" s="1104"/>
      <c r="D60" s="1217"/>
      <c r="E60" s="1217"/>
      <c r="F60" s="690"/>
      <c r="G60" s="360"/>
      <c r="H60" s="1104"/>
      <c r="I60" s="1217"/>
      <c r="J60" s="1217"/>
      <c r="K60" s="1104"/>
      <c r="L60" s="1217"/>
      <c r="M60" s="1217"/>
      <c r="N60" s="1220">
        <v>43</v>
      </c>
    </row>
    <row r="61" spans="1:14">
      <c r="A61" s="715">
        <v>44</v>
      </c>
      <c r="B61" s="1107"/>
      <c r="C61" s="1104"/>
      <c r="D61" s="1217"/>
      <c r="E61" s="1217"/>
      <c r="F61" s="690"/>
      <c r="G61" s="360"/>
      <c r="H61" s="1104"/>
      <c r="I61" s="1217"/>
      <c r="J61" s="1217"/>
      <c r="K61" s="1104"/>
      <c r="L61" s="1217"/>
      <c r="M61" s="1217"/>
      <c r="N61" s="1220">
        <v>44</v>
      </c>
    </row>
    <row r="62" spans="1:14">
      <c r="A62" s="1137">
        <v>45</v>
      </c>
      <c r="B62" s="1107"/>
      <c r="C62" s="719"/>
      <c r="D62" s="720"/>
      <c r="E62" s="720"/>
      <c r="F62" s="721"/>
      <c r="G62" s="1170"/>
      <c r="H62" s="1104"/>
      <c r="I62" s="720"/>
      <c r="J62" s="720"/>
      <c r="K62" s="1104"/>
      <c r="L62" s="720"/>
      <c r="M62" s="720"/>
      <c r="N62" s="1220">
        <v>45</v>
      </c>
    </row>
    <row r="63" spans="1:14" ht="15.75" thickBot="1">
      <c r="A63" s="722">
        <v>46</v>
      </c>
      <c r="B63" s="723" t="s">
        <v>210</v>
      </c>
      <c r="C63" s="724">
        <f>SUM(C18:C62)</f>
        <v>18393461</v>
      </c>
      <c r="D63" s="724">
        <f>SUM(D18:D62)</f>
        <v>0</v>
      </c>
      <c r="E63" s="724">
        <f>SUM(E18:E62)</f>
        <v>18393461</v>
      </c>
      <c r="F63" s="725">
        <f>SUM(F18:F62)</f>
        <v>0</v>
      </c>
      <c r="G63" s="726"/>
      <c r="H63" s="727"/>
      <c r="I63" s="724">
        <f>SUM(I18:I62)</f>
        <v>18393461</v>
      </c>
      <c r="J63" s="724">
        <f>SUM(J18:J62)</f>
        <v>0</v>
      </c>
      <c r="K63" s="727"/>
      <c r="L63" s="724">
        <f>SUM(L18:L62)</f>
        <v>0</v>
      </c>
      <c r="M63" s="724">
        <f>SUM(M18:M62)</f>
        <v>0</v>
      </c>
      <c r="N63" s="1221">
        <v>46</v>
      </c>
    </row>
    <row r="64" spans="1:14" ht="15.75">
      <c r="A64" s="114" t="s">
        <v>2390</v>
      </c>
      <c r="B64" s="1107"/>
      <c r="C64" s="114"/>
      <c r="D64" s="1107"/>
      <c r="E64" s="1107"/>
      <c r="F64" s="1107"/>
      <c r="G64" s="114" t="str">
        <f>A64</f>
        <v>FERC FORM NO. 1 (ED. 12-96) NYPSC Modified-96</v>
      </c>
      <c r="H64" s="1107"/>
      <c r="I64" s="114"/>
      <c r="J64" s="114"/>
    </row>
    <row r="65" spans="1:14">
      <c r="A65" s="1108" t="s">
        <v>2391</v>
      </c>
      <c r="B65" s="1108"/>
      <c r="C65" s="1108"/>
      <c r="D65" s="1108"/>
      <c r="E65" s="1108"/>
      <c r="F65" s="1108"/>
      <c r="G65" s="1108" t="s">
        <v>2392</v>
      </c>
      <c r="H65" s="1108"/>
      <c r="I65" s="1108"/>
      <c r="J65" s="1108"/>
      <c r="K65" s="1108"/>
      <c r="L65" s="1108"/>
      <c r="M65" s="1108"/>
      <c r="N65" s="1108"/>
    </row>
  </sheetData>
  <customSheetViews>
    <customSheetView guid="{15E51391-F6F3-48E9-B40F-0D0FA5B2E445}"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
      <headerFooter alignWithMargins="0"/>
    </customSheetView>
    <customSheetView guid="{3A144620-83F7-4F5B-821B-3720DAB5A017}"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2"/>
      <headerFooter alignWithMargins="0"/>
    </customSheetView>
    <customSheetView guid="{4AE1E835-A004-41CE-8576-E42DEB829644}"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3"/>
      <headerFooter alignWithMargins="0"/>
    </customSheetView>
    <customSheetView guid="{F164CA47-D0CA-4087-947A-F5047D94B8B7}"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4"/>
      <headerFooter alignWithMargins="0"/>
    </customSheetView>
    <customSheetView guid="{BD2EE8C8-7F57-4FE0-A338-C6EB2215B0F1}"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5"/>
      <headerFooter alignWithMargins="0"/>
    </customSheetView>
    <customSheetView guid="{C7E3EE00-B00F-419E-8611-266863084489}"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6"/>
      <headerFooter alignWithMargins="0"/>
    </customSheetView>
    <customSheetView guid="{3477AA39-47F3-4DEE-B5AC-34FD34A7C506}"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7"/>
      <headerFooter alignWithMargins="0"/>
    </customSheetView>
    <customSheetView guid="{49B64248-30F9-46D2-A9F4-36D89630158D}"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8"/>
      <headerFooter alignWithMargins="0"/>
    </customSheetView>
    <customSheetView guid="{9460FF40-1E23-4EAD-9F2E-3CC0E3823200}"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9"/>
      <headerFooter alignWithMargins="0"/>
    </customSheetView>
    <customSheetView guid="{EB23B504-8D38-44C1-A572-0BC0016A4154}"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0"/>
      <headerFooter alignWithMargins="0"/>
    </customSheetView>
    <customSheetView guid="{33F19BEF-14FD-48AD-9437-DC9391C2FB5D}"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1"/>
      <headerFooter alignWithMargins="0"/>
    </customSheetView>
    <customSheetView guid="{3572A64A-10E1-48A8-88DB-C6FDE35A45D9}"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2"/>
      <headerFooter alignWithMargins="0"/>
    </customSheetView>
    <customSheetView guid="{9A3FFF2B-6404-4DF1-A691-3B3D111BF416}"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3"/>
      <headerFooter alignWithMargins="0"/>
    </customSheetView>
    <customSheetView guid="{6972FD2D-1C11-49E2-936D-D053FB86EE49}"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4"/>
      <headerFooter alignWithMargins="0"/>
    </customSheetView>
    <customSheetView guid="{909B62D3-37B4-48E7-A28D-FCCB057513A6}"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5"/>
      <headerFooter alignWithMargins="0"/>
    </customSheetView>
    <customSheetView guid="{AF5B460E-BE98-4D6A-BC4D-FB7F586FE8C3}"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6"/>
      <headerFooter alignWithMargins="0"/>
    </customSheetView>
    <customSheetView guid="{AD2DEECA-73A1-433A-8496-725ED72ABD3B}" scale="85" colorId="22" fitToPage="1">
      <colBreaks count="1" manualBreakCount="1">
        <brk id="6" max="1048575" man="1"/>
      </colBreaks>
      <pageMargins left="0.25" right="0.25" top="0.25" bottom="0.25" header="0" footer="0"/>
      <printOptions horizontalCentered="1" verticalCentered="1"/>
      <pageSetup scale="76" fitToWidth="2" orientation="portrait" horizontalDpi="300" verticalDpi="300" r:id="rId17"/>
      <headerFooter alignWithMargins="0"/>
    </customSheetView>
    <customSheetView guid="{613A73D1-ED13-41BC-B183-6F740B4BAFC9}" scale="60" colorId="22" showPageBreaks="1" fitToPage="1" view="pageBreakPreview" topLeftCell="A31">
      <selection activeCell="B50" sqref="B50"/>
      <colBreaks count="1" manualBreakCount="1">
        <brk id="6" max="1048575" man="1"/>
      </colBreaks>
      <pageMargins left="0.25" right="0.25" top="0.25" bottom="0.25" header="0" footer="0"/>
      <printOptions horizontalCentered="1" verticalCentered="1"/>
      <pageSetup scale="78" fitToWidth="2" orientation="portrait" horizontalDpi="300" verticalDpi="300" r:id="rId18"/>
      <headerFooter alignWithMargins="0"/>
    </customSheetView>
  </customSheetViews>
  <printOptions horizontalCentered="1" verticalCentered="1"/>
  <pageMargins left="0.5" right="0.5" top="0.25" bottom="0.25" header="0" footer="0"/>
  <pageSetup scale="70" fitToWidth="2" orientation="portrait" horizontalDpi="300" verticalDpi="300" r:id="rId19"/>
  <headerFooter alignWithMargins="0"/>
  <colBreaks count="1" manualBreakCount="1">
    <brk id="6"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view="pageBreakPreview" topLeftCell="D1" colorId="22" zoomScale="60" zoomScaleNormal="85" workbookViewId="0">
      <selection activeCell="H96" sqref="H96"/>
    </sheetView>
  </sheetViews>
  <sheetFormatPr defaultColWidth="9.6640625" defaultRowHeight="15"/>
  <cols>
    <col min="1" max="1" width="4.6640625" customWidth="1"/>
    <col min="2" max="2" width="26.5546875" customWidth="1"/>
    <col min="3" max="4" width="24.6640625" customWidth="1"/>
    <col min="5" max="5" width="27.21875" customWidth="1"/>
    <col min="6" max="6" width="1.6640625" customWidth="1"/>
    <col min="7" max="7" width="27.77734375" customWidth="1"/>
    <col min="8" max="8" width="26.44140625" customWidth="1"/>
    <col min="10" max="10" width="25.6640625" customWidth="1"/>
    <col min="11" max="11" width="15.6640625" customWidth="1"/>
    <col min="12" max="12" width="4.6640625" customWidth="1"/>
  </cols>
  <sheetData>
    <row r="1" spans="1:12">
      <c r="A1" s="1109" t="s">
        <v>2056</v>
      </c>
      <c r="B1" s="1110"/>
      <c r="C1" s="1222" t="s">
        <v>1549</v>
      </c>
      <c r="D1" s="1223" t="s">
        <v>2058</v>
      </c>
      <c r="E1" s="1224" t="s">
        <v>2059</v>
      </c>
      <c r="F1" s="1109" t="s">
        <v>2056</v>
      </c>
      <c r="G1" s="1110"/>
      <c r="H1" s="1222" t="s">
        <v>1549</v>
      </c>
      <c r="I1" s="1225"/>
      <c r="J1" s="1223" t="s">
        <v>2058</v>
      </c>
      <c r="K1" s="1226" t="s">
        <v>2059</v>
      </c>
      <c r="L1" s="1209"/>
    </row>
    <row r="2" spans="1:12">
      <c r="A2" s="72" t="str">
        <f>'Data Sheet'!$C$25</f>
        <v>Central Hudson Gas &amp; Electric</v>
      </c>
      <c r="B2" s="1107"/>
      <c r="C2" s="1170" t="s">
        <v>1315</v>
      </c>
      <c r="D2" s="1227" t="s">
        <v>2061</v>
      </c>
      <c r="E2" s="1228"/>
      <c r="F2" s="72" t="str">
        <f>'Data Sheet'!$C$25</f>
        <v>Central Hudson Gas &amp; Electric</v>
      </c>
      <c r="G2" s="1107"/>
      <c r="H2" s="1170" t="s">
        <v>1315</v>
      </c>
      <c r="I2" s="1107"/>
      <c r="J2" s="1227" t="s">
        <v>2061</v>
      </c>
      <c r="K2" s="1170"/>
      <c r="L2" s="1171"/>
    </row>
    <row r="3" spans="1:12" ht="15" customHeight="1" thickBot="1">
      <c r="A3" s="1194"/>
      <c r="B3" s="1160"/>
      <c r="C3" s="1194" t="s">
        <v>1316</v>
      </c>
      <c r="D3" s="1229" t="str">
        <f>'Data Sheet'!$C$40</f>
        <v>4/14/14</v>
      </c>
      <c r="E3" s="1202" t="str">
        <f>'Data Sheet'!$C$38</f>
        <v>12/31/13</v>
      </c>
      <c r="F3" s="1194"/>
      <c r="G3" s="1160"/>
      <c r="H3" s="1194" t="s">
        <v>1316</v>
      </c>
      <c r="I3" s="1160"/>
      <c r="J3" s="1229" t="str">
        <f>'Data Sheet'!$C$40</f>
        <v>4/14/14</v>
      </c>
      <c r="K3" s="1143" t="str">
        <f>'Data Sheet'!$C$38</f>
        <v>12/31/13</v>
      </c>
      <c r="L3" s="1169"/>
    </row>
    <row r="4" spans="1:12" ht="15" customHeight="1" thickBot="1">
      <c r="A4" s="728" t="s">
        <v>2393</v>
      </c>
      <c r="B4" s="729"/>
      <c r="C4" s="1230"/>
      <c r="D4" s="1230"/>
      <c r="E4" s="1231"/>
      <c r="F4" s="728" t="s">
        <v>2394</v>
      </c>
      <c r="G4" s="729"/>
      <c r="H4" s="729"/>
      <c r="I4" s="1230"/>
      <c r="J4" s="1230"/>
      <c r="K4" s="1232"/>
      <c r="L4" s="1233"/>
    </row>
    <row r="5" spans="1:12" ht="15.75">
      <c r="A5" s="68"/>
      <c r="B5" s="71"/>
      <c r="C5" s="1108"/>
      <c r="D5" s="1108"/>
      <c r="E5" s="1169"/>
      <c r="F5" s="68"/>
      <c r="G5" s="71"/>
      <c r="H5" s="71"/>
      <c r="I5" s="1108"/>
      <c r="J5" s="1108"/>
      <c r="K5" s="1108"/>
      <c r="L5" s="1171"/>
    </row>
    <row r="6" spans="1:12">
      <c r="A6" s="1170" t="s">
        <v>2395</v>
      </c>
      <c r="B6" s="1107"/>
      <c r="C6" s="1107"/>
      <c r="D6" s="1107" t="s">
        <v>2396</v>
      </c>
      <c r="E6" s="1171"/>
      <c r="F6" s="1170" t="s">
        <v>2397</v>
      </c>
      <c r="G6" s="1107"/>
      <c r="H6" s="1107"/>
      <c r="I6" s="1107" t="s">
        <v>2398</v>
      </c>
      <c r="J6" s="1107"/>
      <c r="K6" s="1107"/>
      <c r="L6" s="1171"/>
    </row>
    <row r="7" spans="1:12">
      <c r="A7" s="1170" t="s">
        <v>2399</v>
      </c>
      <c r="B7" s="1107"/>
      <c r="C7" s="1107"/>
      <c r="D7" s="1107" t="s">
        <v>2400</v>
      </c>
      <c r="E7" s="1171"/>
      <c r="F7" s="1170" t="s">
        <v>2401</v>
      </c>
      <c r="G7" s="1107"/>
      <c r="H7" s="1107"/>
      <c r="I7" s="1107" t="s">
        <v>2402</v>
      </c>
      <c r="J7" s="1107"/>
      <c r="K7" s="1107"/>
      <c r="L7" s="1171"/>
    </row>
    <row r="8" spans="1:12">
      <c r="A8" s="1170" t="s">
        <v>2403</v>
      </c>
      <c r="B8" s="1107"/>
      <c r="C8" s="1107"/>
      <c r="D8" s="1107" t="s">
        <v>2404</v>
      </c>
      <c r="E8" s="1171"/>
      <c r="F8" s="1170" t="s">
        <v>2405</v>
      </c>
      <c r="G8" s="1107"/>
      <c r="H8" s="1107"/>
      <c r="I8" s="1107" t="s">
        <v>2406</v>
      </c>
      <c r="J8" s="1107"/>
      <c r="K8" s="1107"/>
      <c r="L8" s="1171"/>
    </row>
    <row r="9" spans="1:12">
      <c r="A9" s="1170" t="s">
        <v>2407</v>
      </c>
      <c r="B9" s="1107"/>
      <c r="C9" s="1107"/>
      <c r="D9" s="1107" t="s">
        <v>2408</v>
      </c>
      <c r="E9" s="1171"/>
      <c r="F9" s="1170" t="s">
        <v>2409</v>
      </c>
      <c r="G9" s="1107"/>
      <c r="H9" s="1107"/>
      <c r="I9" s="1107" t="s">
        <v>2410</v>
      </c>
      <c r="J9" s="1107"/>
      <c r="K9" s="1107"/>
      <c r="L9" s="1171"/>
    </row>
    <row r="10" spans="1:12">
      <c r="A10" s="1170" t="s">
        <v>29</v>
      </c>
      <c r="B10" s="1107"/>
      <c r="C10" s="1107"/>
      <c r="D10" s="1107" t="s">
        <v>30</v>
      </c>
      <c r="E10" s="1171"/>
      <c r="F10" s="1170" t="s">
        <v>31</v>
      </c>
      <c r="G10" s="1107"/>
      <c r="H10" s="1107"/>
      <c r="I10" s="1107" t="s">
        <v>32</v>
      </c>
      <c r="J10" s="1107"/>
      <c r="K10" s="1107"/>
      <c r="L10" s="1171"/>
    </row>
    <row r="11" spans="1:12">
      <c r="A11" s="1170" t="s">
        <v>33</v>
      </c>
      <c r="B11" s="1107"/>
      <c r="C11" s="1107"/>
      <c r="D11" s="1107" t="s">
        <v>34</v>
      </c>
      <c r="E11" s="1171"/>
      <c r="F11" s="1170" t="s">
        <v>35</v>
      </c>
      <c r="G11" s="1107"/>
      <c r="H11" s="1107"/>
      <c r="I11" s="1107" t="s">
        <v>36</v>
      </c>
      <c r="J11" s="1107"/>
      <c r="K11" s="1107"/>
      <c r="L11" s="1171"/>
    </row>
    <row r="12" spans="1:12">
      <c r="A12" s="1170" t="s">
        <v>37</v>
      </c>
      <c r="B12" s="1107"/>
      <c r="C12" s="1107"/>
      <c r="D12" s="1107" t="s">
        <v>38</v>
      </c>
      <c r="E12" s="1171"/>
      <c r="F12" s="1170" t="s">
        <v>39</v>
      </c>
      <c r="G12" s="1107"/>
      <c r="H12" s="1107"/>
      <c r="I12" s="1107" t="s">
        <v>40</v>
      </c>
      <c r="J12" s="1107"/>
      <c r="K12" s="1107"/>
      <c r="L12" s="1171"/>
    </row>
    <row r="13" spans="1:12">
      <c r="A13" s="1170" t="s">
        <v>4397</v>
      </c>
      <c r="B13" s="1107"/>
      <c r="C13" s="1107"/>
      <c r="D13" s="1107" t="s">
        <v>4398</v>
      </c>
      <c r="E13" s="1171"/>
      <c r="F13" s="1170" t="s">
        <v>4399</v>
      </c>
      <c r="G13" s="1107"/>
      <c r="H13" s="1107"/>
      <c r="I13" s="1107" t="s">
        <v>4400</v>
      </c>
      <c r="J13" s="1107"/>
      <c r="K13" s="1107"/>
      <c r="L13" s="1171"/>
    </row>
    <row r="14" spans="1:12">
      <c r="A14" s="1170" t="s">
        <v>4401</v>
      </c>
      <c r="B14" s="1107"/>
      <c r="C14" s="1107"/>
      <c r="D14" s="1107" t="s">
        <v>4402</v>
      </c>
      <c r="E14" s="1171"/>
      <c r="F14" s="1170" t="s">
        <v>4403</v>
      </c>
      <c r="G14" s="1107"/>
      <c r="H14" s="1107"/>
      <c r="I14" s="1107" t="s">
        <v>4335</v>
      </c>
      <c r="J14" s="1107"/>
      <c r="K14" s="1107"/>
      <c r="L14" s="1171"/>
    </row>
    <row r="15" spans="1:12">
      <c r="A15" s="1170" t="s">
        <v>4336</v>
      </c>
      <c r="B15" s="1107"/>
      <c r="C15" s="1107"/>
      <c r="D15" s="1107" t="s">
        <v>4337</v>
      </c>
      <c r="E15" s="1171"/>
      <c r="F15" s="1170" t="s">
        <v>4338</v>
      </c>
      <c r="G15" s="1107"/>
      <c r="H15" s="1107"/>
      <c r="I15" s="1107" t="s">
        <v>4339</v>
      </c>
      <c r="J15" s="1107"/>
      <c r="K15" s="1107"/>
      <c r="L15" s="1171"/>
    </row>
    <row r="16" spans="1:12">
      <c r="A16" s="1170" t="s">
        <v>4340</v>
      </c>
      <c r="B16" s="1107"/>
      <c r="C16" s="1107"/>
      <c r="D16" s="1107" t="s">
        <v>4341</v>
      </c>
      <c r="E16" s="1171"/>
      <c r="F16" s="1170" t="s">
        <v>4342</v>
      </c>
      <c r="G16" s="1107"/>
      <c r="H16" s="1107"/>
      <c r="I16" s="1107" t="s">
        <v>4343</v>
      </c>
      <c r="J16" s="1107"/>
      <c r="K16" s="1107"/>
      <c r="L16" s="1171"/>
    </row>
    <row r="17" spans="1:12">
      <c r="A17" s="1170" t="s">
        <v>4344</v>
      </c>
      <c r="B17" s="1107"/>
      <c r="C17" s="1107"/>
      <c r="D17" s="1107" t="s">
        <v>4345</v>
      </c>
      <c r="E17" s="1171"/>
      <c r="F17" s="1170" t="s">
        <v>4346</v>
      </c>
      <c r="G17" s="1107"/>
      <c r="H17" s="1107"/>
      <c r="I17" s="1107" t="s">
        <v>4347</v>
      </c>
      <c r="J17" s="1107"/>
      <c r="K17" s="1107"/>
      <c r="L17" s="1171"/>
    </row>
    <row r="18" spans="1:12">
      <c r="A18" s="1170" t="s">
        <v>4348</v>
      </c>
      <c r="B18" s="1107"/>
      <c r="C18" s="1107"/>
      <c r="D18" s="1107" t="s">
        <v>4349</v>
      </c>
      <c r="E18" s="1171"/>
      <c r="F18" s="1170" t="s">
        <v>4350</v>
      </c>
      <c r="G18" s="1107"/>
      <c r="H18" s="1107"/>
      <c r="I18" s="1107" t="s">
        <v>4351</v>
      </c>
      <c r="J18" s="1107"/>
      <c r="K18" s="1107"/>
      <c r="L18" s="1171"/>
    </row>
    <row r="19" spans="1:12">
      <c r="A19" s="1170" t="s">
        <v>4352</v>
      </c>
      <c r="B19" s="1107"/>
      <c r="C19" s="1107"/>
      <c r="D19" s="1107" t="s">
        <v>4353</v>
      </c>
      <c r="E19" s="1171"/>
      <c r="F19" s="1170" t="s">
        <v>4354</v>
      </c>
      <c r="G19" s="1107"/>
      <c r="H19" s="1107"/>
      <c r="I19" s="1107" t="s">
        <v>4355</v>
      </c>
      <c r="J19" s="1107"/>
      <c r="K19" s="1107"/>
      <c r="L19" s="1171"/>
    </row>
    <row r="20" spans="1:12">
      <c r="A20" s="1170" t="s">
        <v>4356</v>
      </c>
      <c r="B20" s="1107"/>
      <c r="C20" s="1107"/>
      <c r="D20" s="1107" t="s">
        <v>4357</v>
      </c>
      <c r="E20" s="1171"/>
      <c r="F20" s="1170" t="s">
        <v>4358</v>
      </c>
      <c r="G20" s="1107"/>
      <c r="H20" s="1107"/>
      <c r="I20" s="1107"/>
      <c r="J20" s="1107"/>
      <c r="K20" s="1107"/>
      <c r="L20" s="1171"/>
    </row>
    <row r="21" spans="1:12">
      <c r="A21" s="1170" t="s">
        <v>4359</v>
      </c>
      <c r="B21" s="1107"/>
      <c r="C21" s="1107"/>
      <c r="D21" s="1107" t="s">
        <v>4360</v>
      </c>
      <c r="E21" s="1171"/>
      <c r="F21" s="1170"/>
      <c r="G21" s="1107"/>
      <c r="H21" s="1107"/>
      <c r="I21" s="1107"/>
      <c r="J21" s="1107"/>
      <c r="K21" s="1107"/>
      <c r="L21" s="1171"/>
    </row>
    <row r="22" spans="1:12">
      <c r="A22" s="1170" t="s">
        <v>4361</v>
      </c>
      <c r="B22" s="1107"/>
      <c r="C22" s="1107"/>
      <c r="D22" s="1107" t="s">
        <v>4362</v>
      </c>
      <c r="E22" s="1171"/>
      <c r="F22" s="1170"/>
      <c r="G22" s="1107"/>
      <c r="H22" s="1107"/>
      <c r="I22" s="1107"/>
      <c r="J22" s="1107"/>
      <c r="K22" s="1107"/>
      <c r="L22" s="1171"/>
    </row>
    <row r="23" spans="1:12" ht="15.75" thickBot="1">
      <c r="A23" s="1170"/>
      <c r="B23" s="1107"/>
      <c r="C23" s="1107"/>
      <c r="D23" s="1107"/>
      <c r="E23" s="1171"/>
      <c r="F23" s="1170"/>
      <c r="G23" s="1107"/>
      <c r="H23" s="1107"/>
      <c r="I23" s="1107"/>
      <c r="J23" s="1107"/>
      <c r="K23" s="1107"/>
      <c r="L23" s="1171"/>
    </row>
    <row r="24" spans="1:12" ht="15.75" thickBot="1">
      <c r="A24" s="1224"/>
      <c r="B24" s="1234"/>
      <c r="C24" s="1235"/>
      <c r="D24" s="1235"/>
      <c r="E24" s="1209"/>
      <c r="F24" s="1226" t="s">
        <v>4363</v>
      </c>
      <c r="G24" s="1209"/>
      <c r="H24" s="1236" t="s">
        <v>4364</v>
      </c>
      <c r="I24" s="730" t="s">
        <v>4365</v>
      </c>
      <c r="J24" s="1231"/>
      <c r="K24" s="1209" t="s">
        <v>4366</v>
      </c>
      <c r="L24" s="1224"/>
    </row>
    <row r="25" spans="1:12">
      <c r="A25" s="1237" t="s">
        <v>1984</v>
      </c>
      <c r="B25" s="1120" t="s">
        <v>4092</v>
      </c>
      <c r="C25" s="1108" t="s">
        <v>2040</v>
      </c>
      <c r="D25" s="1108"/>
      <c r="E25" s="1169"/>
      <c r="F25" s="1168" t="s">
        <v>215</v>
      </c>
      <c r="G25" s="1169"/>
      <c r="H25" s="1238" t="s">
        <v>215</v>
      </c>
      <c r="I25" s="1169" t="s">
        <v>214</v>
      </c>
      <c r="J25" s="1169" t="s">
        <v>2099</v>
      </c>
      <c r="K25" s="1169" t="s">
        <v>4367</v>
      </c>
      <c r="L25" s="1237" t="s">
        <v>1984</v>
      </c>
    </row>
    <row r="26" spans="1:12" ht="15.75" thickBot="1">
      <c r="A26" s="1239" t="s">
        <v>1987</v>
      </c>
      <c r="B26" s="1240" t="s">
        <v>3447</v>
      </c>
      <c r="C26" s="1230" t="s">
        <v>3448</v>
      </c>
      <c r="D26" s="1230"/>
      <c r="E26" s="1241"/>
      <c r="F26" s="1242" t="s">
        <v>3449</v>
      </c>
      <c r="G26" s="1241"/>
      <c r="H26" s="1240" t="s">
        <v>3450</v>
      </c>
      <c r="I26" s="1239" t="s">
        <v>2692</v>
      </c>
      <c r="J26" s="1239" t="s">
        <v>2693</v>
      </c>
      <c r="K26" s="1239" t="s">
        <v>2694</v>
      </c>
      <c r="L26" s="1239" t="s">
        <v>1987</v>
      </c>
    </row>
    <row r="27" spans="1:12" ht="15.75">
      <c r="A27" s="1243">
        <v>1</v>
      </c>
      <c r="B27" s="966" t="s">
        <v>4855</v>
      </c>
      <c r="C27" s="1847"/>
      <c r="D27" s="1107"/>
      <c r="E27" s="1171"/>
      <c r="F27" s="1244"/>
      <c r="G27" s="1245"/>
      <c r="H27" s="1246"/>
      <c r="I27" s="1171"/>
      <c r="J27" s="1246">
        <f t="shared" ref="J27:J63" si="0">G27+H27</f>
        <v>0</v>
      </c>
      <c r="K27" s="1246"/>
      <c r="L27" s="1237">
        <v>1</v>
      </c>
    </row>
    <row r="28" spans="1:12">
      <c r="A28" s="1243">
        <v>2</v>
      </c>
      <c r="B28" s="1383" t="s">
        <v>4884</v>
      </c>
      <c r="C28" s="1027"/>
      <c r="D28" s="1107"/>
      <c r="E28" s="1171"/>
      <c r="F28" s="1244"/>
      <c r="G28" s="1245"/>
      <c r="H28" s="1246"/>
      <c r="I28" s="1171"/>
      <c r="J28" s="1246">
        <f t="shared" si="0"/>
        <v>0</v>
      </c>
      <c r="K28" s="1246"/>
      <c r="L28" s="1237">
        <v>2</v>
      </c>
    </row>
    <row r="29" spans="1:12">
      <c r="A29" s="1243">
        <v>3</v>
      </c>
      <c r="B29" s="13" t="s">
        <v>4856</v>
      </c>
      <c r="C29" s="1027"/>
      <c r="D29" s="1107"/>
      <c r="E29" s="1171"/>
      <c r="F29" s="1244"/>
      <c r="G29" s="1245"/>
      <c r="H29" s="1246"/>
      <c r="I29" s="1171"/>
      <c r="J29" s="1246">
        <f t="shared" si="0"/>
        <v>0</v>
      </c>
      <c r="K29" s="1246"/>
      <c r="L29" s="1237">
        <v>3</v>
      </c>
    </row>
    <row r="30" spans="1:12">
      <c r="A30" s="1243">
        <v>4</v>
      </c>
      <c r="B30" s="13"/>
      <c r="C30" s="1027"/>
      <c r="D30" s="1107"/>
      <c r="E30" s="1171"/>
      <c r="F30" s="1244"/>
      <c r="G30" s="1245"/>
      <c r="H30" s="1246"/>
      <c r="I30" s="1171"/>
      <c r="J30" s="1246">
        <f t="shared" si="0"/>
        <v>0</v>
      </c>
      <c r="K30" s="1246"/>
      <c r="L30" s="1237">
        <v>4</v>
      </c>
    </row>
    <row r="31" spans="1:12">
      <c r="A31" s="1243">
        <v>5</v>
      </c>
      <c r="B31" s="13" t="s">
        <v>4885</v>
      </c>
      <c r="C31" s="1027"/>
      <c r="D31" s="1107"/>
      <c r="E31" s="1171"/>
      <c r="F31" s="1244"/>
      <c r="G31" s="1245"/>
      <c r="H31" s="1246"/>
      <c r="I31" s="1171"/>
      <c r="J31" s="1246">
        <f t="shared" si="0"/>
        <v>0</v>
      </c>
      <c r="K31" s="1246"/>
      <c r="L31" s="1237">
        <v>5</v>
      </c>
    </row>
    <row r="32" spans="1:12">
      <c r="A32" s="1243">
        <v>6</v>
      </c>
      <c r="B32" s="13" t="s">
        <v>4886</v>
      </c>
      <c r="C32" s="1027" t="s">
        <v>4857</v>
      </c>
      <c r="D32" s="1107"/>
      <c r="E32" s="1171"/>
      <c r="F32" s="1244"/>
      <c r="G32" s="1245">
        <v>25498</v>
      </c>
      <c r="H32" s="1246"/>
      <c r="I32" s="1171">
        <v>920</v>
      </c>
      <c r="J32" s="1246">
        <f t="shared" si="0"/>
        <v>25498</v>
      </c>
      <c r="K32" s="1246"/>
      <c r="L32" s="1237">
        <v>6</v>
      </c>
    </row>
    <row r="33" spans="1:12">
      <c r="A33" s="1243">
        <v>7</v>
      </c>
      <c r="B33" s="13"/>
      <c r="C33" s="1027" t="s">
        <v>4858</v>
      </c>
      <c r="D33" s="1107"/>
      <c r="E33" s="1171"/>
      <c r="F33" s="1244"/>
      <c r="G33" s="1245">
        <v>6043</v>
      </c>
      <c r="H33" s="1246"/>
      <c r="I33" s="1171">
        <v>921</v>
      </c>
      <c r="J33" s="1246">
        <f t="shared" si="0"/>
        <v>6043</v>
      </c>
      <c r="K33" s="1246"/>
      <c r="L33" s="1237">
        <v>7</v>
      </c>
    </row>
    <row r="34" spans="1:12">
      <c r="A34" s="1243">
        <v>8</v>
      </c>
      <c r="B34" s="13"/>
      <c r="C34" s="1027"/>
      <c r="D34" s="1107"/>
      <c r="E34" s="1171"/>
      <c r="F34" s="1244"/>
      <c r="G34" s="1245"/>
      <c r="H34" s="1246"/>
      <c r="I34" s="1171"/>
      <c r="J34" s="1246">
        <f t="shared" si="0"/>
        <v>0</v>
      </c>
      <c r="K34" s="1246"/>
      <c r="L34" s="1237">
        <v>8</v>
      </c>
    </row>
    <row r="35" spans="1:12">
      <c r="A35" s="1243">
        <v>9</v>
      </c>
      <c r="B35" s="13"/>
      <c r="C35" s="1027"/>
      <c r="D35" s="1107"/>
      <c r="E35" s="1171"/>
      <c r="F35" s="1244"/>
      <c r="G35" s="1245"/>
      <c r="H35" s="1246"/>
      <c r="I35" s="1171"/>
      <c r="J35" s="1246">
        <f t="shared" si="0"/>
        <v>0</v>
      </c>
      <c r="K35" s="1246"/>
      <c r="L35" s="1237">
        <v>9</v>
      </c>
    </row>
    <row r="36" spans="1:12">
      <c r="A36" s="1243">
        <v>10</v>
      </c>
      <c r="B36" s="13"/>
      <c r="C36" s="1027"/>
      <c r="D36" s="1107"/>
      <c r="E36" s="1171"/>
      <c r="F36" s="1244"/>
      <c r="G36" s="1245"/>
      <c r="H36" s="1246"/>
      <c r="I36" s="1171"/>
      <c r="J36" s="1246">
        <f t="shared" si="0"/>
        <v>0</v>
      </c>
      <c r="K36" s="1246"/>
      <c r="L36" s="1237">
        <v>10</v>
      </c>
    </row>
    <row r="37" spans="1:12">
      <c r="A37" s="1243">
        <v>11</v>
      </c>
      <c r="B37" s="13" t="s">
        <v>4859</v>
      </c>
      <c r="C37" s="1027"/>
      <c r="D37" s="1107"/>
      <c r="E37" s="1171"/>
      <c r="F37" s="1244"/>
      <c r="G37" s="1245"/>
      <c r="H37" s="1246"/>
      <c r="I37" s="1171"/>
      <c r="J37" s="1246">
        <f t="shared" si="0"/>
        <v>0</v>
      </c>
      <c r="K37" s="1246"/>
      <c r="L37" s="1237">
        <v>11</v>
      </c>
    </row>
    <row r="38" spans="1:12">
      <c r="A38" s="1228">
        <v>12</v>
      </c>
      <c r="B38" s="13"/>
      <c r="C38" s="1027" t="s">
        <v>4860</v>
      </c>
      <c r="D38" s="1107"/>
      <c r="E38" s="1171"/>
      <c r="F38" s="1170"/>
      <c r="G38" s="1246">
        <v>850</v>
      </c>
      <c r="H38" s="1246"/>
      <c r="I38" s="1171">
        <v>566</v>
      </c>
      <c r="J38" s="1246">
        <f t="shared" si="0"/>
        <v>850</v>
      </c>
      <c r="K38" s="1246"/>
      <c r="L38" s="1237">
        <v>12</v>
      </c>
    </row>
    <row r="39" spans="1:12">
      <c r="A39" s="1228">
        <v>13</v>
      </c>
      <c r="B39" s="13"/>
      <c r="C39" s="1027" t="s">
        <v>4861</v>
      </c>
      <c r="D39" s="1107"/>
      <c r="E39" s="1171"/>
      <c r="F39" s="1170"/>
      <c r="G39" s="1246">
        <v>1215</v>
      </c>
      <c r="H39" s="1246"/>
      <c r="I39" s="1171">
        <v>566</v>
      </c>
      <c r="J39" s="1246">
        <f t="shared" si="0"/>
        <v>1215</v>
      </c>
      <c r="K39" s="1246"/>
      <c r="L39" s="1237">
        <v>13</v>
      </c>
    </row>
    <row r="40" spans="1:12">
      <c r="A40" s="1228">
        <v>14</v>
      </c>
      <c r="B40" s="13"/>
      <c r="C40" s="1027" t="s">
        <v>4862</v>
      </c>
      <c r="D40" s="1107"/>
      <c r="E40" s="1171"/>
      <c r="F40" s="1170"/>
      <c r="G40" s="1246">
        <v>759</v>
      </c>
      <c r="H40" s="1246"/>
      <c r="I40" s="1171">
        <v>566</v>
      </c>
      <c r="J40" s="1246">
        <f t="shared" si="0"/>
        <v>759</v>
      </c>
      <c r="K40" s="1246"/>
      <c r="L40" s="1237">
        <v>14</v>
      </c>
    </row>
    <row r="41" spans="1:12">
      <c r="A41" s="1228">
        <v>15</v>
      </c>
      <c r="B41" s="13"/>
      <c r="C41" s="1027"/>
      <c r="D41" s="1107"/>
      <c r="E41" s="1171"/>
      <c r="F41" s="1170"/>
      <c r="G41" s="1246"/>
      <c r="H41" s="1246"/>
      <c r="I41" s="1171"/>
      <c r="J41" s="1246">
        <f t="shared" si="0"/>
        <v>0</v>
      </c>
      <c r="K41" s="1246"/>
      <c r="L41" s="1237">
        <v>15</v>
      </c>
    </row>
    <row r="42" spans="1:12">
      <c r="A42" s="1228">
        <v>16</v>
      </c>
      <c r="B42" s="1550" t="s">
        <v>4863</v>
      </c>
      <c r="C42" s="1027"/>
      <c r="D42" s="1107"/>
      <c r="E42" s="1171"/>
      <c r="F42" s="1170"/>
      <c r="G42" s="1246"/>
      <c r="H42" s="1246"/>
      <c r="I42" s="1171"/>
      <c r="J42" s="1246">
        <f t="shared" si="0"/>
        <v>0</v>
      </c>
      <c r="K42" s="1246"/>
      <c r="L42" s="1237">
        <v>16</v>
      </c>
    </row>
    <row r="43" spans="1:12">
      <c r="A43" s="1228">
        <v>17</v>
      </c>
      <c r="B43" s="1550"/>
      <c r="C43" s="1027" t="s">
        <v>4864</v>
      </c>
      <c r="D43" s="1107"/>
      <c r="E43" s="1171"/>
      <c r="F43" s="1170"/>
      <c r="G43" s="1246">
        <v>10734</v>
      </c>
      <c r="H43" s="1246"/>
      <c r="I43" s="1171">
        <v>588</v>
      </c>
      <c r="J43" s="1246">
        <f t="shared" si="0"/>
        <v>10734</v>
      </c>
      <c r="K43" s="1246"/>
      <c r="L43" s="1237">
        <v>17</v>
      </c>
    </row>
    <row r="44" spans="1:12">
      <c r="A44" s="1228">
        <v>18</v>
      </c>
      <c r="B44" s="1550"/>
      <c r="C44" s="1027" t="s">
        <v>4865</v>
      </c>
      <c r="D44" s="1107"/>
      <c r="E44" s="1171"/>
      <c r="F44" s="1170"/>
      <c r="G44" s="1246">
        <v>140</v>
      </c>
      <c r="H44" s="1246"/>
      <c r="I44" s="1171">
        <v>588</v>
      </c>
      <c r="J44" s="1246">
        <f t="shared" si="0"/>
        <v>140</v>
      </c>
      <c r="K44" s="1246"/>
      <c r="L44" s="1237">
        <v>18</v>
      </c>
    </row>
    <row r="45" spans="1:12">
      <c r="A45" s="1228">
        <v>19</v>
      </c>
      <c r="B45" s="1550"/>
      <c r="C45" s="1027" t="s">
        <v>4866</v>
      </c>
      <c r="D45" s="1107"/>
      <c r="E45" s="1171"/>
      <c r="F45" s="1170"/>
      <c r="G45" s="1246">
        <v>200614</v>
      </c>
      <c r="H45" s="1246"/>
      <c r="I45" s="1171">
        <v>588</v>
      </c>
      <c r="J45" s="1246">
        <f t="shared" si="0"/>
        <v>200614</v>
      </c>
      <c r="K45" s="1246"/>
      <c r="L45" s="1237">
        <v>19</v>
      </c>
    </row>
    <row r="46" spans="1:12">
      <c r="A46" s="1228">
        <v>20</v>
      </c>
      <c r="B46" s="1550"/>
      <c r="C46" s="1027" t="s">
        <v>4867</v>
      </c>
      <c r="D46" s="1107"/>
      <c r="E46" s="1171"/>
      <c r="F46" s="1170"/>
      <c r="G46" s="1246">
        <v>290</v>
      </c>
      <c r="H46" s="1246"/>
      <c r="I46" s="1171">
        <v>588</v>
      </c>
      <c r="J46" s="1246">
        <f t="shared" si="0"/>
        <v>290</v>
      </c>
      <c r="K46" s="1246"/>
      <c r="L46" s="1237">
        <v>20</v>
      </c>
    </row>
    <row r="47" spans="1:12">
      <c r="A47" s="1228">
        <v>21</v>
      </c>
      <c r="B47" s="1550"/>
      <c r="C47" s="1027" t="s">
        <v>4868</v>
      </c>
      <c r="D47" s="1107"/>
      <c r="E47" s="1171"/>
      <c r="F47" s="1170"/>
      <c r="G47" s="1246">
        <v>128</v>
      </c>
      <c r="H47" s="1246"/>
      <c r="I47" s="1171">
        <v>588</v>
      </c>
      <c r="J47" s="1246">
        <f t="shared" si="0"/>
        <v>128</v>
      </c>
      <c r="K47" s="1246"/>
      <c r="L47" s="1237">
        <v>21</v>
      </c>
    </row>
    <row r="48" spans="1:12">
      <c r="A48" s="1228">
        <v>22</v>
      </c>
      <c r="B48" s="1550"/>
      <c r="C48" s="1027" t="s">
        <v>4869</v>
      </c>
      <c r="D48" s="1107"/>
      <c r="E48" s="1171"/>
      <c r="F48" s="1170"/>
      <c r="G48" s="1246">
        <v>652</v>
      </c>
      <c r="H48" s="1246"/>
      <c r="I48" s="1171">
        <v>588</v>
      </c>
      <c r="J48" s="1246">
        <f t="shared" si="0"/>
        <v>652</v>
      </c>
      <c r="K48" s="1246"/>
      <c r="L48" s="1237">
        <v>22</v>
      </c>
    </row>
    <row r="49" spans="1:12">
      <c r="A49" s="1228">
        <v>23</v>
      </c>
      <c r="B49" s="1550"/>
      <c r="C49" s="1027" t="s">
        <v>4870</v>
      </c>
      <c r="D49" s="1107"/>
      <c r="E49" s="1171"/>
      <c r="F49" s="1170"/>
      <c r="G49" s="1246">
        <v>15383</v>
      </c>
      <c r="H49" s="1246"/>
      <c r="I49" s="1171">
        <v>588</v>
      </c>
      <c r="J49" s="1246">
        <f t="shared" si="0"/>
        <v>15383</v>
      </c>
      <c r="K49" s="1246"/>
      <c r="L49" s="1237">
        <v>23</v>
      </c>
    </row>
    <row r="50" spans="1:12">
      <c r="A50" s="1228">
        <v>24</v>
      </c>
      <c r="B50" s="1550"/>
      <c r="C50" s="1027" t="s">
        <v>4871</v>
      </c>
      <c r="D50" s="1107"/>
      <c r="E50" s="1171"/>
      <c r="F50" s="1170"/>
      <c r="G50" s="1246">
        <v>17408</v>
      </c>
      <c r="H50" s="1246"/>
      <c r="I50" s="1171">
        <v>588</v>
      </c>
      <c r="J50" s="1246">
        <f t="shared" si="0"/>
        <v>17408</v>
      </c>
      <c r="K50" s="1246"/>
      <c r="L50" s="1237">
        <v>24</v>
      </c>
    </row>
    <row r="51" spans="1:12">
      <c r="A51" s="1228">
        <v>25</v>
      </c>
      <c r="B51" s="1550"/>
      <c r="C51" s="1027" t="s">
        <v>4872</v>
      </c>
      <c r="D51" s="1107"/>
      <c r="E51" s="1171"/>
      <c r="F51" s="1170"/>
      <c r="G51" s="1246">
        <v>9360</v>
      </c>
      <c r="H51" s="1246"/>
      <c r="I51" s="1171">
        <v>588</v>
      </c>
      <c r="J51" s="1246">
        <f t="shared" si="0"/>
        <v>9360</v>
      </c>
      <c r="K51" s="1246"/>
      <c r="L51" s="1237">
        <v>25</v>
      </c>
    </row>
    <row r="52" spans="1:12">
      <c r="A52" s="1228">
        <v>26</v>
      </c>
      <c r="B52" s="1550"/>
      <c r="C52" s="1027" t="s">
        <v>4873</v>
      </c>
      <c r="D52" s="1107"/>
      <c r="E52" s="1171"/>
      <c r="F52" s="1170"/>
      <c r="G52" s="1246">
        <v>13262</v>
      </c>
      <c r="H52" s="1246"/>
      <c r="I52" s="1171">
        <v>588</v>
      </c>
      <c r="J52" s="1246">
        <f t="shared" si="0"/>
        <v>13262</v>
      </c>
      <c r="K52" s="1246"/>
      <c r="L52" s="1237">
        <v>26</v>
      </c>
    </row>
    <row r="53" spans="1:12">
      <c r="A53" s="1228">
        <v>27</v>
      </c>
      <c r="B53" s="1550"/>
      <c r="C53" s="1027" t="s">
        <v>4874</v>
      </c>
      <c r="D53" s="1107"/>
      <c r="E53" s="1171"/>
      <c r="F53" s="1170"/>
      <c r="G53" s="1246">
        <v>912</v>
      </c>
      <c r="H53" s="1246"/>
      <c r="I53" s="1171">
        <v>588</v>
      </c>
      <c r="J53" s="1246">
        <f t="shared" si="0"/>
        <v>912</v>
      </c>
      <c r="K53" s="1246"/>
      <c r="L53" s="1237">
        <v>27</v>
      </c>
    </row>
    <row r="54" spans="1:12">
      <c r="A54" s="1228">
        <v>28</v>
      </c>
      <c r="B54" s="1550"/>
      <c r="C54" s="1027" t="s">
        <v>4875</v>
      </c>
      <c r="D54" s="1107"/>
      <c r="E54" s="1171"/>
      <c r="F54" s="1170"/>
      <c r="G54" s="1246">
        <v>21660</v>
      </c>
      <c r="H54" s="1246"/>
      <c r="I54" s="1171">
        <v>588</v>
      </c>
      <c r="J54" s="1246">
        <f t="shared" si="0"/>
        <v>21660</v>
      </c>
      <c r="K54" s="1246"/>
      <c r="L54" s="1237">
        <v>28</v>
      </c>
    </row>
    <row r="55" spans="1:12">
      <c r="A55" s="1228">
        <v>29</v>
      </c>
      <c r="B55" s="1550"/>
      <c r="C55" s="1027" t="s">
        <v>4876</v>
      </c>
      <c r="D55" s="1107"/>
      <c r="E55" s="1171"/>
      <c r="F55" s="1170"/>
      <c r="G55" s="1246">
        <v>15358</v>
      </c>
      <c r="H55" s="1246"/>
      <c r="I55" s="1171">
        <v>588</v>
      </c>
      <c r="J55" s="1246">
        <f t="shared" si="0"/>
        <v>15358</v>
      </c>
      <c r="K55" s="1246"/>
      <c r="L55" s="1237">
        <v>29</v>
      </c>
    </row>
    <row r="56" spans="1:12">
      <c r="A56" s="1228">
        <v>30</v>
      </c>
      <c r="B56" s="1550"/>
      <c r="C56" s="1027" t="s">
        <v>4877</v>
      </c>
      <c r="D56" s="1107"/>
      <c r="E56" s="1171"/>
      <c r="F56" s="1170"/>
      <c r="G56" s="1246">
        <v>1087</v>
      </c>
      <c r="H56" s="1246"/>
      <c r="I56" s="1171">
        <v>588</v>
      </c>
      <c r="J56" s="1246">
        <f t="shared" si="0"/>
        <v>1087</v>
      </c>
      <c r="K56" s="1246"/>
      <c r="L56" s="1237">
        <v>30</v>
      </c>
    </row>
    <row r="57" spans="1:12">
      <c r="A57" s="1228">
        <v>31</v>
      </c>
      <c r="B57" s="1171"/>
      <c r="C57" s="1107"/>
      <c r="D57" s="1107"/>
      <c r="E57" s="1171"/>
      <c r="F57" s="1170"/>
      <c r="G57" s="1246"/>
      <c r="H57" s="1246"/>
      <c r="I57" s="1171"/>
      <c r="J57" s="1246">
        <f t="shared" si="0"/>
        <v>0</v>
      </c>
      <c r="K57" s="1246"/>
      <c r="L57" s="1237">
        <v>31</v>
      </c>
    </row>
    <row r="58" spans="1:12">
      <c r="A58" s="1228">
        <v>32</v>
      </c>
      <c r="B58" s="73" t="s">
        <v>4887</v>
      </c>
      <c r="C58" s="1107"/>
      <c r="D58" s="1107"/>
      <c r="E58" s="1171"/>
      <c r="F58" s="1170"/>
      <c r="G58" s="1246"/>
      <c r="H58" s="1246"/>
      <c r="I58" s="1171"/>
      <c r="J58" s="1246">
        <f t="shared" si="0"/>
        <v>0</v>
      </c>
      <c r="K58" s="1246"/>
      <c r="L58" s="1237">
        <v>32</v>
      </c>
    </row>
    <row r="59" spans="1:12">
      <c r="A59" s="1228">
        <v>33</v>
      </c>
      <c r="B59" s="1171"/>
      <c r="C59" s="1107"/>
      <c r="D59" s="1107"/>
      <c r="E59" s="1171"/>
      <c r="F59" s="1170"/>
      <c r="G59" s="1246"/>
      <c r="H59" s="1246"/>
      <c r="I59" s="1171"/>
      <c r="J59" s="1246">
        <f t="shared" si="0"/>
        <v>0</v>
      </c>
      <c r="K59" s="1246"/>
      <c r="L59" s="1237">
        <v>33</v>
      </c>
    </row>
    <row r="60" spans="1:12">
      <c r="A60" s="1228">
        <v>34</v>
      </c>
      <c r="B60" s="1171"/>
      <c r="C60" s="1107"/>
      <c r="D60" s="1107"/>
      <c r="E60" s="1171"/>
      <c r="F60" s="1170"/>
      <c r="G60" s="1246"/>
      <c r="H60" s="1246"/>
      <c r="I60" s="1171"/>
      <c r="J60" s="1246">
        <f t="shared" si="0"/>
        <v>0</v>
      </c>
      <c r="K60" s="1246"/>
      <c r="L60" s="1237">
        <v>34</v>
      </c>
    </row>
    <row r="61" spans="1:12">
      <c r="A61" s="1228">
        <v>35</v>
      </c>
      <c r="B61" s="1171"/>
      <c r="C61" s="1107"/>
      <c r="D61" s="1107"/>
      <c r="E61" s="1171"/>
      <c r="F61" s="1170"/>
      <c r="G61" s="1246"/>
      <c r="H61" s="1246"/>
      <c r="I61" s="1171"/>
      <c r="J61" s="1246">
        <f t="shared" si="0"/>
        <v>0</v>
      </c>
      <c r="K61" s="1246"/>
      <c r="L61" s="1237">
        <v>35</v>
      </c>
    </row>
    <row r="62" spans="1:12">
      <c r="A62" s="1228">
        <v>36</v>
      </c>
      <c r="B62" s="1171"/>
      <c r="C62" s="1107"/>
      <c r="D62" s="1107"/>
      <c r="E62" s="1171"/>
      <c r="F62" s="1170"/>
      <c r="G62" s="1246"/>
      <c r="H62" s="1246"/>
      <c r="I62" s="1171"/>
      <c r="J62" s="1246">
        <f t="shared" si="0"/>
        <v>0</v>
      </c>
      <c r="K62" s="1246"/>
      <c r="L62" s="1237">
        <v>36</v>
      </c>
    </row>
    <row r="63" spans="1:12">
      <c r="A63" s="1228">
        <v>37</v>
      </c>
      <c r="B63" s="1171"/>
      <c r="C63" s="1107"/>
      <c r="D63" s="1107"/>
      <c r="E63" s="1171"/>
      <c r="F63" s="1170"/>
      <c r="G63" s="1246"/>
      <c r="H63" s="1246"/>
      <c r="I63" s="1171"/>
      <c r="J63" s="1246">
        <f t="shared" si="0"/>
        <v>0</v>
      </c>
      <c r="K63" s="1246"/>
      <c r="L63" s="1237">
        <v>37</v>
      </c>
    </row>
    <row r="64" spans="1:12" ht="15.75" thickBot="1">
      <c r="A64" s="1247">
        <v>38</v>
      </c>
      <c r="B64" s="1240" t="s">
        <v>2677</v>
      </c>
      <c r="C64" s="1160"/>
      <c r="D64" s="1160"/>
      <c r="E64" s="1195"/>
      <c r="F64" s="1248"/>
      <c r="G64" s="1249">
        <f>SUM(G27:G63)</f>
        <v>341353</v>
      </c>
      <c r="H64" s="1249">
        <f>SUM(H27:H63)</f>
        <v>0</v>
      </c>
      <c r="I64" s="1195"/>
      <c r="J64" s="1249">
        <f>SUM(J27:J63)</f>
        <v>341353</v>
      </c>
      <c r="K64" s="1249">
        <f>SUM(K27:K63)</f>
        <v>0</v>
      </c>
      <c r="L64" s="1239">
        <v>38</v>
      </c>
    </row>
    <row r="65" spans="1:12" ht="15.75">
      <c r="A65" s="114" t="s">
        <v>4368</v>
      </c>
      <c r="B65" s="1107"/>
      <c r="C65" s="1107"/>
      <c r="D65" s="1107"/>
      <c r="E65" s="1107"/>
      <c r="F65" s="114" t="s">
        <v>4368</v>
      </c>
      <c r="G65" s="1107"/>
      <c r="H65" s="1108"/>
    </row>
    <row r="66" spans="1:12">
      <c r="A66" s="1108" t="s">
        <v>4369</v>
      </c>
      <c r="B66" s="1108"/>
      <c r="C66" s="1108"/>
      <c r="D66" s="1108"/>
      <c r="E66" s="1108"/>
      <c r="F66" s="1108" t="s">
        <v>4370</v>
      </c>
      <c r="G66" s="1108"/>
      <c r="H66" s="1108"/>
      <c r="I66" s="1108"/>
      <c r="J66" s="1108"/>
      <c r="K66" s="1108"/>
      <c r="L66" s="1108"/>
    </row>
    <row r="67" spans="1:12" ht="15.75">
      <c r="A67" s="71" t="s">
        <v>511</v>
      </c>
      <c r="B67" s="1108"/>
      <c r="C67" s="1108"/>
      <c r="D67" s="1108"/>
      <c r="E67" s="1108"/>
    </row>
    <row r="69" spans="1:12" ht="16.5" thickBot="1">
      <c r="A69" s="1177" t="str">
        <f>'Data Sheet'!$C$25</f>
        <v>Central Hudson Gas &amp; Electric</v>
      </c>
      <c r="B69" s="1107"/>
      <c r="C69" s="1107"/>
      <c r="D69" s="1250" t="str">
        <f>'Data Sheet'!$C$40</f>
        <v>4/14/14</v>
      </c>
      <c r="E69" s="1107" t="str">
        <f>'Data Sheet'!$C$38</f>
        <v>12/31/13</v>
      </c>
      <c r="F69" s="1177" t="str">
        <f>'Data Sheet'!$C$25</f>
        <v>Central Hudson Gas &amp; Electric</v>
      </c>
      <c r="G69" s="1107"/>
      <c r="H69" s="1107"/>
      <c r="I69" s="1107"/>
      <c r="J69" s="1250" t="str">
        <f>'Data Sheet'!$C$40</f>
        <v>4/14/14</v>
      </c>
      <c r="K69" t="str">
        <f>'Data Sheet'!$C$38</f>
        <v>12/31/13</v>
      </c>
    </row>
    <row r="70" spans="1:12" ht="15.75">
      <c r="A70" s="1109"/>
      <c r="B70" s="731" t="s">
        <v>4423</v>
      </c>
      <c r="C70" s="731"/>
      <c r="D70" s="1235"/>
      <c r="E70" s="1209"/>
      <c r="F70" s="1226"/>
      <c r="G70" s="731" t="s">
        <v>2394</v>
      </c>
      <c r="H70" s="731"/>
      <c r="I70" s="731"/>
      <c r="J70" s="1235"/>
      <c r="K70" s="1235"/>
      <c r="L70" s="1209"/>
    </row>
    <row r="71" spans="1:12" ht="15.75" thickBot="1">
      <c r="A71" s="1194"/>
      <c r="B71" s="1160"/>
      <c r="C71" s="1160"/>
      <c r="D71" s="1251"/>
      <c r="E71" s="1195"/>
      <c r="F71" s="1194"/>
      <c r="G71" s="1160"/>
      <c r="H71" s="1160"/>
      <c r="I71" s="1160"/>
      <c r="J71" s="1160"/>
      <c r="K71" s="1160"/>
      <c r="L71" s="1195"/>
    </row>
    <row r="72" spans="1:12" ht="15.75" thickBot="1">
      <c r="A72" s="1224"/>
      <c r="B72" s="1234" t="s">
        <v>4092</v>
      </c>
      <c r="C72" s="1235" t="s">
        <v>2040</v>
      </c>
      <c r="D72" s="1235"/>
      <c r="E72" s="1209"/>
      <c r="F72" s="1226" t="s">
        <v>4363</v>
      </c>
      <c r="G72" s="1209"/>
      <c r="H72" s="1236" t="s">
        <v>4364</v>
      </c>
      <c r="I72" s="730" t="s">
        <v>4365</v>
      </c>
      <c r="J72" s="732"/>
      <c r="K72" s="1209" t="s">
        <v>4366</v>
      </c>
      <c r="L72" s="1224"/>
    </row>
    <row r="73" spans="1:12">
      <c r="A73" s="1237" t="s">
        <v>1984</v>
      </c>
      <c r="B73" s="1171"/>
      <c r="C73" s="1107"/>
      <c r="D73" s="1107"/>
      <c r="E73" s="1171"/>
      <c r="F73" s="1168" t="s">
        <v>215</v>
      </c>
      <c r="G73" s="1169"/>
      <c r="H73" s="1238" t="s">
        <v>215</v>
      </c>
      <c r="I73" s="1169" t="s">
        <v>214</v>
      </c>
      <c r="J73" s="1169" t="s">
        <v>2099</v>
      </c>
      <c r="K73" s="1169" t="s">
        <v>4367</v>
      </c>
      <c r="L73" s="1237" t="s">
        <v>1984</v>
      </c>
    </row>
    <row r="74" spans="1:12" ht="15.75" thickBot="1">
      <c r="A74" s="1239" t="s">
        <v>1987</v>
      </c>
      <c r="B74" s="1240" t="s">
        <v>3447</v>
      </c>
      <c r="C74" s="1230" t="s">
        <v>3448</v>
      </c>
      <c r="D74" s="1230"/>
      <c r="E74" s="1241"/>
      <c r="F74" s="1242" t="s">
        <v>3449</v>
      </c>
      <c r="G74" s="1241"/>
      <c r="H74" s="1240" t="s">
        <v>3450</v>
      </c>
      <c r="I74" s="1239" t="s">
        <v>2692</v>
      </c>
      <c r="J74" s="1239" t="s">
        <v>2693</v>
      </c>
      <c r="K74" s="1239" t="s">
        <v>2694</v>
      </c>
      <c r="L74" s="1239" t="s">
        <v>1987</v>
      </c>
    </row>
    <row r="75" spans="1:12">
      <c r="A75" s="1243">
        <v>1</v>
      </c>
      <c r="B75" s="73" t="s">
        <v>4888</v>
      </c>
      <c r="C75" s="1107"/>
      <c r="D75" s="1107"/>
      <c r="E75" s="1171"/>
      <c r="F75" s="1244"/>
      <c r="G75" s="1245"/>
      <c r="H75" s="1246"/>
      <c r="I75" s="1171"/>
      <c r="J75" s="1246">
        <f t="shared" ref="J75:J128" si="1">G75+H75</f>
        <v>0</v>
      </c>
      <c r="K75" s="1246"/>
      <c r="L75" s="1243">
        <v>1</v>
      </c>
    </row>
    <row r="76" spans="1:12">
      <c r="A76" s="1243">
        <v>2</v>
      </c>
      <c r="B76" s="1171"/>
      <c r="C76" s="1107"/>
      <c r="D76" s="1107"/>
      <c r="E76" s="1171"/>
      <c r="F76" s="1244"/>
      <c r="G76" s="1245"/>
      <c r="H76" s="1246"/>
      <c r="I76" s="1171"/>
      <c r="J76" s="1246">
        <f t="shared" si="1"/>
        <v>0</v>
      </c>
      <c r="K76" s="1246"/>
      <c r="L76" s="1243">
        <v>2</v>
      </c>
    </row>
    <row r="77" spans="1:12">
      <c r="A77" s="1243">
        <v>3</v>
      </c>
      <c r="B77" s="1851" t="s">
        <v>4878</v>
      </c>
      <c r="C77" s="1848"/>
      <c r="D77" s="1107"/>
      <c r="E77" s="1171"/>
      <c r="F77" s="1244"/>
      <c r="G77" s="1245"/>
      <c r="H77" s="1246"/>
      <c r="I77" s="1171"/>
      <c r="J77" s="1246">
        <f t="shared" si="1"/>
        <v>0</v>
      </c>
      <c r="K77" s="1246"/>
      <c r="L77" s="1243">
        <v>3</v>
      </c>
    </row>
    <row r="78" spans="1:12">
      <c r="A78" s="1243">
        <v>4</v>
      </c>
      <c r="B78" s="1851"/>
      <c r="C78" s="1849" t="s">
        <v>4879</v>
      </c>
      <c r="D78" s="1107"/>
      <c r="E78" s="1171"/>
      <c r="F78" s="1244"/>
      <c r="G78" s="1245">
        <v>12638</v>
      </c>
      <c r="H78" s="1246"/>
      <c r="I78" s="1171">
        <v>910</v>
      </c>
      <c r="J78" s="1246">
        <f t="shared" si="1"/>
        <v>12638</v>
      </c>
      <c r="K78" s="1246"/>
      <c r="L78" s="1243">
        <v>4</v>
      </c>
    </row>
    <row r="79" spans="1:12">
      <c r="A79" s="1243">
        <v>5</v>
      </c>
      <c r="B79" s="1851"/>
      <c r="C79" s="1849" t="s">
        <v>4880</v>
      </c>
      <c r="D79" s="1107"/>
      <c r="E79" s="1171"/>
      <c r="F79" s="1244"/>
      <c r="G79" s="1245">
        <v>145469</v>
      </c>
      <c r="H79" s="1246"/>
      <c r="I79" s="1171">
        <v>910</v>
      </c>
      <c r="J79" s="1246">
        <f t="shared" si="1"/>
        <v>145469</v>
      </c>
      <c r="K79" s="1246"/>
      <c r="L79" s="1243">
        <v>5</v>
      </c>
    </row>
    <row r="80" spans="1:12">
      <c r="A80" s="1243">
        <v>6</v>
      </c>
      <c r="B80" s="1851"/>
      <c r="C80" s="1849" t="s">
        <v>4881</v>
      </c>
      <c r="D80" s="1107"/>
      <c r="E80" s="1171"/>
      <c r="F80" s="1244"/>
      <c r="G80" s="1245">
        <v>7819</v>
      </c>
      <c r="H80" s="1246"/>
      <c r="I80" s="1171">
        <v>910</v>
      </c>
      <c r="J80" s="1246">
        <f t="shared" si="1"/>
        <v>7819</v>
      </c>
      <c r="K80" s="1246"/>
      <c r="L80" s="1243">
        <v>6</v>
      </c>
    </row>
    <row r="81" spans="1:12">
      <c r="A81" s="1243">
        <v>7</v>
      </c>
      <c r="B81" s="1851"/>
      <c r="C81" s="1849" t="s">
        <v>4882</v>
      </c>
      <c r="D81" s="1107"/>
      <c r="E81" s="1171"/>
      <c r="F81" s="1244"/>
      <c r="G81" s="1245">
        <v>14656</v>
      </c>
      <c r="H81" s="1246"/>
      <c r="I81" s="1171">
        <v>910</v>
      </c>
      <c r="J81" s="1246">
        <f t="shared" si="1"/>
        <v>14656</v>
      </c>
      <c r="K81" s="1246"/>
      <c r="L81" s="1243">
        <v>7</v>
      </c>
    </row>
    <row r="82" spans="1:12">
      <c r="A82" s="1243">
        <v>8</v>
      </c>
      <c r="B82" s="1851"/>
      <c r="C82" s="1850" t="s">
        <v>4883</v>
      </c>
      <c r="D82" s="1107"/>
      <c r="E82" s="1171"/>
      <c r="F82" s="1244"/>
      <c r="G82" s="1245">
        <v>84995</v>
      </c>
      <c r="H82" s="1246"/>
      <c r="I82" s="1171">
        <v>910</v>
      </c>
      <c r="J82" s="1246">
        <f t="shared" si="1"/>
        <v>84995</v>
      </c>
      <c r="K82" s="1246"/>
      <c r="L82" s="1243">
        <v>8</v>
      </c>
    </row>
    <row r="83" spans="1:12">
      <c r="A83" s="1243">
        <v>9</v>
      </c>
      <c r="B83" s="1171"/>
      <c r="C83" s="1107"/>
      <c r="D83" s="1107"/>
      <c r="E83" s="1171"/>
      <c r="F83" s="1244"/>
      <c r="G83" s="1245"/>
      <c r="H83" s="1246"/>
      <c r="I83" s="1171"/>
      <c r="J83" s="1246">
        <f t="shared" si="1"/>
        <v>0</v>
      </c>
      <c r="K83" s="1246"/>
      <c r="L83" s="1243">
        <v>9</v>
      </c>
    </row>
    <row r="84" spans="1:12">
      <c r="A84" s="1243">
        <v>10</v>
      </c>
      <c r="B84" s="1171"/>
      <c r="C84" s="1107"/>
      <c r="D84" s="1107"/>
      <c r="E84" s="1171"/>
      <c r="F84" s="1244"/>
      <c r="G84" s="1245"/>
      <c r="H84" s="1246"/>
      <c r="I84" s="1171"/>
      <c r="J84" s="1246">
        <f t="shared" si="1"/>
        <v>0</v>
      </c>
      <c r="K84" s="1246"/>
      <c r="L84" s="1243">
        <v>10</v>
      </c>
    </row>
    <row r="85" spans="1:12">
      <c r="A85" s="1243">
        <v>11</v>
      </c>
      <c r="B85" s="1171"/>
      <c r="C85" s="1107"/>
      <c r="D85" s="1107"/>
      <c r="E85" s="1171"/>
      <c r="F85" s="1244"/>
      <c r="G85" s="1245"/>
      <c r="H85" s="1246"/>
      <c r="I85" s="1171"/>
      <c r="J85" s="1246">
        <f t="shared" si="1"/>
        <v>0</v>
      </c>
      <c r="K85" s="1246"/>
      <c r="L85" s="1243">
        <v>11</v>
      </c>
    </row>
    <row r="86" spans="1:12">
      <c r="A86" s="1228">
        <v>12</v>
      </c>
      <c r="B86" s="73" t="s">
        <v>4889</v>
      </c>
      <c r="C86" s="1107"/>
      <c r="D86" s="1107"/>
      <c r="E86" s="1171"/>
      <c r="F86" s="1170"/>
      <c r="G86" s="1246"/>
      <c r="H86" s="1246"/>
      <c r="I86" s="1171"/>
      <c r="J86" s="1246">
        <f t="shared" si="1"/>
        <v>0</v>
      </c>
      <c r="K86" s="1246"/>
      <c r="L86" s="1228">
        <v>12</v>
      </c>
    </row>
    <row r="87" spans="1:12">
      <c r="A87" s="1228">
        <v>13</v>
      </c>
      <c r="B87" s="1171"/>
      <c r="C87" s="1107"/>
      <c r="D87" s="1107"/>
      <c r="E87" s="1171"/>
      <c r="F87" s="1170"/>
      <c r="G87" s="1246"/>
      <c r="H87" s="1246"/>
      <c r="I87" s="1171"/>
      <c r="J87" s="1246">
        <f t="shared" si="1"/>
        <v>0</v>
      </c>
      <c r="K87" s="1246"/>
      <c r="L87" s="1228">
        <v>13</v>
      </c>
    </row>
    <row r="88" spans="1:12">
      <c r="A88" s="1228">
        <v>14</v>
      </c>
      <c r="B88" s="1171"/>
      <c r="C88" s="1107"/>
      <c r="D88" s="1107"/>
      <c r="E88" s="1171"/>
      <c r="F88" s="1170"/>
      <c r="G88" s="1246"/>
      <c r="H88" s="1246"/>
      <c r="I88" s="1171"/>
      <c r="J88" s="1246">
        <f t="shared" si="1"/>
        <v>0</v>
      </c>
      <c r="K88" s="1246"/>
      <c r="L88" s="1228">
        <v>14</v>
      </c>
    </row>
    <row r="89" spans="1:12" ht="15.75">
      <c r="A89" s="1228">
        <v>15</v>
      </c>
      <c r="B89" s="1852" t="s">
        <v>4890</v>
      </c>
      <c r="C89" s="114" t="s">
        <v>4891</v>
      </c>
      <c r="D89" s="1107"/>
      <c r="E89" s="1171"/>
      <c r="F89" s="1170"/>
      <c r="G89" s="1853">
        <v>606930</v>
      </c>
      <c r="H89" s="1246"/>
      <c r="I89" s="1171"/>
      <c r="J89" s="1853">
        <f t="shared" si="1"/>
        <v>606930</v>
      </c>
      <c r="K89" s="1246"/>
      <c r="L89" s="1228">
        <v>15</v>
      </c>
    </row>
    <row r="90" spans="1:12">
      <c r="A90" s="1228">
        <v>16</v>
      </c>
      <c r="B90" s="1171"/>
      <c r="C90" s="1107"/>
      <c r="D90" s="1107"/>
      <c r="E90" s="1171"/>
      <c r="F90" s="1170"/>
      <c r="G90" s="1246"/>
      <c r="H90" s="1246"/>
      <c r="I90" s="1171"/>
      <c r="J90" s="1246">
        <f t="shared" si="1"/>
        <v>0</v>
      </c>
      <c r="K90" s="1246"/>
      <c r="L90" s="1228">
        <v>16</v>
      </c>
    </row>
    <row r="91" spans="1:12" ht="15.75">
      <c r="A91" s="1228">
        <v>17</v>
      </c>
      <c r="B91" s="1855" t="s">
        <v>4892</v>
      </c>
      <c r="C91" s="1854"/>
      <c r="D91" s="1107"/>
      <c r="E91" s="1171"/>
      <c r="F91" s="1170"/>
      <c r="G91" s="1246"/>
      <c r="H91" s="1246"/>
      <c r="I91" s="1171"/>
      <c r="J91" s="1246">
        <f t="shared" si="1"/>
        <v>0</v>
      </c>
      <c r="K91" s="1246"/>
      <c r="L91" s="1228">
        <v>17</v>
      </c>
    </row>
    <row r="92" spans="1:12" ht="30">
      <c r="A92" s="1228">
        <v>18</v>
      </c>
      <c r="B92" s="1856" t="s">
        <v>4893</v>
      </c>
      <c r="C92" s="9"/>
      <c r="D92" s="1107"/>
      <c r="E92" s="1171"/>
      <c r="F92" s="1170"/>
      <c r="G92" s="1246"/>
      <c r="H92" s="1246">
        <v>852012</v>
      </c>
      <c r="I92" s="1171">
        <v>930</v>
      </c>
      <c r="J92" s="1246">
        <f t="shared" si="1"/>
        <v>852012</v>
      </c>
      <c r="K92" s="1246"/>
      <c r="L92" s="1228">
        <v>18</v>
      </c>
    </row>
    <row r="93" spans="1:12">
      <c r="A93" s="1228">
        <v>19</v>
      </c>
      <c r="B93" s="1856" t="s">
        <v>4894</v>
      </c>
      <c r="C93" s="9" t="s">
        <v>4895</v>
      </c>
      <c r="D93" s="1107"/>
      <c r="E93" s="1171"/>
      <c r="F93" s="1170"/>
      <c r="G93" s="1246">
        <v>18661</v>
      </c>
      <c r="H93" s="1246"/>
      <c r="I93" s="1171">
        <v>921</v>
      </c>
      <c r="J93" s="1246">
        <f t="shared" si="1"/>
        <v>18661</v>
      </c>
      <c r="K93" s="1246"/>
      <c r="L93" s="1228">
        <v>19</v>
      </c>
    </row>
    <row r="94" spans="1:12">
      <c r="A94" s="1228">
        <v>20</v>
      </c>
      <c r="B94" s="1855" t="s">
        <v>4896</v>
      </c>
      <c r="C94" s="9"/>
      <c r="D94" s="1107"/>
      <c r="E94" s="1171"/>
      <c r="F94" s="1170"/>
      <c r="G94" s="1246"/>
      <c r="H94" s="1246"/>
      <c r="I94" s="1171"/>
      <c r="J94" s="1246">
        <f t="shared" si="1"/>
        <v>0</v>
      </c>
      <c r="K94" s="1246"/>
      <c r="L94" s="1228">
        <v>20</v>
      </c>
    </row>
    <row r="95" spans="1:12">
      <c r="A95" s="1228">
        <v>21</v>
      </c>
      <c r="B95" s="1855"/>
      <c r="C95" s="9" t="s">
        <v>4897</v>
      </c>
      <c r="D95" s="1107"/>
      <c r="E95" s="1171"/>
      <c r="F95" s="1170"/>
      <c r="G95" s="1246">
        <v>45552</v>
      </c>
      <c r="H95" s="1246"/>
      <c r="I95" s="1171">
        <v>920</v>
      </c>
      <c r="J95" s="1246">
        <f t="shared" si="1"/>
        <v>45552</v>
      </c>
      <c r="K95" s="1246"/>
      <c r="L95" s="1228">
        <v>21</v>
      </c>
    </row>
    <row r="96" spans="1:12">
      <c r="A96" s="1228">
        <v>22</v>
      </c>
      <c r="B96" s="1855"/>
      <c r="C96" s="9" t="s">
        <v>4898</v>
      </c>
      <c r="D96" s="1107"/>
      <c r="E96" s="1171"/>
      <c r="F96" s="1170"/>
      <c r="G96" s="1246"/>
      <c r="H96" s="1246">
        <v>1222488</v>
      </c>
      <c r="I96" s="1171">
        <v>930</v>
      </c>
      <c r="J96" s="1246">
        <f t="shared" si="1"/>
        <v>1222488</v>
      </c>
      <c r="K96" s="1246"/>
      <c r="L96" s="1228">
        <v>22</v>
      </c>
    </row>
    <row r="97" spans="1:12">
      <c r="A97" s="1228">
        <v>23</v>
      </c>
      <c r="B97" s="1855"/>
      <c r="C97" s="9" t="s">
        <v>4899</v>
      </c>
      <c r="D97" s="1107"/>
      <c r="E97" s="1171"/>
      <c r="F97" s="1170"/>
      <c r="G97" s="1246"/>
      <c r="H97" s="1246">
        <v>309762</v>
      </c>
      <c r="I97" s="1171">
        <v>930</v>
      </c>
      <c r="J97" s="1246">
        <f t="shared" si="1"/>
        <v>309762</v>
      </c>
      <c r="K97" s="1246"/>
      <c r="L97" s="1228">
        <v>23</v>
      </c>
    </row>
    <row r="98" spans="1:12">
      <c r="A98" s="1228">
        <v>24</v>
      </c>
      <c r="B98" s="1855"/>
      <c r="C98" s="9" t="s">
        <v>4900</v>
      </c>
      <c r="D98" s="1107"/>
      <c r="E98" s="1171"/>
      <c r="F98" s="1170"/>
      <c r="G98" s="1246"/>
      <c r="H98" s="1246">
        <v>1500</v>
      </c>
      <c r="I98" s="1171">
        <v>930</v>
      </c>
      <c r="J98" s="1246">
        <f t="shared" si="1"/>
        <v>1500</v>
      </c>
      <c r="K98" s="1246"/>
      <c r="L98" s="1228">
        <v>24</v>
      </c>
    </row>
    <row r="99" spans="1:12" ht="15.75">
      <c r="A99" s="1228">
        <v>25</v>
      </c>
      <c r="B99" s="1857"/>
      <c r="C99" s="9"/>
      <c r="D99" s="1107"/>
      <c r="E99" s="1171"/>
      <c r="F99" s="1170"/>
      <c r="G99" s="1246"/>
      <c r="H99" s="1246"/>
      <c r="I99" s="1171"/>
      <c r="J99" s="1246">
        <f t="shared" si="1"/>
        <v>0</v>
      </c>
      <c r="K99" s="1246"/>
      <c r="L99" s="1228">
        <v>25</v>
      </c>
    </row>
    <row r="100" spans="1:12">
      <c r="A100" s="1228">
        <v>26</v>
      </c>
      <c r="B100" s="1855"/>
      <c r="C100" s="9"/>
      <c r="D100" s="1107"/>
      <c r="E100" s="1171"/>
      <c r="F100" s="1170"/>
      <c r="G100" s="1246"/>
      <c r="H100" s="1246"/>
      <c r="I100" s="1171"/>
      <c r="J100" s="1246">
        <f t="shared" si="1"/>
        <v>0</v>
      </c>
      <c r="K100" s="1246"/>
      <c r="L100" s="1228">
        <v>26</v>
      </c>
    </row>
    <row r="101" spans="1:12" ht="15.75">
      <c r="A101" s="1228">
        <v>27</v>
      </c>
      <c r="B101" s="1857" t="s">
        <v>4890</v>
      </c>
      <c r="C101" s="1394" t="s">
        <v>4901</v>
      </c>
      <c r="D101" s="1107"/>
      <c r="E101" s="1171"/>
      <c r="F101" s="1170"/>
      <c r="G101" s="1853">
        <v>64213</v>
      </c>
      <c r="H101" s="1853">
        <v>2385762</v>
      </c>
      <c r="I101" s="1171"/>
      <c r="J101" s="1853">
        <f t="shared" si="1"/>
        <v>2449975</v>
      </c>
      <c r="K101" s="1246"/>
      <c r="L101" s="1228">
        <v>27</v>
      </c>
    </row>
    <row r="102" spans="1:12">
      <c r="A102" s="1228">
        <v>28</v>
      </c>
      <c r="B102" s="1858"/>
      <c r="D102" s="1107"/>
      <c r="E102" s="1171"/>
      <c r="F102" s="1170"/>
      <c r="G102" s="1246"/>
      <c r="H102" s="1246"/>
      <c r="I102" s="1171"/>
      <c r="J102" s="1246">
        <f t="shared" si="1"/>
        <v>0</v>
      </c>
      <c r="K102" s="1246"/>
      <c r="L102" s="1228">
        <v>28</v>
      </c>
    </row>
    <row r="103" spans="1:12" ht="15.75">
      <c r="A103" s="1228">
        <v>29</v>
      </c>
      <c r="B103" s="1855"/>
      <c r="C103" s="1394" t="s">
        <v>4902</v>
      </c>
      <c r="D103" s="1107"/>
      <c r="E103" s="1171"/>
      <c r="F103" s="1170"/>
      <c r="G103" s="1853">
        <v>671143</v>
      </c>
      <c r="H103" s="1853">
        <v>2385762</v>
      </c>
      <c r="I103" s="1171"/>
      <c r="J103" s="1853">
        <f t="shared" si="1"/>
        <v>3056905</v>
      </c>
      <c r="K103" s="1246"/>
      <c r="L103" s="1228">
        <v>29</v>
      </c>
    </row>
    <row r="104" spans="1:12">
      <c r="A104" s="1228">
        <v>30</v>
      </c>
      <c r="B104" s="1855"/>
      <c r="C104" s="9"/>
      <c r="D104" s="1107"/>
      <c r="E104" s="1171"/>
      <c r="F104" s="1170"/>
      <c r="G104" s="1246"/>
      <c r="H104" s="1246"/>
      <c r="I104" s="1171"/>
      <c r="J104" s="1246">
        <f t="shared" si="1"/>
        <v>0</v>
      </c>
      <c r="K104" s="1246"/>
      <c r="L104" s="1228">
        <v>30</v>
      </c>
    </row>
    <row r="105" spans="1:12">
      <c r="A105" s="1228">
        <v>31</v>
      </c>
      <c r="B105" s="1855"/>
      <c r="C105" s="9" t="s">
        <v>4903</v>
      </c>
      <c r="D105" s="1107"/>
      <c r="E105" s="1171"/>
      <c r="F105" s="1170"/>
      <c r="G105" s="1246"/>
      <c r="H105" s="1246"/>
      <c r="I105" s="1171">
        <v>188</v>
      </c>
      <c r="J105" s="1246">
        <v>-533600</v>
      </c>
      <c r="K105" s="1246">
        <v>-786129</v>
      </c>
      <c r="L105" s="1228">
        <v>31</v>
      </c>
    </row>
    <row r="106" spans="1:12">
      <c r="A106" s="1228">
        <v>32</v>
      </c>
      <c r="B106" s="1855"/>
      <c r="C106" s="9"/>
      <c r="D106" s="1107"/>
      <c r="E106" s="1171"/>
      <c r="F106" s="1170"/>
      <c r="G106" s="1246"/>
      <c r="H106" s="1246"/>
      <c r="I106" s="1171"/>
      <c r="J106" s="1246">
        <f t="shared" si="1"/>
        <v>0</v>
      </c>
      <c r="K106" s="1246"/>
      <c r="L106" s="1228">
        <v>32</v>
      </c>
    </row>
    <row r="107" spans="1:12">
      <c r="A107" s="1228">
        <v>33</v>
      </c>
      <c r="B107" s="1855"/>
      <c r="C107" s="9" t="s">
        <v>4904</v>
      </c>
      <c r="D107" s="1107"/>
      <c r="E107" s="1171"/>
      <c r="F107" s="1170"/>
      <c r="G107" s="1246"/>
      <c r="H107" s="1246"/>
      <c r="I107" s="1171">
        <v>456</v>
      </c>
      <c r="J107" s="1246">
        <v>705183</v>
      </c>
      <c r="K107" s="1246"/>
      <c r="L107" s="1228">
        <v>33</v>
      </c>
    </row>
    <row r="108" spans="1:12" ht="15.75">
      <c r="A108" s="1228">
        <v>34</v>
      </c>
      <c r="B108" s="1857"/>
      <c r="D108" s="1107"/>
      <c r="E108" s="1171"/>
      <c r="F108" s="1170"/>
      <c r="G108" s="1246"/>
      <c r="H108" s="1246"/>
      <c r="I108" s="1171"/>
      <c r="J108" s="1246">
        <f t="shared" si="1"/>
        <v>0</v>
      </c>
      <c r="K108" s="1246"/>
      <c r="L108" s="1228">
        <v>34</v>
      </c>
    </row>
    <row r="109" spans="1:12" ht="15.75">
      <c r="A109" s="1228">
        <v>35</v>
      </c>
      <c r="B109" s="1171"/>
      <c r="C109" s="1394" t="s">
        <v>4905</v>
      </c>
      <c r="D109" s="1107"/>
      <c r="E109" s="1171"/>
      <c r="F109" s="1170"/>
      <c r="G109" s="1246">
        <v>671143</v>
      </c>
      <c r="H109" s="1246">
        <v>2385762</v>
      </c>
      <c r="I109" s="1171"/>
      <c r="J109" s="1246">
        <f>J107+J105+J103</f>
        <v>3228488</v>
      </c>
      <c r="K109" s="1246">
        <f>K105</f>
        <v>-786129</v>
      </c>
      <c r="L109" s="1228">
        <v>35</v>
      </c>
    </row>
    <row r="110" spans="1:12">
      <c r="A110" s="1228">
        <v>36</v>
      </c>
      <c r="B110" s="1171"/>
      <c r="C110" s="1107"/>
      <c r="D110" s="1107"/>
      <c r="E110" s="1171"/>
      <c r="F110" s="1170"/>
      <c r="G110" s="1246"/>
      <c r="H110" s="1246"/>
      <c r="I110" s="1171"/>
      <c r="J110" s="1246">
        <f t="shared" si="1"/>
        <v>0</v>
      </c>
      <c r="K110" s="1246"/>
      <c r="L110" s="1228">
        <v>36</v>
      </c>
    </row>
    <row r="111" spans="1:12">
      <c r="A111" s="1228">
        <v>37</v>
      </c>
      <c r="B111" s="1171"/>
      <c r="C111" s="1107"/>
      <c r="D111" s="1107"/>
      <c r="E111" s="1171"/>
      <c r="F111" s="1170"/>
      <c r="G111" s="1246"/>
      <c r="H111" s="1246"/>
      <c r="I111" s="1171"/>
      <c r="J111" s="1246">
        <f t="shared" si="1"/>
        <v>0</v>
      </c>
      <c r="K111" s="1246"/>
      <c r="L111" s="1228">
        <v>37</v>
      </c>
    </row>
    <row r="112" spans="1:12">
      <c r="A112" s="1228">
        <v>38</v>
      </c>
      <c r="B112" s="1171"/>
      <c r="C112" s="1107"/>
      <c r="D112" s="1107"/>
      <c r="E112" s="1171"/>
      <c r="F112" s="1170"/>
      <c r="G112" s="1246"/>
      <c r="H112" s="1246"/>
      <c r="I112" s="1171"/>
      <c r="J112" s="1246">
        <f t="shared" si="1"/>
        <v>0</v>
      </c>
      <c r="K112" s="1246"/>
      <c r="L112" s="1228">
        <v>38</v>
      </c>
    </row>
    <row r="113" spans="1:12">
      <c r="A113" s="1228">
        <v>39</v>
      </c>
      <c r="B113" s="1171"/>
      <c r="C113" s="1107"/>
      <c r="D113" s="1107"/>
      <c r="E113" s="1171"/>
      <c r="F113" s="1170"/>
      <c r="G113" s="1246"/>
      <c r="H113" s="1246"/>
      <c r="I113" s="1171"/>
      <c r="J113" s="1246">
        <f t="shared" si="1"/>
        <v>0</v>
      </c>
      <c r="K113" s="1246"/>
      <c r="L113" s="1228">
        <v>39</v>
      </c>
    </row>
    <row r="114" spans="1:12">
      <c r="A114" s="1228">
        <v>40</v>
      </c>
      <c r="B114" s="1171"/>
      <c r="C114" s="1107"/>
      <c r="D114" s="1107"/>
      <c r="E114" s="1171"/>
      <c r="F114" s="1170"/>
      <c r="G114" s="1246"/>
      <c r="H114" s="1246"/>
      <c r="I114" s="1171"/>
      <c r="J114" s="1246">
        <f t="shared" si="1"/>
        <v>0</v>
      </c>
      <c r="K114" s="1246"/>
      <c r="L114" s="1228">
        <v>40</v>
      </c>
    </row>
    <row r="115" spans="1:12">
      <c r="A115" s="1228">
        <v>41</v>
      </c>
      <c r="B115" s="1171"/>
      <c r="C115" s="1107"/>
      <c r="D115" s="1107"/>
      <c r="E115" s="1171"/>
      <c r="F115" s="1170"/>
      <c r="G115" s="1246"/>
      <c r="H115" s="1246"/>
      <c r="I115" s="1171"/>
      <c r="J115" s="1246">
        <f t="shared" si="1"/>
        <v>0</v>
      </c>
      <c r="K115" s="1246"/>
      <c r="L115" s="1228">
        <v>41</v>
      </c>
    </row>
    <row r="116" spans="1:12">
      <c r="A116" s="1228">
        <v>42</v>
      </c>
      <c r="B116" s="1171"/>
      <c r="C116" s="1107"/>
      <c r="D116" s="1107"/>
      <c r="E116" s="1171"/>
      <c r="F116" s="1170"/>
      <c r="G116" s="1246"/>
      <c r="H116" s="1246"/>
      <c r="I116" s="1171"/>
      <c r="J116" s="1246">
        <f t="shared" si="1"/>
        <v>0</v>
      </c>
      <c r="K116" s="1246"/>
      <c r="L116" s="1228">
        <v>42</v>
      </c>
    </row>
    <row r="117" spans="1:12">
      <c r="A117" s="1228">
        <v>43</v>
      </c>
      <c r="B117" s="1171"/>
      <c r="C117" s="1107"/>
      <c r="D117" s="1107"/>
      <c r="E117" s="1171"/>
      <c r="F117" s="1170"/>
      <c r="G117" s="1246"/>
      <c r="H117" s="1246"/>
      <c r="I117" s="1171"/>
      <c r="J117" s="1246">
        <f t="shared" si="1"/>
        <v>0</v>
      </c>
      <c r="K117" s="1246"/>
      <c r="L117" s="1228">
        <v>43</v>
      </c>
    </row>
    <row r="118" spans="1:12">
      <c r="A118" s="1228">
        <v>44</v>
      </c>
      <c r="B118" s="1171"/>
      <c r="C118" s="1107"/>
      <c r="D118" s="1107"/>
      <c r="E118" s="1171"/>
      <c r="F118" s="1170"/>
      <c r="G118" s="1246"/>
      <c r="H118" s="1246"/>
      <c r="I118" s="1171"/>
      <c r="J118" s="1246">
        <f t="shared" si="1"/>
        <v>0</v>
      </c>
      <c r="K118" s="1246"/>
      <c r="L118" s="1228">
        <v>44</v>
      </c>
    </row>
    <row r="119" spans="1:12">
      <c r="A119" s="1228">
        <v>45</v>
      </c>
      <c r="B119" s="1171"/>
      <c r="C119" s="1107"/>
      <c r="D119" s="1107"/>
      <c r="E119" s="1171"/>
      <c r="F119" s="1170"/>
      <c r="G119" s="1246"/>
      <c r="H119" s="1246"/>
      <c r="I119" s="1171"/>
      <c r="J119" s="1246">
        <f t="shared" si="1"/>
        <v>0</v>
      </c>
      <c r="K119" s="1246"/>
      <c r="L119" s="1228">
        <v>45</v>
      </c>
    </row>
    <row r="120" spans="1:12">
      <c r="A120" s="1228">
        <v>46</v>
      </c>
      <c r="B120" s="1171"/>
      <c r="C120" s="1107"/>
      <c r="D120" s="1107"/>
      <c r="E120" s="1171"/>
      <c r="F120" s="1170"/>
      <c r="G120" s="1246"/>
      <c r="H120" s="1246"/>
      <c r="I120" s="1171"/>
      <c r="J120" s="1246">
        <f t="shared" si="1"/>
        <v>0</v>
      </c>
      <c r="K120" s="1246"/>
      <c r="L120" s="1228">
        <v>46</v>
      </c>
    </row>
    <row r="121" spans="1:12">
      <c r="A121" s="1228">
        <v>47</v>
      </c>
      <c r="B121" s="1171"/>
      <c r="C121" s="1107"/>
      <c r="D121" s="1107"/>
      <c r="E121" s="1171"/>
      <c r="F121" s="1170"/>
      <c r="G121" s="1246"/>
      <c r="H121" s="1246"/>
      <c r="I121" s="1171"/>
      <c r="J121" s="1246">
        <f t="shared" si="1"/>
        <v>0</v>
      </c>
      <c r="K121" s="1246"/>
      <c r="L121" s="1228">
        <v>47</v>
      </c>
    </row>
    <row r="122" spans="1:12">
      <c r="A122" s="1228">
        <v>48</v>
      </c>
      <c r="B122" s="1171"/>
      <c r="C122" s="1107"/>
      <c r="D122" s="1107"/>
      <c r="E122" s="1171"/>
      <c r="F122" s="1170"/>
      <c r="G122" s="1246"/>
      <c r="H122" s="1246"/>
      <c r="I122" s="1171"/>
      <c r="J122" s="1246">
        <f t="shared" si="1"/>
        <v>0</v>
      </c>
      <c r="K122" s="1246"/>
      <c r="L122" s="1228">
        <v>48</v>
      </c>
    </row>
    <row r="123" spans="1:12">
      <c r="A123" s="1228">
        <v>49</v>
      </c>
      <c r="B123" s="1171"/>
      <c r="C123" s="1107"/>
      <c r="D123" s="1107"/>
      <c r="E123" s="1171"/>
      <c r="F123" s="1170"/>
      <c r="G123" s="1246"/>
      <c r="H123" s="1246"/>
      <c r="I123" s="1171"/>
      <c r="J123" s="1246">
        <f t="shared" si="1"/>
        <v>0</v>
      </c>
      <c r="K123" s="1246"/>
      <c r="L123" s="1228">
        <v>49</v>
      </c>
    </row>
    <row r="124" spans="1:12">
      <c r="A124" s="1228">
        <v>50</v>
      </c>
      <c r="B124" s="1171"/>
      <c r="C124" s="1107"/>
      <c r="D124" s="1107"/>
      <c r="E124" s="1171"/>
      <c r="F124" s="1170"/>
      <c r="G124" s="1246"/>
      <c r="H124" s="1246"/>
      <c r="I124" s="1171"/>
      <c r="J124" s="1246">
        <f t="shared" si="1"/>
        <v>0</v>
      </c>
      <c r="K124" s="1246"/>
      <c r="L124" s="1228">
        <v>50</v>
      </c>
    </row>
    <row r="125" spans="1:12">
      <c r="A125" s="1228">
        <v>51</v>
      </c>
      <c r="B125" s="1171"/>
      <c r="C125" s="1107"/>
      <c r="D125" s="1107"/>
      <c r="E125" s="1171"/>
      <c r="F125" s="1170"/>
      <c r="G125" s="1246"/>
      <c r="H125" s="1246"/>
      <c r="I125" s="1171"/>
      <c r="J125" s="1246">
        <f t="shared" si="1"/>
        <v>0</v>
      </c>
      <c r="K125" s="1246"/>
      <c r="L125" s="1228">
        <v>51</v>
      </c>
    </row>
    <row r="126" spans="1:12">
      <c r="A126" s="1228">
        <v>52</v>
      </c>
      <c r="B126" s="1171"/>
      <c r="C126" s="1107"/>
      <c r="D126" s="1107"/>
      <c r="E126" s="1171"/>
      <c r="F126" s="1170"/>
      <c r="G126" s="1246"/>
      <c r="H126" s="1246"/>
      <c r="I126" s="1171"/>
      <c r="J126" s="1246">
        <f t="shared" si="1"/>
        <v>0</v>
      </c>
      <c r="K126" s="1246"/>
      <c r="L126" s="1228">
        <v>52</v>
      </c>
    </row>
    <row r="127" spans="1:12">
      <c r="A127" s="1228">
        <v>53</v>
      </c>
      <c r="B127" s="1171"/>
      <c r="C127" s="1107"/>
      <c r="D127" s="1107"/>
      <c r="E127" s="1171"/>
      <c r="F127" s="1170"/>
      <c r="G127" s="1246"/>
      <c r="H127" s="1246"/>
      <c r="I127" s="1171"/>
      <c r="J127" s="1246">
        <f t="shared" si="1"/>
        <v>0</v>
      </c>
      <c r="K127" s="1246"/>
      <c r="L127" s="1228">
        <v>53</v>
      </c>
    </row>
    <row r="128" spans="1:12">
      <c r="A128" s="1228">
        <v>54</v>
      </c>
      <c r="B128" s="1171"/>
      <c r="C128" s="1107"/>
      <c r="D128" s="1107"/>
      <c r="E128" s="1171"/>
      <c r="F128" s="1170"/>
      <c r="G128" s="1246"/>
      <c r="H128" s="1246"/>
      <c r="I128" s="1171"/>
      <c r="J128" s="1246">
        <f t="shared" si="1"/>
        <v>0</v>
      </c>
      <c r="K128" s="1246"/>
      <c r="L128" s="1228">
        <v>54</v>
      </c>
    </row>
    <row r="129" spans="1:12" ht="15.75" thickBot="1">
      <c r="A129" s="1247">
        <v>55</v>
      </c>
      <c r="B129" s="1240" t="s">
        <v>2677</v>
      </c>
      <c r="C129" s="1160"/>
      <c r="D129" s="1160"/>
      <c r="E129" s="1195"/>
      <c r="F129" s="1248"/>
      <c r="G129" s="1249">
        <f>SUM(G75:G128)</f>
        <v>2343219</v>
      </c>
      <c r="H129" s="1249">
        <f>SUM(H75:H128)</f>
        <v>9543048</v>
      </c>
      <c r="I129" s="1195"/>
      <c r="J129" s="1249">
        <f>SUM(J103:J109)</f>
        <v>6456976</v>
      </c>
      <c r="K129" s="1249">
        <f>SUM(K75:K128)</f>
        <v>-1572258</v>
      </c>
      <c r="L129" s="1247">
        <v>55</v>
      </c>
    </row>
    <row r="130" spans="1:12" ht="15.75">
      <c r="A130" s="114" t="s">
        <v>4368</v>
      </c>
      <c r="B130" s="1107"/>
      <c r="C130" s="1107"/>
      <c r="D130" s="1107"/>
      <c r="E130" s="1107"/>
      <c r="F130" s="114" t="s">
        <v>4368</v>
      </c>
      <c r="G130" s="1107"/>
      <c r="H130" s="1108"/>
    </row>
    <row r="131" spans="1:12">
      <c r="A131" s="1108" t="s">
        <v>4424</v>
      </c>
      <c r="B131" s="1108"/>
      <c r="C131" s="1108"/>
      <c r="D131" s="1108"/>
      <c r="E131" s="1108"/>
      <c r="F131" s="1108" t="s">
        <v>4425</v>
      </c>
      <c r="G131" s="1108"/>
      <c r="H131" s="1108"/>
      <c r="I131" s="1108"/>
      <c r="J131" s="1108"/>
      <c r="K131" s="1108"/>
      <c r="L131" s="1108"/>
    </row>
    <row r="132" spans="1:12" ht="16.5" thickBot="1">
      <c r="A132" s="1177" t="str">
        <f>'Data Sheet'!$C$25</f>
        <v>Central Hudson Gas &amp; Electric</v>
      </c>
      <c r="B132" s="1107"/>
      <c r="C132" s="1107"/>
      <c r="D132" s="1250" t="str">
        <f>'Data Sheet'!$C$40</f>
        <v>4/14/14</v>
      </c>
      <c r="E132" s="1107" t="str">
        <f>'Data Sheet'!$C$38</f>
        <v>12/31/13</v>
      </c>
      <c r="F132" s="1177" t="str">
        <f>'Data Sheet'!$C$25</f>
        <v>Central Hudson Gas &amp; Electric</v>
      </c>
      <c r="G132" s="1107"/>
      <c r="H132" s="1107"/>
      <c r="I132" s="1107"/>
      <c r="J132" s="1250" t="str">
        <f>'Data Sheet'!$C$40</f>
        <v>4/14/14</v>
      </c>
      <c r="K132" t="str">
        <f>'Data Sheet'!$C$38</f>
        <v>12/31/13</v>
      </c>
    </row>
    <row r="133" spans="1:12" ht="15.75">
      <c r="A133" s="1109"/>
      <c r="B133" s="731" t="s">
        <v>4423</v>
      </c>
      <c r="C133" s="731"/>
      <c r="D133" s="1235"/>
      <c r="E133" s="1209"/>
      <c r="F133" s="1226"/>
      <c r="G133" s="731" t="s">
        <v>2394</v>
      </c>
      <c r="H133" s="731"/>
      <c r="I133" s="731"/>
      <c r="J133" s="1235"/>
      <c r="K133" s="1235"/>
      <c r="L133" s="1209"/>
    </row>
    <row r="134" spans="1:12" ht="15.75" thickBot="1">
      <c r="A134" s="1194"/>
      <c r="B134" s="1160"/>
      <c r="C134" s="1160"/>
      <c r="D134" s="1251"/>
      <c r="E134" s="1195"/>
      <c r="F134" s="1194"/>
      <c r="G134" s="1160"/>
      <c r="H134" s="1160"/>
      <c r="I134" s="1160"/>
      <c r="J134" s="1160"/>
      <c r="K134" s="1160"/>
      <c r="L134" s="1195"/>
    </row>
    <row r="135" spans="1:12" ht="15.75" thickBot="1">
      <c r="A135" s="1224"/>
      <c r="B135" s="1234" t="s">
        <v>4092</v>
      </c>
      <c r="C135" s="1235" t="s">
        <v>2040</v>
      </c>
      <c r="D135" s="1235"/>
      <c r="E135" s="1209"/>
      <c r="F135" s="1226" t="s">
        <v>4363</v>
      </c>
      <c r="G135" s="1209"/>
      <c r="H135" s="1236" t="s">
        <v>4364</v>
      </c>
      <c r="I135" s="730" t="s">
        <v>4365</v>
      </c>
      <c r="J135" s="732"/>
      <c r="K135" s="1209" t="s">
        <v>4366</v>
      </c>
      <c r="L135" s="1224"/>
    </row>
    <row r="136" spans="1:12">
      <c r="A136" s="1237" t="s">
        <v>1984</v>
      </c>
      <c r="B136" s="1171"/>
      <c r="C136" s="1107"/>
      <c r="D136" s="1107"/>
      <c r="E136" s="1171"/>
      <c r="F136" s="1168" t="s">
        <v>215</v>
      </c>
      <c r="G136" s="1169"/>
      <c r="H136" s="1238" t="s">
        <v>215</v>
      </c>
      <c r="I136" s="1169" t="s">
        <v>214</v>
      </c>
      <c r="J136" s="1169" t="s">
        <v>2099</v>
      </c>
      <c r="K136" s="1169" t="s">
        <v>4367</v>
      </c>
      <c r="L136" s="1237" t="s">
        <v>1984</v>
      </c>
    </row>
    <row r="137" spans="1:12" ht="15.75" thickBot="1">
      <c r="A137" s="1239" t="s">
        <v>1987</v>
      </c>
      <c r="B137" s="1240" t="s">
        <v>3447</v>
      </c>
      <c r="C137" s="1230" t="s">
        <v>3448</v>
      </c>
      <c r="D137" s="1230"/>
      <c r="E137" s="1241"/>
      <c r="F137" s="1242" t="s">
        <v>3449</v>
      </c>
      <c r="G137" s="1241"/>
      <c r="H137" s="1240" t="s">
        <v>3450</v>
      </c>
      <c r="I137" s="1239" t="s">
        <v>2692</v>
      </c>
      <c r="J137" s="1239" t="s">
        <v>2693</v>
      </c>
      <c r="K137" s="1239" t="s">
        <v>2694</v>
      </c>
      <c r="L137" s="1239" t="s">
        <v>1987</v>
      </c>
    </row>
    <row r="138" spans="1:12" ht="15.75">
      <c r="A138" s="1243">
        <v>1</v>
      </c>
      <c r="B138" s="1860" t="s">
        <v>4906</v>
      </c>
      <c r="C138" s="1555"/>
      <c r="D138" s="1107"/>
      <c r="E138" s="1171"/>
      <c r="F138" s="1244"/>
      <c r="G138" s="1245"/>
      <c r="H138" s="1246"/>
      <c r="I138" s="1171"/>
      <c r="J138" s="1246">
        <f t="shared" ref="J138:J191" si="2">G138+H138</f>
        <v>0</v>
      </c>
      <c r="K138" s="1246"/>
      <c r="L138" s="1243">
        <v>1</v>
      </c>
    </row>
    <row r="139" spans="1:12">
      <c r="A139" s="1243">
        <v>2</v>
      </c>
      <c r="B139" s="1855" t="s">
        <v>4884</v>
      </c>
      <c r="C139" s="9"/>
      <c r="D139" s="1107"/>
      <c r="E139" s="1171"/>
      <c r="F139" s="1244"/>
      <c r="G139" s="1245"/>
      <c r="H139" s="1246"/>
      <c r="I139" s="1171"/>
      <c r="J139" s="1246">
        <f t="shared" si="2"/>
        <v>0</v>
      </c>
      <c r="K139" s="1246"/>
      <c r="L139" s="1243">
        <v>2</v>
      </c>
    </row>
    <row r="140" spans="1:12">
      <c r="A140" s="1243">
        <v>3</v>
      </c>
      <c r="B140" s="1855" t="s">
        <v>4920</v>
      </c>
      <c r="C140" s="9"/>
      <c r="D140" s="1107"/>
      <c r="E140" s="1171"/>
      <c r="F140" s="1244"/>
      <c r="G140" s="1245"/>
      <c r="H140" s="1246"/>
      <c r="I140" s="1171"/>
      <c r="J140" s="1246">
        <f t="shared" si="2"/>
        <v>0</v>
      </c>
      <c r="K140" s="1246"/>
      <c r="L140" s="1243">
        <v>3</v>
      </c>
    </row>
    <row r="141" spans="1:12">
      <c r="A141" s="1243">
        <v>4</v>
      </c>
      <c r="B141" s="1855" t="s">
        <v>4921</v>
      </c>
      <c r="C141" s="9" t="s">
        <v>4857</v>
      </c>
      <c r="D141" s="1107"/>
      <c r="E141" s="1171"/>
      <c r="F141" s="1244"/>
      <c r="G141" s="1245">
        <v>0</v>
      </c>
      <c r="H141" s="1246"/>
      <c r="I141" s="1171">
        <v>920</v>
      </c>
      <c r="J141" s="1246">
        <f t="shared" si="2"/>
        <v>0</v>
      </c>
      <c r="K141" s="1246"/>
      <c r="L141" s="1243">
        <v>4</v>
      </c>
    </row>
    <row r="142" spans="1:12">
      <c r="A142" s="1243">
        <v>5</v>
      </c>
      <c r="B142" s="1855"/>
      <c r="C142" s="9" t="s">
        <v>4907</v>
      </c>
      <c r="D142" s="1107"/>
      <c r="E142" s="1171"/>
      <c r="F142" s="1244"/>
      <c r="G142" s="1245">
        <v>0</v>
      </c>
      <c r="H142" s="1246"/>
      <c r="I142" s="1171">
        <v>921</v>
      </c>
      <c r="J142" s="1246">
        <f t="shared" si="2"/>
        <v>0</v>
      </c>
      <c r="K142" s="1246"/>
      <c r="L142" s="1243">
        <v>5</v>
      </c>
    </row>
    <row r="143" spans="1:12">
      <c r="A143" s="1243">
        <v>6</v>
      </c>
      <c r="B143" s="1855"/>
      <c r="D143" s="1107"/>
      <c r="E143" s="1171"/>
      <c r="F143" s="1244"/>
      <c r="G143" s="1245"/>
      <c r="H143" s="1246"/>
      <c r="I143" s="1171"/>
      <c r="J143" s="1246">
        <f t="shared" si="2"/>
        <v>0</v>
      </c>
      <c r="K143" s="1246"/>
      <c r="L143" s="1243">
        <v>6</v>
      </c>
    </row>
    <row r="144" spans="1:12">
      <c r="A144" s="1243">
        <v>7</v>
      </c>
      <c r="B144" s="1855"/>
      <c r="C144" s="9"/>
      <c r="D144" s="1107"/>
      <c r="E144" s="1171"/>
      <c r="F144" s="1244"/>
      <c r="G144" s="1245"/>
      <c r="H144" s="1246"/>
      <c r="I144" s="1171"/>
      <c r="J144" s="1246">
        <f t="shared" si="2"/>
        <v>0</v>
      </c>
      <c r="K144" s="1246"/>
      <c r="L144" s="1243">
        <v>7</v>
      </c>
    </row>
    <row r="145" spans="1:12">
      <c r="A145" s="1243">
        <v>8</v>
      </c>
      <c r="B145" s="1855" t="s">
        <v>4922</v>
      </c>
      <c r="C145" s="9"/>
      <c r="D145" s="1107"/>
      <c r="E145" s="1171"/>
      <c r="F145" s="1244"/>
      <c r="G145" s="1245"/>
      <c r="H145" s="1246"/>
      <c r="I145" s="1171"/>
      <c r="J145" s="1246">
        <f t="shared" si="2"/>
        <v>0</v>
      </c>
      <c r="K145" s="1246"/>
      <c r="L145" s="1243">
        <v>8</v>
      </c>
    </row>
    <row r="146" spans="1:12">
      <c r="A146" s="1243">
        <v>9</v>
      </c>
      <c r="B146" s="1855" t="s">
        <v>4923</v>
      </c>
      <c r="C146" s="9" t="s">
        <v>4908</v>
      </c>
      <c r="D146" s="1107"/>
      <c r="E146" s="1171"/>
      <c r="F146" s="1244"/>
      <c r="G146" s="1245">
        <v>316060</v>
      </c>
      <c r="H146" s="1246"/>
      <c r="I146" s="1171">
        <v>859</v>
      </c>
      <c r="J146" s="1246">
        <f t="shared" si="2"/>
        <v>316060</v>
      </c>
      <c r="K146" s="1246"/>
      <c r="L146" s="1243">
        <v>9</v>
      </c>
    </row>
    <row r="147" spans="1:12">
      <c r="A147" s="1243">
        <v>10</v>
      </c>
      <c r="B147" s="1855"/>
      <c r="C147" s="9" t="s">
        <v>4909</v>
      </c>
      <c r="D147" s="1107"/>
      <c r="E147" s="1171"/>
      <c r="F147" s="1244"/>
      <c r="G147" s="1245">
        <v>15190</v>
      </c>
      <c r="H147" s="1246"/>
      <c r="I147" s="1171">
        <v>880</v>
      </c>
      <c r="J147" s="1246">
        <f t="shared" si="2"/>
        <v>15190</v>
      </c>
      <c r="K147" s="1246"/>
      <c r="L147" s="1243">
        <v>10</v>
      </c>
    </row>
    <row r="148" spans="1:12">
      <c r="A148" s="1243">
        <v>11</v>
      </c>
      <c r="B148" s="1855"/>
      <c r="C148" s="9" t="s">
        <v>4910</v>
      </c>
      <c r="D148" s="1107"/>
      <c r="E148" s="1171"/>
      <c r="F148" s="1244"/>
      <c r="G148" s="1245">
        <v>21000</v>
      </c>
      <c r="H148" s="1246"/>
      <c r="I148" s="1171">
        <v>880</v>
      </c>
      <c r="J148" s="1246">
        <f t="shared" si="2"/>
        <v>21000</v>
      </c>
      <c r="K148" s="1246"/>
      <c r="L148" s="1243">
        <v>11</v>
      </c>
    </row>
    <row r="149" spans="1:12">
      <c r="A149" s="1228">
        <v>12</v>
      </c>
      <c r="B149" s="1855"/>
      <c r="C149" s="9" t="s">
        <v>4911</v>
      </c>
      <c r="D149" s="1107"/>
      <c r="E149" s="1171"/>
      <c r="F149" s="1170"/>
      <c r="G149" s="1246">
        <v>53472</v>
      </c>
      <c r="H149" s="1246"/>
      <c r="I149" s="1171">
        <v>880</v>
      </c>
      <c r="J149" s="1246">
        <f t="shared" si="2"/>
        <v>53472</v>
      </c>
      <c r="K149" s="1246"/>
      <c r="L149" s="1228">
        <v>12</v>
      </c>
    </row>
    <row r="150" spans="1:12">
      <c r="A150" s="1228">
        <v>13</v>
      </c>
      <c r="B150" s="1855"/>
      <c r="C150" s="9"/>
      <c r="D150" s="1107"/>
      <c r="E150" s="1171"/>
      <c r="F150" s="1170"/>
      <c r="G150" s="1246"/>
      <c r="H150" s="1246"/>
      <c r="I150" s="1171"/>
      <c r="J150" s="1246">
        <f t="shared" si="2"/>
        <v>0</v>
      </c>
      <c r="K150" s="1246"/>
      <c r="L150" s="1228">
        <v>13</v>
      </c>
    </row>
    <row r="151" spans="1:12">
      <c r="A151" s="1228">
        <v>14</v>
      </c>
      <c r="B151" s="1855"/>
      <c r="C151" s="9"/>
      <c r="D151" s="1107"/>
      <c r="E151" s="1171"/>
      <c r="F151" s="1170"/>
      <c r="G151" s="1246"/>
      <c r="H151" s="1246"/>
      <c r="I151" s="1171"/>
      <c r="J151" s="1246">
        <f t="shared" si="2"/>
        <v>0</v>
      </c>
      <c r="K151" s="1246"/>
      <c r="L151" s="1228">
        <v>14</v>
      </c>
    </row>
    <row r="152" spans="1:12">
      <c r="A152" s="1228">
        <v>15</v>
      </c>
      <c r="B152" s="1855" t="s">
        <v>4912</v>
      </c>
      <c r="C152" s="9"/>
      <c r="D152" s="1107"/>
      <c r="E152" s="1171"/>
      <c r="F152" s="1170"/>
      <c r="G152" s="1246"/>
      <c r="H152" s="1246"/>
      <c r="I152" s="1171"/>
      <c r="J152" s="1246">
        <f t="shared" si="2"/>
        <v>0</v>
      </c>
      <c r="K152" s="1246"/>
      <c r="L152" s="1228">
        <v>15</v>
      </c>
    </row>
    <row r="153" spans="1:12">
      <c r="A153" s="1228">
        <v>16</v>
      </c>
      <c r="B153" s="1855"/>
      <c r="C153" s="9" t="s">
        <v>4913</v>
      </c>
      <c r="D153" s="1107"/>
      <c r="E153" s="1171"/>
      <c r="F153" s="1170"/>
      <c r="G153" s="1246">
        <v>2152</v>
      </c>
      <c r="H153" s="1246"/>
      <c r="I153" s="1171">
        <v>910</v>
      </c>
      <c r="J153" s="1246">
        <f t="shared" si="2"/>
        <v>2152</v>
      </c>
      <c r="K153" s="1246"/>
      <c r="L153" s="1228">
        <v>16</v>
      </c>
    </row>
    <row r="154" spans="1:12">
      <c r="A154" s="1228">
        <v>17</v>
      </c>
      <c r="B154" s="1855"/>
      <c r="C154" s="9" t="s">
        <v>4914</v>
      </c>
      <c r="D154" s="1107"/>
      <c r="E154" s="1171"/>
      <c r="F154" s="1170"/>
      <c r="G154" s="1246">
        <v>11937</v>
      </c>
      <c r="H154" s="1246"/>
      <c r="I154" s="1171">
        <v>910</v>
      </c>
      <c r="J154" s="1246">
        <f t="shared" si="2"/>
        <v>11937</v>
      </c>
      <c r="K154" s="1246"/>
      <c r="L154" s="1228">
        <v>17</v>
      </c>
    </row>
    <row r="155" spans="1:12">
      <c r="A155" s="1228">
        <v>18</v>
      </c>
      <c r="B155" s="1855"/>
      <c r="C155" s="1846" t="s">
        <v>4881</v>
      </c>
      <c r="D155" s="1107"/>
      <c r="E155" s="1171"/>
      <c r="F155" s="1170"/>
      <c r="G155" s="1246">
        <v>497</v>
      </c>
      <c r="H155" s="1246"/>
      <c r="I155" s="1171">
        <v>910</v>
      </c>
      <c r="J155" s="1246">
        <f t="shared" si="2"/>
        <v>497</v>
      </c>
      <c r="K155" s="1246"/>
      <c r="L155" s="1228">
        <v>18</v>
      </c>
    </row>
    <row r="156" spans="1:12">
      <c r="A156" s="1228">
        <v>19</v>
      </c>
      <c r="B156" s="1855"/>
      <c r="C156" s="1846" t="s">
        <v>4882</v>
      </c>
      <c r="D156" s="1107"/>
      <c r="E156" s="1171"/>
      <c r="F156" s="1170"/>
      <c r="G156" s="1246">
        <v>2586</v>
      </c>
      <c r="H156" s="1246"/>
      <c r="I156" s="1171">
        <v>910</v>
      </c>
      <c r="J156" s="1246">
        <f t="shared" si="2"/>
        <v>2586</v>
      </c>
      <c r="K156" s="1246"/>
      <c r="L156" s="1228">
        <v>19</v>
      </c>
    </row>
    <row r="157" spans="1:12">
      <c r="A157" s="1228">
        <v>20</v>
      </c>
      <c r="B157" s="1855"/>
      <c r="C157" s="9" t="s">
        <v>4883</v>
      </c>
      <c r="D157" s="1107"/>
      <c r="E157" s="1171"/>
      <c r="F157" s="1170"/>
      <c r="G157" s="1246">
        <v>14999</v>
      </c>
      <c r="H157" s="1246"/>
      <c r="I157" s="1171">
        <v>910</v>
      </c>
      <c r="J157" s="1246">
        <f t="shared" si="2"/>
        <v>14999</v>
      </c>
      <c r="K157" s="1246"/>
      <c r="L157" s="1228">
        <v>20</v>
      </c>
    </row>
    <row r="158" spans="1:12">
      <c r="A158" s="1228">
        <v>21</v>
      </c>
      <c r="B158" s="1855"/>
      <c r="C158" s="9"/>
      <c r="D158" s="1107"/>
      <c r="E158" s="1171"/>
      <c r="F158" s="1170"/>
      <c r="G158" s="1246"/>
      <c r="H158" s="1246"/>
      <c r="I158" s="1171"/>
      <c r="J158" s="1246">
        <f t="shared" si="2"/>
        <v>0</v>
      </c>
      <c r="K158" s="1246"/>
      <c r="L158" s="1228">
        <v>21</v>
      </c>
    </row>
    <row r="159" spans="1:12" ht="15.75">
      <c r="A159" s="1228">
        <v>22</v>
      </c>
      <c r="B159" s="1857" t="s">
        <v>4924</v>
      </c>
      <c r="C159" s="1394" t="s">
        <v>4929</v>
      </c>
      <c r="D159" s="1107"/>
      <c r="E159" s="1171"/>
      <c r="F159" s="1170"/>
      <c r="G159" s="1246">
        <v>437893</v>
      </c>
      <c r="H159" s="1246"/>
      <c r="I159" s="1171"/>
      <c r="J159" s="1246">
        <f t="shared" si="2"/>
        <v>437893</v>
      </c>
      <c r="K159" s="1246"/>
      <c r="L159" s="1228">
        <v>22</v>
      </c>
    </row>
    <row r="160" spans="1:12">
      <c r="A160" s="1228">
        <v>23</v>
      </c>
      <c r="B160" s="1855"/>
      <c r="C160" s="9"/>
      <c r="D160" s="1107"/>
      <c r="E160" s="1171"/>
      <c r="F160" s="1170"/>
      <c r="G160" s="1246"/>
      <c r="H160" s="1246"/>
      <c r="I160" s="1171"/>
      <c r="J160" s="1246">
        <f t="shared" si="2"/>
        <v>0</v>
      </c>
      <c r="K160" s="1246"/>
      <c r="L160" s="1228">
        <v>23</v>
      </c>
    </row>
    <row r="161" spans="1:12">
      <c r="A161" s="1228">
        <v>24</v>
      </c>
      <c r="B161" s="1855" t="s">
        <v>4892</v>
      </c>
      <c r="C161" s="9"/>
      <c r="D161" s="1107"/>
      <c r="E161" s="1171"/>
      <c r="F161" s="1170"/>
      <c r="G161" s="1246"/>
      <c r="H161" s="1246"/>
      <c r="I161" s="1171"/>
      <c r="J161" s="1246">
        <f t="shared" si="2"/>
        <v>0</v>
      </c>
      <c r="K161" s="1246"/>
      <c r="L161" s="1228">
        <v>24</v>
      </c>
    </row>
    <row r="162" spans="1:12">
      <c r="A162" s="1228">
        <v>25</v>
      </c>
      <c r="B162" s="1855" t="s">
        <v>4915</v>
      </c>
      <c r="C162" s="9"/>
      <c r="D162" s="1107"/>
      <c r="E162" s="1171"/>
      <c r="F162" s="1170"/>
      <c r="G162" s="1246"/>
      <c r="H162" s="1246"/>
      <c r="I162" s="1171"/>
      <c r="J162" s="1246">
        <f t="shared" si="2"/>
        <v>0</v>
      </c>
      <c r="K162" s="1246"/>
      <c r="L162" s="1228">
        <v>25</v>
      </c>
    </row>
    <row r="163" spans="1:12">
      <c r="A163" s="1228">
        <v>26</v>
      </c>
      <c r="B163" s="1855"/>
      <c r="C163" s="9" t="s">
        <v>4916</v>
      </c>
      <c r="D163" s="1107"/>
      <c r="E163" s="1171"/>
      <c r="F163" s="1170"/>
      <c r="G163" s="1246"/>
      <c r="H163" s="1246">
        <v>31165</v>
      </c>
      <c r="I163" s="1171">
        <v>930</v>
      </c>
      <c r="J163" s="1246">
        <f t="shared" si="2"/>
        <v>31165</v>
      </c>
      <c r="K163" s="1246"/>
      <c r="L163" s="1228">
        <v>26</v>
      </c>
    </row>
    <row r="164" spans="1:12">
      <c r="A164" s="1228">
        <v>27</v>
      </c>
      <c r="B164" s="1855"/>
      <c r="C164" s="9" t="s">
        <v>4917</v>
      </c>
      <c r="D164" s="1107"/>
      <c r="E164" s="1171"/>
      <c r="F164" s="1170"/>
      <c r="G164" s="1246"/>
      <c r="H164" s="1246">
        <v>3713</v>
      </c>
      <c r="I164" s="1171">
        <v>930</v>
      </c>
      <c r="J164" s="1246">
        <f t="shared" si="2"/>
        <v>3713</v>
      </c>
      <c r="K164" s="1246"/>
      <c r="L164" s="1228">
        <v>27</v>
      </c>
    </row>
    <row r="165" spans="1:12">
      <c r="A165" s="1228">
        <v>28</v>
      </c>
      <c r="B165" s="1855"/>
      <c r="C165" s="9" t="s">
        <v>4918</v>
      </c>
      <c r="D165" s="1107"/>
      <c r="E165" s="1171"/>
      <c r="F165" s="1170"/>
      <c r="G165" s="1246"/>
      <c r="H165" s="1246">
        <v>86881</v>
      </c>
      <c r="I165" s="1171">
        <v>930</v>
      </c>
      <c r="J165" s="1246">
        <f t="shared" si="2"/>
        <v>86881</v>
      </c>
      <c r="K165" s="1246"/>
      <c r="L165" s="1228">
        <v>28</v>
      </c>
    </row>
    <row r="166" spans="1:12">
      <c r="A166" s="1228">
        <v>29</v>
      </c>
      <c r="B166" s="1855"/>
      <c r="C166" s="9" t="s">
        <v>4919</v>
      </c>
      <c r="D166" s="1107"/>
      <c r="E166" s="1171"/>
      <c r="F166" s="1170"/>
      <c r="G166" s="1246"/>
      <c r="H166" s="1246">
        <v>30456</v>
      </c>
      <c r="I166" s="1171">
        <v>930</v>
      </c>
      <c r="J166" s="1246">
        <f t="shared" si="2"/>
        <v>30456</v>
      </c>
      <c r="K166" s="1246"/>
      <c r="L166" s="1228">
        <v>29</v>
      </c>
    </row>
    <row r="167" spans="1:12">
      <c r="A167" s="1228">
        <v>30</v>
      </c>
      <c r="B167" s="1855"/>
      <c r="C167" s="9"/>
      <c r="D167" s="1107"/>
      <c r="E167" s="1171"/>
      <c r="F167" s="1170"/>
      <c r="G167" s="1246"/>
      <c r="H167" s="1246"/>
      <c r="I167" s="1171"/>
      <c r="J167" s="1246">
        <f t="shared" si="2"/>
        <v>0</v>
      </c>
      <c r="K167" s="1246"/>
      <c r="L167" s="1228">
        <v>30</v>
      </c>
    </row>
    <row r="168" spans="1:12" ht="15.75">
      <c r="A168" s="1228">
        <v>31</v>
      </c>
      <c r="B168" s="1857" t="s">
        <v>4924</v>
      </c>
      <c r="C168" s="1394" t="s">
        <v>4925</v>
      </c>
      <c r="D168" s="1107"/>
      <c r="E168" s="1171"/>
      <c r="F168" s="1170"/>
      <c r="G168" s="1246">
        <v>0</v>
      </c>
      <c r="H168" s="1246">
        <v>152215</v>
      </c>
      <c r="I168" s="1171"/>
      <c r="J168" s="1246">
        <f t="shared" si="2"/>
        <v>152215</v>
      </c>
      <c r="K168" s="1246"/>
      <c r="L168" s="1228">
        <v>31</v>
      </c>
    </row>
    <row r="169" spans="1:12">
      <c r="A169" s="1228">
        <v>32</v>
      </c>
      <c r="B169" s="1468"/>
      <c r="C169" s="9"/>
      <c r="D169" s="1107"/>
      <c r="E169" s="1171"/>
      <c r="F169" s="1170"/>
      <c r="G169" s="1246"/>
      <c r="H169" s="1246"/>
      <c r="I169" s="1171"/>
      <c r="J169" s="1246">
        <f t="shared" si="2"/>
        <v>0</v>
      </c>
      <c r="K169" s="1246"/>
      <c r="L169" s="1228">
        <v>32</v>
      </c>
    </row>
    <row r="170" spans="1:12" ht="15.75">
      <c r="A170" s="1228">
        <v>33</v>
      </c>
      <c r="B170" s="1468"/>
      <c r="C170" s="1394" t="s">
        <v>4926</v>
      </c>
      <c r="D170" s="1107"/>
      <c r="E170" s="1171"/>
      <c r="F170" s="1170"/>
      <c r="G170" s="1246">
        <v>437893</v>
      </c>
      <c r="H170" s="1246">
        <v>152215</v>
      </c>
      <c r="I170" s="1171"/>
      <c r="J170" s="1246">
        <f t="shared" si="2"/>
        <v>590108</v>
      </c>
      <c r="K170" s="1246"/>
      <c r="L170" s="1228">
        <v>33</v>
      </c>
    </row>
    <row r="171" spans="1:12">
      <c r="A171" s="1228">
        <v>34</v>
      </c>
      <c r="B171" s="1468"/>
      <c r="C171" s="9"/>
      <c r="D171" s="1107"/>
      <c r="E171" s="1171"/>
      <c r="F171" s="1170"/>
      <c r="G171" s="1246"/>
      <c r="H171" s="1246"/>
      <c r="I171" s="1171"/>
      <c r="J171" s="1246">
        <f t="shared" si="2"/>
        <v>0</v>
      </c>
      <c r="K171" s="1246"/>
      <c r="L171" s="1228">
        <v>34</v>
      </c>
    </row>
    <row r="172" spans="1:12">
      <c r="A172" s="1228">
        <v>35</v>
      </c>
      <c r="B172" s="1468"/>
      <c r="C172" s="9" t="s">
        <v>4927</v>
      </c>
      <c r="D172" s="1107"/>
      <c r="E172" s="1171"/>
      <c r="F172" s="1170"/>
      <c r="G172" s="1246"/>
      <c r="H172" s="1246"/>
      <c r="I172" s="1171">
        <v>188</v>
      </c>
      <c r="J172" s="1246">
        <v>126104</v>
      </c>
      <c r="K172" s="1246">
        <v>322770</v>
      </c>
      <c r="L172" s="1228">
        <v>35</v>
      </c>
    </row>
    <row r="173" spans="1:12">
      <c r="A173" s="1228">
        <v>36</v>
      </c>
      <c r="B173" s="1468"/>
      <c r="C173" s="9"/>
      <c r="D173" s="1107"/>
      <c r="E173" s="1171"/>
      <c r="F173" s="1170"/>
      <c r="G173" s="1246"/>
      <c r="H173" s="1246"/>
      <c r="I173" s="1171"/>
      <c r="J173" s="1246">
        <f t="shared" si="2"/>
        <v>0</v>
      </c>
      <c r="K173" s="1246"/>
      <c r="L173" s="1228">
        <v>36</v>
      </c>
    </row>
    <row r="174" spans="1:12">
      <c r="A174" s="1228">
        <v>37</v>
      </c>
      <c r="B174" s="1468"/>
      <c r="C174" s="9" t="s">
        <v>4904</v>
      </c>
      <c r="D174" s="1107"/>
      <c r="E174" s="1171"/>
      <c r="F174" s="1170"/>
      <c r="G174" s="1246"/>
      <c r="H174" s="1246"/>
      <c r="I174" s="1171">
        <v>495</v>
      </c>
      <c r="J174" s="1246">
        <v>-141852</v>
      </c>
      <c r="K174" s="1246"/>
      <c r="L174" s="1228">
        <v>37</v>
      </c>
    </row>
    <row r="175" spans="1:12">
      <c r="A175" s="1228">
        <v>38</v>
      </c>
      <c r="B175" s="1468"/>
      <c r="C175" s="9"/>
      <c r="D175" s="1107"/>
      <c r="E175" s="1171"/>
      <c r="F175" s="1170"/>
      <c r="G175" s="1246"/>
      <c r="H175" s="1246"/>
      <c r="I175" s="1171"/>
      <c r="J175" s="1246">
        <f t="shared" si="2"/>
        <v>0</v>
      </c>
      <c r="K175" s="1246"/>
      <c r="L175" s="1228">
        <v>38</v>
      </c>
    </row>
    <row r="176" spans="1:12" ht="15.75">
      <c r="A176" s="1228">
        <v>39</v>
      </c>
      <c r="B176" s="1468"/>
      <c r="C176" s="1394" t="s">
        <v>4928</v>
      </c>
      <c r="D176" s="1107"/>
      <c r="E176" s="1171"/>
      <c r="F176" s="1170"/>
      <c r="G176" s="1246">
        <v>437893</v>
      </c>
      <c r="H176" s="1246">
        <v>152215</v>
      </c>
      <c r="I176" s="1171"/>
      <c r="J176" s="1246">
        <f>J174+J172+J170</f>
        <v>574360</v>
      </c>
      <c r="K176" s="1246">
        <f>K172</f>
        <v>322770</v>
      </c>
      <c r="L176" s="1228">
        <v>39</v>
      </c>
    </row>
    <row r="177" spans="1:12">
      <c r="A177" s="1228">
        <v>40</v>
      </c>
      <c r="B177" s="1468"/>
      <c r="C177" s="9"/>
      <c r="D177" s="1107"/>
      <c r="E177" s="1171"/>
      <c r="F177" s="1170"/>
      <c r="G177" s="1246"/>
      <c r="H177" s="1246"/>
      <c r="I177" s="1171"/>
      <c r="J177" s="1246">
        <f t="shared" si="2"/>
        <v>0</v>
      </c>
      <c r="K177" s="1246"/>
      <c r="L177" s="1228">
        <v>40</v>
      </c>
    </row>
    <row r="178" spans="1:12">
      <c r="A178" s="1228">
        <v>41</v>
      </c>
      <c r="B178" s="1468"/>
      <c r="C178" s="9"/>
      <c r="D178" s="1107"/>
      <c r="E178" s="1171"/>
      <c r="F178" s="1170"/>
      <c r="G178" s="1246"/>
      <c r="H178" s="1246"/>
      <c r="I178" s="1171"/>
      <c r="J178" s="1246">
        <f t="shared" si="2"/>
        <v>0</v>
      </c>
      <c r="K178" s="1246"/>
      <c r="L178" s="1228">
        <v>41</v>
      </c>
    </row>
    <row r="179" spans="1:12">
      <c r="A179" s="1228">
        <v>42</v>
      </c>
      <c r="B179" s="1468"/>
      <c r="D179" s="1107"/>
      <c r="E179" s="1171"/>
      <c r="F179" s="1170"/>
      <c r="G179" s="1246"/>
      <c r="H179" s="1246"/>
      <c r="I179" s="1171"/>
      <c r="J179" s="1246">
        <f t="shared" si="2"/>
        <v>0</v>
      </c>
      <c r="K179" s="1246"/>
      <c r="L179" s="1228">
        <v>42</v>
      </c>
    </row>
    <row r="180" spans="1:12">
      <c r="A180" s="1228">
        <v>43</v>
      </c>
      <c r="B180" s="1468"/>
      <c r="C180" s="9"/>
      <c r="D180" s="1107"/>
      <c r="E180" s="1171"/>
      <c r="F180" s="1170"/>
      <c r="G180" s="1246"/>
      <c r="H180" s="1246"/>
      <c r="I180" s="1171"/>
      <c r="J180" s="1246">
        <f t="shared" si="2"/>
        <v>0</v>
      </c>
      <c r="K180" s="1246"/>
      <c r="L180" s="1228">
        <v>43</v>
      </c>
    </row>
    <row r="181" spans="1:12">
      <c r="A181" s="1228">
        <v>44</v>
      </c>
      <c r="B181" s="1468"/>
      <c r="C181" s="9"/>
      <c r="D181" s="1107"/>
      <c r="E181" s="1171"/>
      <c r="F181" s="1170"/>
      <c r="G181" s="1246"/>
      <c r="H181" s="1246"/>
      <c r="I181" s="1171"/>
      <c r="J181" s="1246">
        <f t="shared" si="2"/>
        <v>0</v>
      </c>
      <c r="K181" s="1246"/>
      <c r="L181" s="1228">
        <v>44</v>
      </c>
    </row>
    <row r="182" spans="1:12" ht="15.75">
      <c r="A182" s="1228">
        <v>45</v>
      </c>
      <c r="B182" s="1859"/>
      <c r="C182" s="1394"/>
      <c r="D182" s="1107"/>
      <c r="E182" s="1171"/>
      <c r="F182" s="1170"/>
      <c r="G182" s="1246"/>
      <c r="H182" s="1246"/>
      <c r="I182" s="1171"/>
      <c r="J182" s="1246">
        <f t="shared" si="2"/>
        <v>0</v>
      </c>
      <c r="K182" s="1246"/>
      <c r="L182" s="1228">
        <v>45</v>
      </c>
    </row>
    <row r="183" spans="1:12">
      <c r="A183" s="1228">
        <v>46</v>
      </c>
      <c r="B183" s="1171"/>
      <c r="C183" s="1107"/>
      <c r="D183" s="1107"/>
      <c r="E183" s="1171"/>
      <c r="F183" s="1170"/>
      <c r="G183" s="1246"/>
      <c r="H183" s="1246"/>
      <c r="I183" s="1171"/>
      <c r="J183" s="1246">
        <f t="shared" si="2"/>
        <v>0</v>
      </c>
      <c r="K183" s="1246"/>
      <c r="L183" s="1228">
        <v>46</v>
      </c>
    </row>
    <row r="184" spans="1:12">
      <c r="A184" s="1228">
        <v>47</v>
      </c>
      <c r="B184" s="1171"/>
      <c r="C184" s="1107"/>
      <c r="D184" s="1107"/>
      <c r="E184" s="1171"/>
      <c r="F184" s="1170"/>
      <c r="G184" s="1246"/>
      <c r="H184" s="1246"/>
      <c r="I184" s="1171"/>
      <c r="J184" s="1246">
        <f t="shared" si="2"/>
        <v>0</v>
      </c>
      <c r="K184" s="1246"/>
      <c r="L184" s="1228">
        <v>47</v>
      </c>
    </row>
    <row r="185" spans="1:12">
      <c r="A185" s="1228">
        <v>48</v>
      </c>
      <c r="B185" s="1171"/>
      <c r="C185" s="1107"/>
      <c r="D185" s="1107"/>
      <c r="E185" s="1171"/>
      <c r="F185" s="1170"/>
      <c r="G185" s="1246"/>
      <c r="H185" s="1246"/>
      <c r="I185" s="1171"/>
      <c r="J185" s="1246">
        <f t="shared" si="2"/>
        <v>0</v>
      </c>
      <c r="K185" s="1246"/>
      <c r="L185" s="1228">
        <v>48</v>
      </c>
    </row>
    <row r="186" spans="1:12">
      <c r="A186" s="1228">
        <v>49</v>
      </c>
      <c r="B186" s="1171"/>
      <c r="C186" s="1107"/>
      <c r="D186" s="1107"/>
      <c r="E186" s="1171"/>
      <c r="F186" s="1170"/>
      <c r="G186" s="1246"/>
      <c r="H186" s="1246"/>
      <c r="I186" s="1171"/>
      <c r="J186" s="1246">
        <f t="shared" si="2"/>
        <v>0</v>
      </c>
      <c r="K186" s="1246"/>
      <c r="L186" s="1228">
        <v>49</v>
      </c>
    </row>
    <row r="187" spans="1:12">
      <c r="A187" s="1228">
        <v>50</v>
      </c>
      <c r="B187" s="1171"/>
      <c r="C187" s="1107"/>
      <c r="D187" s="1107"/>
      <c r="E187" s="1171"/>
      <c r="F187" s="1170"/>
      <c r="G187" s="1246"/>
      <c r="H187" s="1246"/>
      <c r="I187" s="1171"/>
      <c r="J187" s="1246">
        <f t="shared" si="2"/>
        <v>0</v>
      </c>
      <c r="K187" s="1246"/>
      <c r="L187" s="1228">
        <v>50</v>
      </c>
    </row>
    <row r="188" spans="1:12">
      <c r="A188" s="1228">
        <v>51</v>
      </c>
      <c r="B188" s="1171"/>
      <c r="C188" s="1107"/>
      <c r="D188" s="1107"/>
      <c r="E188" s="1171"/>
      <c r="F188" s="1170"/>
      <c r="G188" s="1246"/>
      <c r="H188" s="1246"/>
      <c r="I188" s="1171"/>
      <c r="J188" s="1246">
        <f t="shared" si="2"/>
        <v>0</v>
      </c>
      <c r="K188" s="1246"/>
      <c r="L188" s="1228">
        <v>51</v>
      </c>
    </row>
    <row r="189" spans="1:12">
      <c r="A189" s="1228">
        <v>52</v>
      </c>
      <c r="B189" s="1171"/>
      <c r="C189" s="1107"/>
      <c r="D189" s="1107"/>
      <c r="E189" s="1171"/>
      <c r="F189" s="1170"/>
      <c r="G189" s="1246"/>
      <c r="H189" s="1246"/>
      <c r="I189" s="1171"/>
      <c r="J189" s="1246">
        <f t="shared" si="2"/>
        <v>0</v>
      </c>
      <c r="K189" s="1246"/>
      <c r="L189" s="1228">
        <v>52</v>
      </c>
    </row>
    <row r="190" spans="1:12">
      <c r="A190" s="1228">
        <v>53</v>
      </c>
      <c r="B190" s="1171"/>
      <c r="C190" s="1107"/>
      <c r="D190" s="1107"/>
      <c r="E190" s="1171"/>
      <c r="F190" s="1170"/>
      <c r="G190" s="1246"/>
      <c r="H190" s="1246"/>
      <c r="I190" s="1171"/>
      <c r="J190" s="1246">
        <f t="shared" si="2"/>
        <v>0</v>
      </c>
      <c r="K190" s="1246"/>
      <c r="L190" s="1228">
        <v>53</v>
      </c>
    </row>
    <row r="191" spans="1:12">
      <c r="A191" s="1228">
        <v>54</v>
      </c>
      <c r="B191" s="1171"/>
      <c r="C191" s="1107"/>
      <c r="D191" s="1107"/>
      <c r="E191" s="1171"/>
      <c r="F191" s="1170"/>
      <c r="G191" s="1246"/>
      <c r="H191" s="1246"/>
      <c r="I191" s="1171"/>
      <c r="J191" s="1246">
        <f t="shared" si="2"/>
        <v>0</v>
      </c>
      <c r="K191" s="1246"/>
      <c r="L191" s="1228">
        <v>54</v>
      </c>
    </row>
    <row r="192" spans="1:12" ht="15.75" thickBot="1">
      <c r="A192" s="1247">
        <v>55</v>
      </c>
      <c r="B192" s="1240" t="s">
        <v>2677</v>
      </c>
      <c r="C192" s="1160"/>
      <c r="D192" s="1160"/>
      <c r="E192" s="1195"/>
      <c r="F192" s="1248"/>
      <c r="G192" s="1249">
        <f>SUM(G138:G191)</f>
        <v>1751572</v>
      </c>
      <c r="H192" s="1249">
        <f>SUM(H138:H191)</f>
        <v>608860</v>
      </c>
      <c r="I192" s="1195"/>
      <c r="J192" s="1249">
        <f>SUM(J138:J191)</f>
        <v>2328936</v>
      </c>
      <c r="K192" s="1249">
        <f>SUM(K138:K191)</f>
        <v>645540</v>
      </c>
      <c r="L192" s="1247">
        <v>55</v>
      </c>
    </row>
    <row r="193" spans="1:12" ht="15.75">
      <c r="A193" s="114" t="s">
        <v>4368</v>
      </c>
      <c r="B193" s="1107"/>
      <c r="C193" s="1107"/>
      <c r="D193" s="1107"/>
      <c r="E193" s="1107"/>
      <c r="F193" s="114" t="s">
        <v>4368</v>
      </c>
      <c r="G193" s="1107"/>
      <c r="H193" s="1108"/>
    </row>
    <row r="194" spans="1:12">
      <c r="A194" s="1108" t="s">
        <v>4426</v>
      </c>
      <c r="B194" s="1108"/>
      <c r="C194" s="1108"/>
      <c r="D194" s="1108"/>
      <c r="E194" s="1108"/>
      <c r="F194" s="1108" t="s">
        <v>4427</v>
      </c>
      <c r="G194" s="1108"/>
      <c r="H194" s="1108"/>
      <c r="I194" s="1108"/>
      <c r="J194" s="1108"/>
      <c r="K194" s="1108"/>
      <c r="L194" s="1108"/>
    </row>
  </sheetData>
  <customSheetViews>
    <customSheetView guid="{15E51391-F6F3-48E9-B40F-0D0FA5B2E445}"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
      <headerFooter alignWithMargins="0"/>
    </customSheetView>
    <customSheetView guid="{3A144620-83F7-4F5B-821B-3720DAB5A017}"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2"/>
      <headerFooter alignWithMargins="0"/>
    </customSheetView>
    <customSheetView guid="{4AE1E835-A004-41CE-8576-E42DEB829644}"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3"/>
      <headerFooter alignWithMargins="0"/>
    </customSheetView>
    <customSheetView guid="{F164CA47-D0CA-4087-947A-F5047D94B8B7}"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4"/>
      <headerFooter alignWithMargins="0"/>
    </customSheetView>
    <customSheetView guid="{BD2EE8C8-7F57-4FE0-A338-C6EB2215B0F1}" scale="85" colorId="22" showPageBreaks="1" printArea="1">
      <rowBreaks count="19" manualBreakCount="19">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131"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5"/>
      <headerFooter alignWithMargins="0"/>
    </customSheetView>
    <customSheetView guid="{C7E3EE00-B00F-419E-8611-266863084489}" scale="85" colorId="22" showPageBreaks="1" printArea="1">
      <rowBreaks count="1" manualBreakCount="1">
        <brk id="131"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6"/>
      <headerFooter alignWithMargins="0"/>
    </customSheetView>
    <customSheetView guid="{3477AA39-47F3-4DEE-B5AC-34FD34A7C506}" scale="85" colorId="22" showPageBreaks="1" printArea="1">
      <rowBreaks count="1" manualBreakCount="1">
        <brk id="131"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7"/>
      <headerFooter alignWithMargins="0"/>
    </customSheetView>
    <customSheetView guid="{49B64248-30F9-46D2-A9F4-36D89630158D}" scale="85" colorId="22" showPageBreaks="1" printArea="1">
      <rowBreaks count="20" manualBreakCount="20">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131"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8"/>
      <headerFooter alignWithMargins="0"/>
    </customSheetView>
    <customSheetView guid="{9460FF40-1E23-4EAD-9F2E-3CC0E3823200}" scale="85" colorId="22" showPageBreaks="1" printArea="1">
      <rowBreaks count="32" manualBreakCount="32">
        <brk id="14" max="11" man="1"/>
        <brk id="15" max="11" man="1"/>
        <brk id="16" max="11" man="1"/>
        <brk id="17" max="11" man="1"/>
        <brk id="18" max="11" man="1"/>
        <brk id="19" max="11" man="1"/>
        <brk id="20" max="11" man="1"/>
        <brk id="21" max="11" man="1"/>
        <brk id="22" max="11" man="1"/>
        <brk id="24" max="11" man="1"/>
        <brk id="25" max="11" man="1"/>
        <brk id="26" max="11" man="1"/>
        <brk id="2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131"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9"/>
      <headerFooter alignWithMargins="0"/>
    </customSheetView>
    <customSheetView guid="{33F19BEF-14FD-48AD-9437-DC9391C2FB5D}" scale="85" colorId="22" showPageBreaks="1" fitToPage="1" topLeftCell="A148">
      <selection activeCell="B177" sqref="B177"/>
      <rowBreaks count="46" manualBreakCount="46">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6383" man="1"/>
        <brk id="66" max="11" man="1"/>
        <brk id="67"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3" manualBreakCount="3">
        <brk id="5" max="1048575" man="1"/>
        <brk id="6" max="193" man="1"/>
        <brk id="12" max="1048575" man="1"/>
      </colBreaks>
      <pageMargins left="0.25" right="0.25" top="0.25" bottom="0.25" header="0" footer="0"/>
      <printOptions horizontalCentered="1" verticalCentered="1"/>
      <pageSetup scale="76" fitToWidth="2" fitToHeight="3" pageOrder="overThenDown" orientation="portrait" r:id="rId10"/>
      <headerFooter alignWithMargins="0"/>
    </customSheetView>
    <customSheetView guid="{3572A64A-10E1-48A8-88DB-C6FDE35A45D9}"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1"/>
      <headerFooter alignWithMargins="0"/>
    </customSheetView>
    <customSheetView guid="{9A3FFF2B-6404-4DF1-A691-3B3D111BF416}"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2"/>
      <headerFooter alignWithMargins="0"/>
    </customSheetView>
    <customSheetView guid="{6972FD2D-1C11-49E2-936D-D053FB86EE49}"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3"/>
      <headerFooter alignWithMargins="0"/>
    </customSheetView>
    <customSheetView guid="{909B62D3-37B4-48E7-A28D-FCCB057513A6}"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4"/>
      <headerFooter alignWithMargins="0"/>
    </customSheetView>
    <customSheetView guid="{AF5B460E-BE98-4D6A-BC4D-FB7F586FE8C3}" scale="85" colorId="22" showPageBreaks="1">
      <rowBreaks count="49" manualBreakCount="49">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4" max="16383" man="1"/>
        <brk id="65" max="11" man="1"/>
        <brk id="66" max="11" man="1"/>
        <brk id="67" max="16383" man="1"/>
        <brk id="69" max="16383" man="1"/>
        <brk id="70"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5"/>
      <headerFooter alignWithMargins="0"/>
    </customSheetView>
    <customSheetView guid="{AD2DEECA-73A1-433A-8496-725ED72ABD3B}" scale="85" colorId="22">
      <rowBreaks count="45" manualBreakCount="45">
        <brk id="46" max="11" man="1"/>
        <brk id="47" max="11" man="1"/>
        <brk id="48" max="11" man="1"/>
        <brk id="49" max="11" man="1"/>
        <brk id="50" max="11" man="1"/>
        <brk id="51" max="11" man="1"/>
        <brk id="52" max="11" man="1"/>
        <brk id="53" max="11" man="1"/>
        <brk id="54" max="11" man="1"/>
        <brk id="55" max="11" man="1"/>
        <brk id="56" max="11" man="1"/>
        <brk id="57" max="11" man="1"/>
        <brk id="58" max="11" man="1"/>
        <brk id="59" max="11" man="1"/>
        <brk id="60" max="11" man="1"/>
        <brk id="61" max="11" man="1"/>
        <brk id="62" max="11" man="1"/>
        <brk id="63" max="11" man="1"/>
        <brk id="65" max="11" man="1"/>
        <brk id="66" max="11"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94" max="16383" man="1"/>
        <brk id="95"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6"/>
      <headerFooter alignWithMargins="0"/>
    </customSheetView>
    <customSheetView guid="{613A73D1-ED13-41BC-B183-6F740B4BAFC9}" scale="60" colorId="22" showPageBreaks="1" view="pageBreakPreview" topLeftCell="D1">
      <selection activeCell="B50" sqref="B50"/>
      <rowBreaks count="2" manualBreakCount="2">
        <brk id="68" max="16383" man="1"/>
        <brk id="131" max="16383" man="1"/>
      </rowBreaks>
      <colBreaks count="2" manualBreakCount="2">
        <brk id="5" max="1048575" man="1"/>
        <brk id="12" max="1048575" man="1"/>
      </colBreaks>
      <pageMargins left="0.25" right="0.25" top="0.25" bottom="0.25" header="0" footer="0"/>
      <printOptions horizontalCentered="1" verticalCentered="1"/>
      <pageSetup scale="72" fitToWidth="2" fitToHeight="3" pageOrder="overThenDown" orientation="portrait" horizontalDpi="300" verticalDpi="300" r:id="rId17"/>
      <headerFooter alignWithMargins="0"/>
    </customSheetView>
  </customSheetViews>
  <printOptions horizontalCentered="1" verticalCentered="1"/>
  <pageMargins left="0.5" right="0.5" top="0.25" bottom="0.25" header="0" footer="0"/>
  <pageSetup scale="70" fitToWidth="2" fitToHeight="3" orientation="portrait" horizontalDpi="300" verticalDpi="300" r:id="rId18"/>
  <headerFooter alignWithMargins="0"/>
  <rowBreaks count="2" manualBreakCount="2">
    <brk id="68" max="16383" man="1"/>
    <brk id="131" max="16383" man="1"/>
  </rowBreaks>
  <colBreaks count="2" manualBreakCount="2">
    <brk id="5" max="1048575" man="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25"/>
  <sheetViews>
    <sheetView defaultGridColor="0" view="pageBreakPreview" topLeftCell="A70" colorId="22" zoomScale="60" zoomScaleNormal="85" workbookViewId="0">
      <selection activeCell="H96" sqref="H96"/>
    </sheetView>
  </sheetViews>
  <sheetFormatPr defaultColWidth="9.6640625" defaultRowHeight="15"/>
  <cols>
    <col min="1" max="1" width="4.6640625" customWidth="1"/>
    <col min="2" max="2" width="49" customWidth="1"/>
    <col min="3" max="3" width="4.6640625" customWidth="1"/>
    <col min="4" max="4" width="21.33203125" customWidth="1"/>
    <col min="5" max="6" width="16.6640625" customWidth="1"/>
  </cols>
  <sheetData>
    <row r="1" spans="1:6">
      <c r="A1" s="1109" t="s">
        <v>2056</v>
      </c>
      <c r="B1" s="1110"/>
      <c r="C1" s="1222" t="s">
        <v>1549</v>
      </c>
      <c r="D1" s="1110"/>
      <c r="E1" s="1223" t="s">
        <v>2058</v>
      </c>
      <c r="F1" s="1224" t="s">
        <v>2059</v>
      </c>
    </row>
    <row r="2" spans="1:6">
      <c r="A2" s="72" t="str">
        <f>'Data Sheet'!$C$25</f>
        <v>Central Hudson Gas &amp; Electric</v>
      </c>
      <c r="B2" s="1252"/>
      <c r="C2" s="1253" t="s">
        <v>1315</v>
      </c>
      <c r="D2" s="1107"/>
      <c r="E2" s="1227" t="s">
        <v>2061</v>
      </c>
      <c r="F2" s="1254"/>
    </row>
    <row r="3" spans="1:6" ht="15" customHeight="1" thickBot="1">
      <c r="A3" s="1255"/>
      <c r="B3" s="1256"/>
      <c r="C3" s="1255" t="s">
        <v>1316</v>
      </c>
      <c r="D3" s="1160"/>
      <c r="E3" s="1229" t="str">
        <f>'Data Sheet'!$C$40</f>
        <v>4/14/14</v>
      </c>
      <c r="F3" s="1127" t="str">
        <f>'Data Sheet'!$C$38</f>
        <v>12/31/13</v>
      </c>
    </row>
    <row r="4" spans="1:6" ht="15" customHeight="1" thickBot="1">
      <c r="A4" s="733" t="s">
        <v>4428</v>
      </c>
      <c r="B4" s="734"/>
      <c r="C4" s="1230"/>
      <c r="D4" s="1230"/>
      <c r="E4" s="1230"/>
      <c r="F4" s="1231"/>
    </row>
    <row r="5" spans="1:6" ht="15.75">
      <c r="A5" s="141"/>
      <c r="B5" s="140"/>
      <c r="C5" s="1108"/>
      <c r="D5" s="1108"/>
      <c r="E5" s="1108"/>
      <c r="F5" s="1209"/>
    </row>
    <row r="6" spans="1:6">
      <c r="A6" s="1170" t="s">
        <v>4429</v>
      </c>
      <c r="B6" s="1107"/>
      <c r="C6" s="1107"/>
      <c r="D6" s="1107" t="s">
        <v>3116</v>
      </c>
      <c r="E6" s="1107"/>
      <c r="F6" s="1171"/>
    </row>
    <row r="7" spans="1:6">
      <c r="A7" s="1170" t="s">
        <v>3117</v>
      </c>
      <c r="B7" s="1107"/>
      <c r="C7" s="1107"/>
      <c r="D7" s="1107" t="s">
        <v>3118</v>
      </c>
      <c r="E7" s="1107"/>
      <c r="F7" s="1171"/>
    </row>
    <row r="8" spans="1:6">
      <c r="A8" s="1170" t="s">
        <v>3119</v>
      </c>
      <c r="B8" s="1107"/>
      <c r="C8" s="1107"/>
      <c r="D8" s="1107" t="s">
        <v>3120</v>
      </c>
      <c r="E8" s="1107"/>
      <c r="F8" s="1171"/>
    </row>
    <row r="9" spans="1:6">
      <c r="A9" s="1170" t="s">
        <v>3121</v>
      </c>
      <c r="B9" s="1107"/>
      <c r="C9" s="1107"/>
      <c r="D9" s="1107" t="s">
        <v>3122</v>
      </c>
      <c r="E9" s="1107"/>
      <c r="F9" s="1171"/>
    </row>
    <row r="10" spans="1:6" ht="15.75" thickBot="1">
      <c r="A10" s="1170"/>
      <c r="B10" s="1107"/>
      <c r="C10" s="1107"/>
      <c r="D10" s="1107"/>
      <c r="E10" s="1107"/>
      <c r="F10" s="1171"/>
    </row>
    <row r="11" spans="1:6">
      <c r="A11" s="1224"/>
      <c r="B11" s="1257"/>
      <c r="C11" s="1234"/>
      <c r="D11" s="1234"/>
      <c r="E11" s="1234" t="s">
        <v>3123</v>
      </c>
      <c r="F11" s="1234"/>
    </row>
    <row r="12" spans="1:6">
      <c r="A12" s="1237" t="s">
        <v>1984</v>
      </c>
      <c r="B12" s="1108" t="s">
        <v>4092</v>
      </c>
      <c r="C12" s="1169"/>
      <c r="D12" s="1120" t="s">
        <v>3124</v>
      </c>
      <c r="E12" s="1120" t="s">
        <v>3180</v>
      </c>
      <c r="F12" s="1120" t="s">
        <v>2677</v>
      </c>
    </row>
    <row r="13" spans="1:6">
      <c r="A13" s="1237" t="s">
        <v>1987</v>
      </c>
      <c r="B13" s="735"/>
      <c r="C13" s="1171"/>
      <c r="D13" s="1120" t="s">
        <v>1591</v>
      </c>
      <c r="E13" s="1120" t="s">
        <v>3181</v>
      </c>
      <c r="F13" s="1120"/>
    </row>
    <row r="14" spans="1:6" ht="15.75" thickBot="1">
      <c r="A14" s="1239"/>
      <c r="B14" s="1230" t="s">
        <v>3447</v>
      </c>
      <c r="C14" s="1241"/>
      <c r="D14" s="1240" t="s">
        <v>3448</v>
      </c>
      <c r="E14" s="1240" t="s">
        <v>3449</v>
      </c>
      <c r="F14" s="1240" t="s">
        <v>3450</v>
      </c>
    </row>
    <row r="15" spans="1:6">
      <c r="A15" s="1258">
        <v>1</v>
      </c>
      <c r="B15" s="1259" t="s">
        <v>3424</v>
      </c>
      <c r="C15" s="1186"/>
      <c r="D15" s="1260"/>
      <c r="E15" s="1261"/>
      <c r="F15" s="1262"/>
    </row>
    <row r="16" spans="1:6" ht="15.75" thickBot="1">
      <c r="A16" s="1258">
        <v>2</v>
      </c>
      <c r="B16" s="1122" t="s">
        <v>4123</v>
      </c>
      <c r="C16" s="1186"/>
      <c r="D16" s="1263"/>
      <c r="E16" s="1264"/>
      <c r="F16" s="1265"/>
    </row>
    <row r="17" spans="1:6">
      <c r="A17" s="1258">
        <v>3</v>
      </c>
      <c r="B17" s="1122" t="s">
        <v>3182</v>
      </c>
      <c r="C17" s="1186"/>
      <c r="D17" s="1688">
        <v>148885</v>
      </c>
      <c r="E17" s="1260"/>
      <c r="F17" s="1265"/>
    </row>
    <row r="18" spans="1:6">
      <c r="A18" s="1258">
        <v>4</v>
      </c>
      <c r="B18" s="1122" t="s">
        <v>3183</v>
      </c>
      <c r="C18" s="1186"/>
      <c r="D18" s="1688">
        <v>1438378</v>
      </c>
      <c r="E18" s="1260"/>
      <c r="F18" s="1265"/>
    </row>
    <row r="19" spans="1:6">
      <c r="A19" s="1258">
        <v>5</v>
      </c>
      <c r="B19" s="1122" t="s">
        <v>3184</v>
      </c>
      <c r="C19" s="1186"/>
      <c r="D19" s="1688">
        <v>10416188</v>
      </c>
      <c r="E19" s="1260"/>
      <c r="F19" s="1265"/>
    </row>
    <row r="20" spans="1:6">
      <c r="A20" s="1258">
        <v>6</v>
      </c>
      <c r="B20" s="1122" t="s">
        <v>3185</v>
      </c>
      <c r="C20" s="1186"/>
      <c r="D20" s="1688">
        <v>7865036</v>
      </c>
      <c r="E20" s="1260"/>
      <c r="F20" s="1265"/>
    </row>
    <row r="21" spans="1:6">
      <c r="A21" s="1258">
        <v>7</v>
      </c>
      <c r="B21" s="1122" t="s">
        <v>3186</v>
      </c>
      <c r="C21" s="1186"/>
      <c r="D21" s="1688">
        <v>1293065</v>
      </c>
      <c r="E21" s="1260"/>
      <c r="F21" s="1265"/>
    </row>
    <row r="22" spans="1:6">
      <c r="A22" s="1258">
        <v>8</v>
      </c>
      <c r="B22" s="1122" t="s">
        <v>3187</v>
      </c>
      <c r="C22" s="1186"/>
      <c r="D22" s="1688"/>
      <c r="E22" s="1260"/>
      <c r="F22" s="1265"/>
    </row>
    <row r="23" spans="1:6">
      <c r="A23" s="1258">
        <v>9</v>
      </c>
      <c r="B23" s="1122" t="s">
        <v>4126</v>
      </c>
      <c r="C23" s="1186"/>
      <c r="D23" s="1688">
        <v>22720952</v>
      </c>
      <c r="E23" s="1260"/>
      <c r="F23" s="1265"/>
    </row>
    <row r="24" spans="1:6" ht="15.75" thickBot="1">
      <c r="A24" s="1258">
        <v>10</v>
      </c>
      <c r="B24" s="1122" t="s">
        <v>1215</v>
      </c>
      <c r="C24" s="1186"/>
      <c r="D24" s="1304">
        <f>SUM(D17:D23)</f>
        <v>43882504</v>
      </c>
      <c r="E24" s="1260"/>
      <c r="F24" s="1265"/>
    </row>
    <row r="25" spans="1:6" ht="15.75" thickBot="1">
      <c r="A25" s="1258">
        <v>11</v>
      </c>
      <c r="B25" s="1122" t="s">
        <v>4115</v>
      </c>
      <c r="C25" s="1186"/>
      <c r="D25" s="1266"/>
      <c r="E25" s="1264"/>
      <c r="F25" s="1265"/>
    </row>
    <row r="26" spans="1:6">
      <c r="A26" s="1258">
        <v>12</v>
      </c>
      <c r="B26" s="1122" t="s">
        <v>3182</v>
      </c>
      <c r="C26" s="1186"/>
      <c r="D26" s="1688">
        <v>1754281</v>
      </c>
      <c r="E26" s="1260"/>
      <c r="F26" s="1265"/>
    </row>
    <row r="27" spans="1:6">
      <c r="A27" s="1258">
        <v>13</v>
      </c>
      <c r="B27" s="1122" t="s">
        <v>3183</v>
      </c>
      <c r="C27" s="1186"/>
      <c r="D27" s="1688">
        <v>1003097</v>
      </c>
      <c r="E27" s="1260"/>
      <c r="F27" s="1265"/>
    </row>
    <row r="28" spans="1:6">
      <c r="A28" s="1258">
        <v>14</v>
      </c>
      <c r="B28" s="1122" t="s">
        <v>3184</v>
      </c>
      <c r="C28" s="1186"/>
      <c r="D28" s="1688">
        <v>6958167</v>
      </c>
      <c r="E28" s="1260"/>
      <c r="F28" s="1265"/>
    </row>
    <row r="29" spans="1:6">
      <c r="A29" s="1258">
        <v>15</v>
      </c>
      <c r="B29" s="1122" t="s">
        <v>4126</v>
      </c>
      <c r="C29" s="1186"/>
      <c r="D29" s="1688">
        <v>505944</v>
      </c>
      <c r="E29" s="1260"/>
      <c r="F29" s="1265"/>
    </row>
    <row r="30" spans="1:6" ht="15.75" thickBot="1">
      <c r="A30" s="1258">
        <v>16</v>
      </c>
      <c r="B30" s="1122" t="s">
        <v>1216</v>
      </c>
      <c r="C30" s="1186"/>
      <c r="D30" s="1304">
        <f>SUM(D26:D29)</f>
        <v>10221489</v>
      </c>
      <c r="E30" s="1260"/>
      <c r="F30" s="1265"/>
    </row>
    <row r="31" spans="1:6" ht="15.75" thickBot="1">
      <c r="A31" s="1258">
        <v>17</v>
      </c>
      <c r="B31" s="1122" t="s">
        <v>1217</v>
      </c>
      <c r="C31" s="1186"/>
      <c r="D31" s="1266"/>
      <c r="E31" s="1264"/>
      <c r="F31" s="1265"/>
    </row>
    <row r="32" spans="1:6">
      <c r="A32" s="1258">
        <v>18</v>
      </c>
      <c r="B32" s="1122" t="s">
        <v>1218</v>
      </c>
      <c r="C32" s="1186"/>
      <c r="D32" s="1304">
        <f>D17+D26</f>
        <v>1903166</v>
      </c>
      <c r="E32" s="1260"/>
      <c r="F32" s="1265"/>
    </row>
    <row r="33" spans="1:6">
      <c r="A33" s="1258">
        <v>19</v>
      </c>
      <c r="B33" s="1122" t="s">
        <v>1219</v>
      </c>
      <c r="C33" s="1186"/>
      <c r="D33" s="1304">
        <f>D18+D27</f>
        <v>2441475</v>
      </c>
      <c r="E33" s="1260"/>
      <c r="F33" s="1265"/>
    </row>
    <row r="34" spans="1:6">
      <c r="A34" s="1258">
        <v>20</v>
      </c>
      <c r="B34" s="1122" t="s">
        <v>2488</v>
      </c>
      <c r="C34" s="1186"/>
      <c r="D34" s="1304">
        <f>D19+D28</f>
        <v>17374355</v>
      </c>
      <c r="E34" s="1260"/>
      <c r="F34" s="1265"/>
    </row>
    <row r="35" spans="1:6">
      <c r="A35" s="1258">
        <v>21</v>
      </c>
      <c r="B35" s="1122" t="s">
        <v>2489</v>
      </c>
      <c r="C35" s="1186"/>
      <c r="D35" s="1304">
        <f>D20</f>
        <v>7865036</v>
      </c>
      <c r="E35" s="1260"/>
      <c r="F35" s="1265"/>
    </row>
    <row r="36" spans="1:6">
      <c r="A36" s="1258">
        <v>22</v>
      </c>
      <c r="B36" s="1122" t="s">
        <v>2490</v>
      </c>
      <c r="C36" s="1186"/>
      <c r="D36" s="1304">
        <f>D21</f>
        <v>1293065</v>
      </c>
      <c r="E36" s="1260"/>
      <c r="F36" s="1265"/>
    </row>
    <row r="37" spans="1:6">
      <c r="A37" s="1258">
        <v>23</v>
      </c>
      <c r="B37" s="1122" t="s">
        <v>2491</v>
      </c>
      <c r="C37" s="1186"/>
      <c r="D37" s="1304">
        <f>D22</f>
        <v>0</v>
      </c>
      <c r="E37" s="1260"/>
      <c r="F37" s="1265"/>
    </row>
    <row r="38" spans="1:6" ht="15.75" thickBot="1">
      <c r="A38" s="1258">
        <v>24</v>
      </c>
      <c r="B38" s="1122" t="s">
        <v>2492</v>
      </c>
      <c r="C38" s="1186"/>
      <c r="D38" s="1304">
        <f>D23+D29</f>
        <v>23226896</v>
      </c>
      <c r="E38" s="1263"/>
      <c r="F38" s="1267"/>
    </row>
    <row r="39" spans="1:6" ht="15.75" thickBot="1">
      <c r="A39" s="1258">
        <v>25</v>
      </c>
      <c r="B39" s="1122" t="s">
        <v>2493</v>
      </c>
      <c r="C39" s="1186"/>
      <c r="D39" s="1304">
        <f>SUM(D32:D38)</f>
        <v>54103993</v>
      </c>
      <c r="E39" s="1688">
        <v>2095633</v>
      </c>
      <c r="F39" s="1304">
        <f>D39+E39</f>
        <v>56199626</v>
      </c>
    </row>
    <row r="40" spans="1:6">
      <c r="A40" s="1258">
        <v>26</v>
      </c>
      <c r="B40" s="1259" t="s">
        <v>3425</v>
      </c>
      <c r="C40" s="1186"/>
      <c r="D40" s="1261"/>
      <c r="E40" s="1692"/>
      <c r="F40" s="1693"/>
    </row>
    <row r="41" spans="1:6" ht="15.75" thickBot="1">
      <c r="A41" s="1258">
        <v>27</v>
      </c>
      <c r="B41" s="1122" t="s">
        <v>4123</v>
      </c>
      <c r="C41" s="1186"/>
      <c r="D41" s="1268"/>
      <c r="E41" s="1264"/>
      <c r="F41" s="1265"/>
    </row>
    <row r="42" spans="1:6">
      <c r="A42" s="1258">
        <v>28</v>
      </c>
      <c r="B42" s="1122" t="s">
        <v>2494</v>
      </c>
      <c r="C42" s="1186"/>
      <c r="D42" s="1688">
        <v>2347</v>
      </c>
      <c r="E42" s="1260"/>
      <c r="F42" s="1265"/>
    </row>
    <row r="43" spans="1:6">
      <c r="A43" s="1258">
        <v>29</v>
      </c>
      <c r="B43" s="1122" t="s">
        <v>2495</v>
      </c>
      <c r="C43" s="1186"/>
      <c r="D43" s="1688"/>
      <c r="E43" s="1260"/>
      <c r="F43" s="1265"/>
    </row>
    <row r="44" spans="1:6">
      <c r="A44" s="1258">
        <v>30</v>
      </c>
      <c r="B44" s="1122" t="s">
        <v>2496</v>
      </c>
      <c r="C44" s="1186"/>
      <c r="D44" s="1688">
        <v>282147</v>
      </c>
      <c r="E44" s="1260"/>
      <c r="F44" s="1265"/>
    </row>
    <row r="45" spans="1:6">
      <c r="A45" s="1258">
        <v>31</v>
      </c>
      <c r="B45" s="1122" t="s">
        <v>2497</v>
      </c>
      <c r="C45" s="1186"/>
      <c r="D45" s="1688"/>
      <c r="E45" s="1260"/>
      <c r="F45" s="1265"/>
    </row>
    <row r="46" spans="1:6">
      <c r="A46" s="1258">
        <v>32</v>
      </c>
      <c r="B46" s="1122" t="s">
        <v>3183</v>
      </c>
      <c r="C46" s="1186"/>
      <c r="D46" s="1688">
        <v>710153</v>
      </c>
      <c r="E46" s="1260"/>
      <c r="F46" s="1265"/>
    </row>
    <row r="47" spans="1:6">
      <c r="A47" s="1258">
        <v>33</v>
      </c>
      <c r="B47" s="1122" t="s">
        <v>3184</v>
      </c>
      <c r="C47" s="1186"/>
      <c r="D47" s="1688">
        <v>3147808</v>
      </c>
      <c r="E47" s="1260"/>
      <c r="F47" s="1265"/>
    </row>
    <row r="48" spans="1:6">
      <c r="A48" s="1258">
        <v>34</v>
      </c>
      <c r="B48" s="1122" t="s">
        <v>3185</v>
      </c>
      <c r="C48" s="1186"/>
      <c r="D48" s="1688">
        <v>1335776</v>
      </c>
      <c r="E48" s="1260"/>
      <c r="F48" s="1265"/>
    </row>
    <row r="49" spans="1:6">
      <c r="A49" s="1258">
        <v>35</v>
      </c>
      <c r="B49" s="1122" t="s">
        <v>3186</v>
      </c>
      <c r="C49" s="1186"/>
      <c r="D49" s="1688">
        <v>610704</v>
      </c>
      <c r="E49" s="1260"/>
      <c r="F49" s="1265"/>
    </row>
    <row r="50" spans="1:6">
      <c r="A50" s="1258">
        <v>36</v>
      </c>
      <c r="B50" s="1122" t="s">
        <v>3187</v>
      </c>
      <c r="C50" s="1186"/>
      <c r="D50" s="1688"/>
      <c r="E50" s="1260"/>
      <c r="F50" s="1265"/>
    </row>
    <row r="51" spans="1:6">
      <c r="A51" s="1258">
        <v>37</v>
      </c>
      <c r="B51" s="1122" t="s">
        <v>4126</v>
      </c>
      <c r="C51" s="1186"/>
      <c r="D51" s="1688">
        <v>4385750</v>
      </c>
      <c r="E51" s="1260"/>
      <c r="F51" s="1265"/>
    </row>
    <row r="52" spans="1:6" ht="15.75" thickBot="1">
      <c r="A52" s="1258">
        <v>38</v>
      </c>
      <c r="B52" s="1122" t="s">
        <v>2498</v>
      </c>
      <c r="C52" s="1186"/>
      <c r="D52" s="1304">
        <f>SUM(D42:D51)</f>
        <v>10474685</v>
      </c>
      <c r="E52" s="1260"/>
      <c r="F52" s="1265"/>
    </row>
    <row r="53" spans="1:6" ht="15.75" thickBot="1">
      <c r="A53" s="1258">
        <v>39</v>
      </c>
      <c r="B53" s="1122" t="s">
        <v>4115</v>
      </c>
      <c r="C53" s="1186"/>
      <c r="D53" s="1266"/>
      <c r="E53" s="1264"/>
      <c r="F53" s="1265"/>
    </row>
    <row r="54" spans="1:6">
      <c r="A54" s="1258">
        <v>40</v>
      </c>
      <c r="B54" s="1122" t="s">
        <v>2494</v>
      </c>
      <c r="C54" s="1186"/>
      <c r="D54" s="1688">
        <v>1296</v>
      </c>
      <c r="E54" s="1260"/>
      <c r="F54" s="1265"/>
    </row>
    <row r="55" spans="1:6">
      <c r="A55" s="1258">
        <v>41</v>
      </c>
      <c r="B55" s="1122" t="s">
        <v>2499</v>
      </c>
      <c r="C55" s="1186"/>
      <c r="D55" s="1688"/>
      <c r="E55" s="1260"/>
      <c r="F55" s="1265"/>
    </row>
    <row r="56" spans="1:6">
      <c r="A56" s="1258">
        <v>42</v>
      </c>
      <c r="B56" s="1122" t="s">
        <v>2496</v>
      </c>
      <c r="C56" s="1186"/>
      <c r="D56" s="1688"/>
      <c r="E56" s="1260"/>
      <c r="F56" s="1265"/>
    </row>
    <row r="57" spans="1:6">
      <c r="A57" s="1258">
        <v>43</v>
      </c>
      <c r="B57" s="1122" t="s">
        <v>2497</v>
      </c>
      <c r="C57" s="1186"/>
      <c r="D57" s="1688"/>
      <c r="E57" s="1260"/>
      <c r="F57" s="1265"/>
    </row>
    <row r="58" spans="1:6">
      <c r="A58" s="1258">
        <v>44</v>
      </c>
      <c r="B58" s="1122" t="s">
        <v>3183</v>
      </c>
      <c r="C58" s="1186"/>
      <c r="D58" s="1688">
        <v>234375</v>
      </c>
      <c r="E58" s="1260"/>
      <c r="F58" s="1265"/>
    </row>
    <row r="59" spans="1:6">
      <c r="A59" s="1258">
        <v>45</v>
      </c>
      <c r="B59" s="1122" t="s">
        <v>3184</v>
      </c>
      <c r="C59" s="1186"/>
      <c r="D59" s="1688">
        <v>2632817</v>
      </c>
      <c r="E59" s="1260"/>
      <c r="F59" s="1265"/>
    </row>
    <row r="60" spans="1:6">
      <c r="A60" s="1258">
        <v>46</v>
      </c>
      <c r="B60" s="1122" t="s">
        <v>4126</v>
      </c>
      <c r="C60" s="1186"/>
      <c r="D60" s="1688">
        <v>73536</v>
      </c>
      <c r="E60" s="1260"/>
      <c r="F60" s="1265"/>
    </row>
    <row r="61" spans="1:6" ht="15.75" thickBot="1">
      <c r="A61" s="1239">
        <v>47</v>
      </c>
      <c r="B61" s="1160" t="s">
        <v>2481</v>
      </c>
      <c r="C61" s="1195"/>
      <c r="D61" s="1327">
        <f>SUM(D54:D60)</f>
        <v>2942024</v>
      </c>
      <c r="E61" s="1263"/>
      <c r="F61" s="1267"/>
    </row>
    <row r="62" spans="1:6" ht="15.75">
      <c r="A62" s="149" t="s">
        <v>680</v>
      </c>
    </row>
    <row r="63" spans="1:6" ht="15.75" thickBot="1">
      <c r="A63" s="1108" t="s">
        <v>2482</v>
      </c>
      <c r="B63" s="1108"/>
      <c r="C63" s="1108"/>
      <c r="D63" s="1108"/>
      <c r="E63" s="1108"/>
      <c r="F63" s="1108"/>
    </row>
    <row r="64" spans="1:6">
      <c r="A64" s="1109" t="s">
        <v>2056</v>
      </c>
      <c r="B64" s="1110"/>
      <c r="C64" s="1222" t="s">
        <v>1549</v>
      </c>
      <c r="D64" s="1110"/>
      <c r="E64" s="1223" t="s">
        <v>2058</v>
      </c>
      <c r="F64" s="1224" t="s">
        <v>2059</v>
      </c>
    </row>
    <row r="65" spans="1:6">
      <c r="A65" s="72" t="str">
        <f>'Data Sheet'!$C$25</f>
        <v>Central Hudson Gas &amp; Electric</v>
      </c>
      <c r="B65" s="1107"/>
      <c r="C65" s="1170" t="s">
        <v>1315</v>
      </c>
      <c r="D65" s="1107"/>
      <c r="E65" s="1227" t="s">
        <v>2061</v>
      </c>
      <c r="F65" s="1228"/>
    </row>
    <row r="66" spans="1:6" ht="15.75" thickBot="1">
      <c r="A66" s="1194"/>
      <c r="B66" s="1160"/>
      <c r="C66" s="1194" t="s">
        <v>1316</v>
      </c>
      <c r="D66" s="1160"/>
      <c r="E66" s="1229" t="str">
        <f>'Data Sheet'!$C$40</f>
        <v>4/14/14</v>
      </c>
      <c r="F66" s="1127" t="str">
        <f>'Data Sheet'!$C$38</f>
        <v>12/31/13</v>
      </c>
    </row>
    <row r="67" spans="1:6" ht="16.5" thickBot="1">
      <c r="A67" s="728" t="s">
        <v>2483</v>
      </c>
      <c r="B67" s="729"/>
      <c r="C67" s="1230"/>
      <c r="D67" s="1230"/>
      <c r="E67" s="1230"/>
      <c r="F67" s="1231"/>
    </row>
    <row r="68" spans="1:6">
      <c r="A68" s="1224"/>
      <c r="B68" s="1257"/>
      <c r="C68" s="1234"/>
      <c r="D68" s="1234"/>
      <c r="E68" s="1234" t="s">
        <v>3123</v>
      </c>
      <c r="F68" s="1234"/>
    </row>
    <row r="69" spans="1:6">
      <c r="A69" s="1237" t="s">
        <v>1984</v>
      </c>
      <c r="B69" s="1108" t="s">
        <v>4092</v>
      </c>
      <c r="C69" s="1169"/>
      <c r="D69" s="1120" t="s">
        <v>3124</v>
      </c>
      <c r="E69" s="1120" t="s">
        <v>3180</v>
      </c>
      <c r="F69" s="1120" t="s">
        <v>2677</v>
      </c>
    </row>
    <row r="70" spans="1:6">
      <c r="A70" s="1237" t="s">
        <v>1987</v>
      </c>
      <c r="B70" s="736"/>
      <c r="C70" s="1171"/>
      <c r="D70" s="1120" t="s">
        <v>1591</v>
      </c>
      <c r="E70" s="1120" t="s">
        <v>3181</v>
      </c>
      <c r="F70" s="1120"/>
    </row>
    <row r="71" spans="1:6" ht="15.75" thickBot="1">
      <c r="A71" s="1239"/>
      <c r="B71" s="1230" t="s">
        <v>3447</v>
      </c>
      <c r="C71" s="1241"/>
      <c r="D71" s="1240" t="s">
        <v>3448</v>
      </c>
      <c r="E71" s="1240" t="s">
        <v>3449</v>
      </c>
      <c r="F71" s="1240" t="s">
        <v>3450</v>
      </c>
    </row>
    <row r="72" spans="1:6">
      <c r="A72" s="1258"/>
      <c r="B72" s="1259" t="s">
        <v>2484</v>
      </c>
      <c r="C72" s="1186"/>
      <c r="D72" s="1269"/>
      <c r="E72" s="1261"/>
      <c r="F72" s="1262"/>
    </row>
    <row r="73" spans="1:6" ht="15.75" thickBot="1">
      <c r="A73" s="1258">
        <v>48</v>
      </c>
      <c r="B73" s="1122" t="s">
        <v>1217</v>
      </c>
      <c r="C73" s="1186"/>
      <c r="D73" s="1263"/>
      <c r="E73" s="1264"/>
      <c r="F73" s="1265"/>
    </row>
    <row r="74" spans="1:6">
      <c r="A74" s="1258">
        <v>49</v>
      </c>
      <c r="B74" s="1122" t="s">
        <v>2485</v>
      </c>
      <c r="C74" s="1186"/>
      <c r="D74" s="1304">
        <f>D42+D54</f>
        <v>3643</v>
      </c>
      <c r="E74" s="1260"/>
      <c r="F74" s="1265"/>
    </row>
    <row r="75" spans="1:6">
      <c r="A75" s="1237">
        <v>50</v>
      </c>
      <c r="B75" s="1107" t="s">
        <v>2486</v>
      </c>
      <c r="C75" s="1171"/>
      <c r="D75" s="1246"/>
      <c r="E75" s="1260"/>
      <c r="F75" s="1265"/>
    </row>
    <row r="76" spans="1:6">
      <c r="A76" s="1258"/>
      <c r="B76" s="1122" t="s">
        <v>2487</v>
      </c>
      <c r="C76" s="1186"/>
      <c r="D76" s="1304">
        <f>D43+D55</f>
        <v>0</v>
      </c>
      <c r="E76" s="1260"/>
      <c r="F76" s="1265"/>
    </row>
    <row r="77" spans="1:6">
      <c r="A77" s="1258">
        <v>51</v>
      </c>
      <c r="B77" s="1122" t="s">
        <v>2457</v>
      </c>
      <c r="C77" s="1186"/>
      <c r="D77" s="1304">
        <f>D44+D56</f>
        <v>282147</v>
      </c>
      <c r="E77" s="1260"/>
      <c r="F77" s="1265"/>
    </row>
    <row r="78" spans="1:6">
      <c r="A78" s="1237">
        <v>52</v>
      </c>
      <c r="B78" s="1107" t="s">
        <v>2497</v>
      </c>
      <c r="C78" s="1171"/>
      <c r="D78" s="1246"/>
      <c r="E78" s="1260"/>
      <c r="F78" s="1265"/>
    </row>
    <row r="79" spans="1:6">
      <c r="A79" s="1258"/>
      <c r="B79" s="1122" t="s">
        <v>2458</v>
      </c>
      <c r="C79" s="1186"/>
      <c r="D79" s="1304">
        <f>D45+D57</f>
        <v>0</v>
      </c>
      <c r="E79" s="1260"/>
      <c r="F79" s="1265"/>
    </row>
    <row r="80" spans="1:6">
      <c r="A80" s="1258">
        <v>53</v>
      </c>
      <c r="B80" s="1122" t="s">
        <v>2459</v>
      </c>
      <c r="C80" s="1186"/>
      <c r="D80" s="1304">
        <f>D46+D58</f>
        <v>944528</v>
      </c>
      <c r="E80" s="1260"/>
      <c r="F80" s="1265"/>
    </row>
    <row r="81" spans="1:6">
      <c r="A81" s="1258">
        <v>54</v>
      </c>
      <c r="B81" s="1122" t="s">
        <v>2460</v>
      </c>
      <c r="C81" s="1186"/>
      <c r="D81" s="1304">
        <f>D47+D59</f>
        <v>5780625</v>
      </c>
      <c r="E81" s="1260"/>
      <c r="F81" s="1265"/>
    </row>
    <row r="82" spans="1:6">
      <c r="A82" s="1258">
        <v>55</v>
      </c>
      <c r="B82" s="1122" t="s">
        <v>2461</v>
      </c>
      <c r="C82" s="1186"/>
      <c r="D82" s="1304">
        <f>D48</f>
        <v>1335776</v>
      </c>
      <c r="E82" s="1260"/>
      <c r="F82" s="1265"/>
    </row>
    <row r="83" spans="1:6">
      <c r="A83" s="1258">
        <v>56</v>
      </c>
      <c r="B83" s="1122" t="s">
        <v>2462</v>
      </c>
      <c r="C83" s="1186"/>
      <c r="D83" s="1304">
        <f>D49</f>
        <v>610704</v>
      </c>
      <c r="E83" s="1260"/>
      <c r="F83" s="1265"/>
    </row>
    <row r="84" spans="1:6">
      <c r="A84" s="1258">
        <v>57</v>
      </c>
      <c r="B84" s="1122" t="s">
        <v>2463</v>
      </c>
      <c r="C84" s="1186"/>
      <c r="D84" s="1304">
        <f>D50</f>
        <v>0</v>
      </c>
      <c r="E84" s="1260"/>
      <c r="F84" s="1265"/>
    </row>
    <row r="85" spans="1:6" ht="15.75" thickBot="1">
      <c r="A85" s="1258">
        <v>58</v>
      </c>
      <c r="B85" s="1122" t="s">
        <v>2464</v>
      </c>
      <c r="C85" s="1186"/>
      <c r="D85" s="1304">
        <f>D51+D60</f>
        <v>4459286</v>
      </c>
      <c r="E85" s="1263"/>
      <c r="F85" s="1267"/>
    </row>
    <row r="86" spans="1:6">
      <c r="A86" s="1258">
        <v>59</v>
      </c>
      <c r="B86" s="1122" t="s">
        <v>2465</v>
      </c>
      <c r="C86" s="1186"/>
      <c r="D86" s="1304">
        <f>SUM(D74:D85)</f>
        <v>13416709</v>
      </c>
      <c r="E86" s="1688">
        <v>563388</v>
      </c>
      <c r="F86" s="1304">
        <f>D86+E86</f>
        <v>13980097</v>
      </c>
    </row>
    <row r="87" spans="1:6">
      <c r="A87" s="1258">
        <v>60</v>
      </c>
      <c r="B87" s="1259" t="s">
        <v>2466</v>
      </c>
      <c r="C87" s="1186"/>
      <c r="D87" s="1304"/>
      <c r="E87" s="1304"/>
      <c r="F87" s="1304">
        <f>D87+E87</f>
        <v>0</v>
      </c>
    </row>
    <row r="88" spans="1:6">
      <c r="A88" s="1258">
        <v>61</v>
      </c>
      <c r="B88" s="1122" t="s">
        <v>2467</v>
      </c>
      <c r="C88" s="1186"/>
      <c r="D88" s="1688"/>
      <c r="E88" s="1688"/>
      <c r="F88" s="1304">
        <f>D88+E88</f>
        <v>0</v>
      </c>
    </row>
    <row r="89" spans="1:6" ht="15.75" thickBot="1">
      <c r="A89" s="1258">
        <v>62</v>
      </c>
      <c r="B89" s="1122" t="s">
        <v>2468</v>
      </c>
      <c r="C89" s="1186"/>
      <c r="D89" s="1304">
        <f>D39+D86+D88</f>
        <v>67520702</v>
      </c>
      <c r="E89" s="1304">
        <f>E39+E86+E88</f>
        <v>2659021</v>
      </c>
      <c r="F89" s="1304">
        <f>F39+F86+F88</f>
        <v>70179723</v>
      </c>
    </row>
    <row r="90" spans="1:6">
      <c r="A90" s="1258">
        <v>63</v>
      </c>
      <c r="B90" s="1259" t="s">
        <v>2469</v>
      </c>
      <c r="C90" s="1186"/>
      <c r="D90" s="1269"/>
      <c r="E90" s="1261"/>
      <c r="F90" s="1262"/>
    </row>
    <row r="91" spans="1:6" ht="15.75" thickBot="1">
      <c r="A91" s="1258">
        <v>64</v>
      </c>
      <c r="B91" s="1122" t="s">
        <v>2470</v>
      </c>
      <c r="C91" s="1186"/>
      <c r="D91" s="1263"/>
      <c r="E91" s="1268"/>
      <c r="F91" s="1267"/>
    </row>
    <row r="92" spans="1:6">
      <c r="A92" s="1258">
        <v>65</v>
      </c>
      <c r="B92" s="1122" t="s">
        <v>2471</v>
      </c>
      <c r="C92" s="1186"/>
      <c r="D92" s="1688">
        <v>12720108</v>
      </c>
      <c r="E92" s="1688">
        <v>949289</v>
      </c>
      <c r="F92" s="1304">
        <f>D92+E92</f>
        <v>13669397</v>
      </c>
    </row>
    <row r="93" spans="1:6">
      <c r="A93" s="1258">
        <v>66</v>
      </c>
      <c r="B93" s="1122" t="s">
        <v>2472</v>
      </c>
      <c r="C93" s="1186"/>
      <c r="D93" s="1688">
        <v>3070452</v>
      </c>
      <c r="E93" s="1688">
        <v>209149</v>
      </c>
      <c r="F93" s="1304">
        <f>D93+E93</f>
        <v>3279601</v>
      </c>
    </row>
    <row r="94" spans="1:6">
      <c r="A94" s="1258">
        <v>67</v>
      </c>
      <c r="B94" s="1122" t="s">
        <v>2473</v>
      </c>
      <c r="C94" s="1186"/>
      <c r="D94" s="1688">
        <f>787735+4498409</f>
        <v>5286144</v>
      </c>
      <c r="E94" s="1688">
        <f>4568+22108</f>
        <v>26676</v>
      </c>
      <c r="F94" s="1304">
        <f>D94+E94</f>
        <v>5312820</v>
      </c>
    </row>
    <row r="95" spans="1:6" ht="15.75" thickBot="1">
      <c r="A95" s="1258">
        <v>68</v>
      </c>
      <c r="B95" s="1122" t="s">
        <v>2474</v>
      </c>
      <c r="C95" s="1186"/>
      <c r="D95" s="1304">
        <f>SUM(D92:D94)</f>
        <v>21076704</v>
      </c>
      <c r="E95" s="1304">
        <f>SUM(E92:E94)</f>
        <v>1185114</v>
      </c>
      <c r="F95" s="1304">
        <f>SUM(F92:F94)</f>
        <v>22261818</v>
      </c>
    </row>
    <row r="96" spans="1:6" ht="15.75" thickBot="1">
      <c r="A96" s="1258">
        <v>69</v>
      </c>
      <c r="B96" s="1122" t="s">
        <v>2475</v>
      </c>
      <c r="C96" s="1186"/>
      <c r="D96" s="1689"/>
      <c r="E96" s="1266"/>
      <c r="F96" s="1270"/>
    </row>
    <row r="97" spans="1:6">
      <c r="A97" s="1258">
        <v>70</v>
      </c>
      <c r="B97" s="1122" t="s">
        <v>2471</v>
      </c>
      <c r="C97" s="1186"/>
      <c r="D97" s="1688">
        <v>1679696</v>
      </c>
      <c r="E97" s="1688">
        <v>17552</v>
      </c>
      <c r="F97" s="1304">
        <f>D97+E97</f>
        <v>1697248</v>
      </c>
    </row>
    <row r="98" spans="1:6">
      <c r="A98" s="1258">
        <v>71</v>
      </c>
      <c r="B98" s="1122" t="s">
        <v>2472</v>
      </c>
      <c r="C98" s="1186"/>
      <c r="D98" s="1688">
        <v>-11550</v>
      </c>
      <c r="E98" s="1688">
        <v>106</v>
      </c>
      <c r="F98" s="1304">
        <f>D98+E98</f>
        <v>-11444</v>
      </c>
    </row>
    <row r="99" spans="1:6">
      <c r="A99" s="1258">
        <v>72</v>
      </c>
      <c r="B99" s="1122" t="s">
        <v>2473</v>
      </c>
      <c r="C99" s="1186"/>
      <c r="D99" s="1688">
        <v>4736</v>
      </c>
      <c r="E99" s="1688">
        <v>0</v>
      </c>
      <c r="F99" s="1304">
        <f>D99+E99</f>
        <v>4736</v>
      </c>
    </row>
    <row r="100" spans="1:6">
      <c r="A100" s="1258">
        <v>73</v>
      </c>
      <c r="B100" s="1122" t="s">
        <v>3188</v>
      </c>
      <c r="C100" s="1186"/>
      <c r="D100" s="1304">
        <f>SUM(D97:D99)</f>
        <v>1672882</v>
      </c>
      <c r="E100" s="1304">
        <f>SUM(E97:E99)</f>
        <v>17658</v>
      </c>
      <c r="F100" s="1304">
        <f>SUM(F97:F99)</f>
        <v>1690540</v>
      </c>
    </row>
    <row r="101" spans="1:6">
      <c r="A101" s="1237">
        <v>74</v>
      </c>
      <c r="B101" s="1107" t="s">
        <v>3189</v>
      </c>
      <c r="C101" s="1171"/>
      <c r="D101" s="1246"/>
      <c r="E101" s="1246"/>
      <c r="F101" s="1246"/>
    </row>
    <row r="102" spans="1:6">
      <c r="A102" s="1237">
        <v>75</v>
      </c>
      <c r="B102" s="1252"/>
      <c r="C102" s="1271"/>
      <c r="D102" s="1690"/>
      <c r="E102" s="1690"/>
      <c r="F102" s="1246">
        <f t="shared" ref="F102:F121" si="0">D102+E102</f>
        <v>0</v>
      </c>
    </row>
    <row r="103" spans="1:6">
      <c r="A103" s="1237">
        <v>76</v>
      </c>
      <c r="B103" s="1252"/>
      <c r="C103" s="1271"/>
      <c r="D103" s="1690"/>
      <c r="E103" s="1690"/>
      <c r="F103" s="1246">
        <f t="shared" si="0"/>
        <v>0</v>
      </c>
    </row>
    <row r="104" spans="1:6">
      <c r="A104" s="1237">
        <v>77</v>
      </c>
      <c r="B104" s="1252" t="s">
        <v>4659</v>
      </c>
      <c r="C104" s="1271"/>
      <c r="D104" s="1690">
        <f>5875+141+89505-155371+378483+59695+151346</f>
        <v>529674</v>
      </c>
      <c r="E104" s="1690">
        <f>1837+13</f>
        <v>1850</v>
      </c>
      <c r="F104" s="1246">
        <f t="shared" si="0"/>
        <v>531524</v>
      </c>
    </row>
    <row r="105" spans="1:6">
      <c r="A105" s="1237">
        <v>78</v>
      </c>
      <c r="B105" s="1252"/>
      <c r="C105" s="1271"/>
      <c r="D105" s="1690"/>
      <c r="E105" s="1690"/>
      <c r="F105" s="1246">
        <f t="shared" si="0"/>
        <v>0</v>
      </c>
    </row>
    <row r="106" spans="1:6">
      <c r="A106" s="1237">
        <v>79</v>
      </c>
      <c r="B106" s="1252" t="s">
        <v>4660</v>
      </c>
      <c r="C106" s="1271"/>
      <c r="D106" s="1690">
        <f>393162-33012</f>
        <v>360150</v>
      </c>
      <c r="E106" s="1690"/>
      <c r="F106" s="1246">
        <f t="shared" si="0"/>
        <v>360150</v>
      </c>
    </row>
    <row r="107" spans="1:6">
      <c r="A107" s="1237">
        <v>80</v>
      </c>
      <c r="B107" s="1252" t="s">
        <v>4661</v>
      </c>
      <c r="C107" s="1271"/>
      <c r="D107" s="1690">
        <v>66013</v>
      </c>
      <c r="E107" s="1690"/>
      <c r="F107" s="1246">
        <f>D107+E107</f>
        <v>66013</v>
      </c>
    </row>
    <row r="108" spans="1:6">
      <c r="A108" s="1237">
        <v>81</v>
      </c>
      <c r="B108" s="1252" t="s">
        <v>4662</v>
      </c>
      <c r="C108" s="1271"/>
      <c r="D108" s="1690">
        <v>217622</v>
      </c>
      <c r="E108" s="1690"/>
      <c r="F108" s="1246">
        <f>D108+E108</f>
        <v>217622</v>
      </c>
    </row>
    <row r="109" spans="1:6">
      <c r="A109" s="1237">
        <v>82</v>
      </c>
      <c r="B109" s="1252"/>
      <c r="C109" s="1271"/>
      <c r="D109" s="1690"/>
      <c r="E109" s="1690"/>
      <c r="F109" s="1246">
        <f>D109+E109</f>
        <v>0</v>
      </c>
    </row>
    <row r="110" spans="1:6">
      <c r="A110" s="1237">
        <v>83</v>
      </c>
      <c r="B110" s="1252"/>
      <c r="C110" s="1271"/>
      <c r="D110" s="1690"/>
      <c r="E110" s="1690"/>
      <c r="F110" s="1246">
        <f t="shared" si="0"/>
        <v>0</v>
      </c>
    </row>
    <row r="111" spans="1:6">
      <c r="A111" s="1237">
        <v>84</v>
      </c>
      <c r="B111" s="1252"/>
      <c r="C111" s="1271"/>
      <c r="D111" s="1690"/>
      <c r="E111" s="1690"/>
      <c r="F111" s="1246">
        <f t="shared" si="0"/>
        <v>0</v>
      </c>
    </row>
    <row r="112" spans="1:6">
      <c r="A112" s="1237">
        <v>85</v>
      </c>
      <c r="B112" s="1252"/>
      <c r="C112" s="1271"/>
      <c r="D112" s="1690"/>
      <c r="E112" s="1690"/>
      <c r="F112" s="1246">
        <f t="shared" si="0"/>
        <v>0</v>
      </c>
    </row>
    <row r="113" spans="1:6">
      <c r="A113" s="1237">
        <v>86</v>
      </c>
      <c r="B113" s="1252"/>
      <c r="C113" s="1271"/>
      <c r="D113" s="1690"/>
      <c r="E113" s="1690"/>
      <c r="F113" s="1246">
        <f t="shared" si="0"/>
        <v>0</v>
      </c>
    </row>
    <row r="114" spans="1:6">
      <c r="A114" s="1237">
        <v>87</v>
      </c>
      <c r="B114" s="1252"/>
      <c r="C114" s="1271"/>
      <c r="D114" s="1690"/>
      <c r="E114" s="1690"/>
      <c r="F114" s="1246">
        <f t="shared" si="0"/>
        <v>0</v>
      </c>
    </row>
    <row r="115" spans="1:6">
      <c r="A115" s="1237">
        <v>88</v>
      </c>
      <c r="B115" s="1252"/>
      <c r="C115" s="1271"/>
      <c r="D115" s="1690"/>
      <c r="E115" s="1690"/>
      <c r="F115" s="1246">
        <f t="shared" si="0"/>
        <v>0</v>
      </c>
    </row>
    <row r="116" spans="1:6">
      <c r="A116" s="1237">
        <v>89</v>
      </c>
      <c r="B116" s="1252"/>
      <c r="C116" s="1271"/>
      <c r="D116" s="1690"/>
      <c r="E116" s="1690"/>
      <c r="F116" s="1246">
        <f t="shared" si="0"/>
        <v>0</v>
      </c>
    </row>
    <row r="117" spans="1:6">
      <c r="A117" s="1237">
        <v>90</v>
      </c>
      <c r="B117" s="1252"/>
      <c r="C117" s="1271"/>
      <c r="D117" s="1690"/>
      <c r="E117" s="1690"/>
      <c r="F117" s="1246">
        <f t="shared" si="0"/>
        <v>0</v>
      </c>
    </row>
    <row r="118" spans="1:6">
      <c r="A118" s="1237">
        <v>91</v>
      </c>
      <c r="B118" s="1252"/>
      <c r="C118" s="1271"/>
      <c r="D118" s="1690"/>
      <c r="E118" s="1690"/>
      <c r="F118" s="1246">
        <f t="shared" si="0"/>
        <v>0</v>
      </c>
    </row>
    <row r="119" spans="1:6">
      <c r="A119" s="1237">
        <v>92</v>
      </c>
      <c r="B119" s="1252"/>
      <c r="C119" s="1271"/>
      <c r="D119" s="1690"/>
      <c r="E119" s="1690"/>
      <c r="F119" s="1246">
        <f t="shared" si="0"/>
        <v>0</v>
      </c>
    </row>
    <row r="120" spans="1:6">
      <c r="A120" s="1237">
        <v>93</v>
      </c>
      <c r="B120" s="1252"/>
      <c r="C120" s="1271"/>
      <c r="D120" s="1690"/>
      <c r="E120" s="1690"/>
      <c r="F120" s="1246">
        <f t="shared" si="0"/>
        <v>0</v>
      </c>
    </row>
    <row r="121" spans="1:6" ht="15.75" thickBot="1">
      <c r="A121" s="1239">
        <v>94</v>
      </c>
      <c r="B121" s="1256"/>
      <c r="C121" s="1272"/>
      <c r="D121" s="1691"/>
      <c r="E121" s="1691"/>
      <c r="F121" s="1327">
        <f t="shared" si="0"/>
        <v>0</v>
      </c>
    </row>
    <row r="122" spans="1:6" ht="15.75" thickBot="1">
      <c r="A122" s="1239">
        <v>95</v>
      </c>
      <c r="B122" s="1160" t="s">
        <v>3190</v>
      </c>
      <c r="C122" s="1195"/>
      <c r="D122" s="1327">
        <f>SUM(D102:D121)</f>
        <v>1173459</v>
      </c>
      <c r="E122" s="1327">
        <f>SUM(E102:E121)</f>
        <v>1850</v>
      </c>
      <c r="F122" s="1327">
        <f>SUM(F101:F121)</f>
        <v>1175309</v>
      </c>
    </row>
    <row r="123" spans="1:6" ht="15.75" thickBot="1">
      <c r="A123" s="1239">
        <v>96</v>
      </c>
      <c r="B123" s="1160" t="s">
        <v>3191</v>
      </c>
      <c r="C123" s="1195"/>
      <c r="D123" s="1327">
        <f>D89+D95+D100+D122</f>
        <v>91443747</v>
      </c>
      <c r="E123" s="1327">
        <f>E89+E95+E100+E122</f>
        <v>3863643</v>
      </c>
      <c r="F123" s="1327">
        <f>F89+F95+F100+F122</f>
        <v>95307390</v>
      </c>
    </row>
    <row r="124" spans="1:6" ht="15.75">
      <c r="A124" s="114" t="s">
        <v>680</v>
      </c>
    </row>
    <row r="125" spans="1:6">
      <c r="A125" s="1108" t="s">
        <v>3192</v>
      </c>
      <c r="B125" s="1108"/>
      <c r="C125" s="1108"/>
      <c r="D125" s="1108"/>
      <c r="E125" s="1108"/>
      <c r="F125" s="1108"/>
    </row>
  </sheetData>
  <customSheetViews>
    <customSheetView guid="{15E51391-F6F3-48E9-B40F-0D0FA5B2E445}" scale="85" colorId="22" showPageBreaks="1" topLeftCell="A76">
      <selection activeCell="D109" sqref="D109"/>
      <rowBreaks count="1" manualBreakCount="1">
        <brk id="63" max="16383" man="1"/>
      </rowBreaks>
      <pageMargins left="0.5" right="0.5" top="0.25" bottom="0.25" header="0" footer="0"/>
      <printOptions horizontalCentered="1" verticalCentered="1"/>
      <pageSetup scale="70" fitToHeight="2" orientation="portrait" r:id="rId1"/>
      <headerFooter alignWithMargins="0"/>
    </customSheetView>
    <customSheetView guid="{3A144620-83F7-4F5B-821B-3720DAB5A017}"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2"/>
      <headerFooter alignWithMargins="0"/>
    </customSheetView>
    <customSheetView guid="{4AE1E835-A004-41CE-8576-E42DEB829644}"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3"/>
      <headerFooter alignWithMargins="0"/>
    </customSheetView>
    <customSheetView guid="{F164CA47-D0CA-4087-947A-F5047D94B8B7}"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4"/>
      <headerFooter alignWithMargins="0"/>
    </customSheetView>
    <customSheetView guid="{BD2EE8C8-7F57-4FE0-A338-C6EB2215B0F1}"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5"/>
      <headerFooter alignWithMargins="0"/>
    </customSheetView>
    <customSheetView guid="{C7E3EE00-B00F-419E-8611-266863084489}"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6"/>
      <headerFooter alignWithMargins="0"/>
    </customSheetView>
    <customSheetView guid="{3477AA39-47F3-4DEE-B5AC-34FD34A7C506}"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7"/>
      <headerFooter alignWithMargins="0"/>
    </customSheetView>
    <customSheetView guid="{49B64248-30F9-46D2-A9F4-36D89630158D}"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8"/>
      <headerFooter alignWithMargins="0"/>
    </customSheetView>
    <customSheetView guid="{9460FF40-1E23-4EAD-9F2E-3CC0E3823200}" scale="85" colorId="22" topLeftCell="A49">
      <selection activeCell="D61" sqref="D61"/>
      <rowBreaks count="1" manualBreakCount="1">
        <brk id="63" max="16383" man="1"/>
      </rowBreaks>
      <pageMargins left="0.5" right="0.5" top="0.25" bottom="0.25" header="0" footer="0"/>
      <printOptions horizontalCentered="1" verticalCentered="1"/>
      <pageSetup scale="70" fitToHeight="2" orientation="portrait" horizontalDpi="300" verticalDpi="300" r:id="rId9"/>
      <headerFooter alignWithMargins="0"/>
    </customSheetView>
    <customSheetView guid="{EB23B504-8D38-44C1-A572-0BC0016A4154}"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0"/>
      <headerFooter alignWithMargins="0"/>
    </customSheetView>
    <customSheetView guid="{33F19BEF-14FD-48AD-9437-DC9391C2FB5D}"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1"/>
      <headerFooter alignWithMargins="0"/>
    </customSheetView>
    <customSheetView guid="{3572A64A-10E1-48A8-88DB-C6FDE35A45D9}"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2"/>
      <headerFooter alignWithMargins="0"/>
    </customSheetView>
    <customSheetView guid="{9A3FFF2B-6404-4DF1-A691-3B3D111BF416}"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3"/>
      <headerFooter alignWithMargins="0"/>
    </customSheetView>
    <customSheetView guid="{6972FD2D-1C11-49E2-936D-D053FB86EE49}"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4"/>
      <headerFooter alignWithMargins="0"/>
    </customSheetView>
    <customSheetView guid="{909B62D3-37B4-48E7-A28D-FCCB057513A6}" scale="85" colorId="22">
      <rowBreaks count="1" manualBreakCount="1">
        <brk id="63" max="16383" man="1"/>
      </rowBreaks>
      <pageMargins left="0.5" right="0.5" top="0.25" bottom="0.25" header="0" footer="0"/>
      <printOptions horizontalCentered="1" verticalCentered="1"/>
      <pageSetup scale="70" fitToHeight="2" orientation="portrait" horizontalDpi="300" verticalDpi="300" r:id="rId15"/>
      <headerFooter alignWithMargins="0"/>
    </customSheetView>
    <customSheetView guid="{AF5B460E-BE98-4D6A-BC4D-FB7F586FE8C3}" scale="85" colorId="22">
      <selection activeCell="F86" sqref="F86"/>
      <rowBreaks count="1" manualBreakCount="1">
        <brk id="63" max="16383" man="1"/>
      </rowBreaks>
      <pageMargins left="0.5" right="0.5" top="0.25" bottom="0.25" header="0" footer="0"/>
      <printOptions horizontalCentered="1" verticalCentered="1"/>
      <pageSetup scale="70" fitToHeight="2" orientation="portrait" horizontalDpi="300" verticalDpi="300" r:id="rId16"/>
      <headerFooter alignWithMargins="0"/>
    </customSheetView>
    <customSheetView guid="{AD2DEECA-73A1-433A-8496-725ED72ABD3B}" scale="85" colorId="22">
      <selection activeCell="F86" sqref="F86"/>
      <rowBreaks count="1" manualBreakCount="1">
        <brk id="63" max="16383" man="1"/>
      </rowBreaks>
      <pageMargins left="0.5" right="0.5" top="0.25" bottom="0.25" header="0" footer="0"/>
      <printOptions horizontalCentered="1" verticalCentered="1"/>
      <pageSetup scale="70" fitToHeight="2" orientation="portrait" horizontalDpi="300" verticalDpi="300" r:id="rId17"/>
      <headerFooter alignWithMargins="0"/>
    </customSheetView>
    <customSheetView guid="{613A73D1-ED13-41BC-B183-6F740B4BAFC9}" scale="60" colorId="22" showPageBreaks="1" view="pageBreakPreview" topLeftCell="A109">
      <selection activeCell="F86" sqref="F86"/>
      <rowBreaks count="1" manualBreakCount="1">
        <brk id="63" max="16383" man="1"/>
      </rowBreaks>
      <pageMargins left="0.5" right="0.5" top="0.25" bottom="0.25" header="0" footer="0"/>
      <printOptions horizontalCentered="1" verticalCentered="1"/>
      <pageSetup scale="70" fitToHeight="2" orientation="portrait" horizontalDpi="300" verticalDpi="300" r:id="rId18"/>
      <headerFooter alignWithMargins="0"/>
    </customSheetView>
  </customSheetViews>
  <printOptions horizontalCentered="1" verticalCentered="1"/>
  <pageMargins left="0.5" right="0.5" top="0.25" bottom="0.25" header="0" footer="0"/>
  <pageSetup scale="70" fitToHeight="2" orientation="portrait" horizontalDpi="300" verticalDpi="300" r:id="rId19"/>
  <headerFooter alignWithMargins="0"/>
  <rowBreaks count="1" manualBreakCount="1">
    <brk id="6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74"/>
  <sheetViews>
    <sheetView defaultGridColor="0" view="pageBreakPreview" topLeftCell="A37" colorId="22" zoomScale="60" zoomScaleNormal="85" workbookViewId="0">
      <selection activeCell="H96" sqref="H96"/>
    </sheetView>
  </sheetViews>
  <sheetFormatPr defaultColWidth="9.6640625" defaultRowHeight="15"/>
  <cols>
    <col min="1" max="1" width="6.6640625" customWidth="1"/>
    <col min="2" max="2" width="33.88671875" customWidth="1"/>
    <col min="3" max="7" width="14.6640625" customWidth="1"/>
    <col min="8" max="8" width="7.109375" customWidth="1"/>
  </cols>
  <sheetData>
    <row r="1" spans="1:8">
      <c r="A1" s="1109" t="s">
        <v>2056</v>
      </c>
      <c r="B1" s="1110"/>
      <c r="C1" s="1110"/>
      <c r="D1" s="1222" t="s">
        <v>1549</v>
      </c>
      <c r="E1" s="1110"/>
      <c r="F1" s="1223" t="s">
        <v>2058</v>
      </c>
      <c r="G1" s="1223" t="s">
        <v>2059</v>
      </c>
      <c r="H1" s="1234"/>
    </row>
    <row r="2" spans="1:8">
      <c r="A2" s="72" t="str">
        <f>'Data Sheet'!$C$25</f>
        <v>Central Hudson Gas &amp; Electric</v>
      </c>
      <c r="B2" s="1252"/>
      <c r="C2" s="1252"/>
      <c r="D2" s="1253" t="s">
        <v>1315</v>
      </c>
      <c r="E2" s="1252"/>
      <c r="F2" s="1227" t="s">
        <v>2061</v>
      </c>
      <c r="G2" s="1253"/>
      <c r="H2" s="1271"/>
    </row>
    <row r="3" spans="1:8" ht="15" customHeight="1" thickBot="1">
      <c r="A3" s="1255"/>
      <c r="B3" s="1256"/>
      <c r="C3" s="1256"/>
      <c r="D3" s="1255" t="s">
        <v>1316</v>
      </c>
      <c r="E3" s="1256"/>
      <c r="F3" s="1229" t="str">
        <f>'Data Sheet'!$C$40</f>
        <v>4/14/14</v>
      </c>
      <c r="G3" s="1273" t="str">
        <f>'Data Sheet'!$C$38</f>
        <v>12/31/13</v>
      </c>
      <c r="H3" s="1186"/>
    </row>
    <row r="4" spans="1:8" ht="15" customHeight="1" thickBot="1">
      <c r="A4" s="728" t="s">
        <v>3193</v>
      </c>
      <c r="B4" s="729"/>
      <c r="C4" s="729"/>
      <c r="D4" s="729"/>
      <c r="E4" s="729"/>
      <c r="F4" s="1230"/>
      <c r="G4" s="1230"/>
      <c r="H4" s="1231"/>
    </row>
    <row r="5" spans="1:8" ht="15.75">
      <c r="A5" s="68"/>
      <c r="B5" s="17"/>
      <c r="C5" s="17"/>
      <c r="D5" s="17"/>
      <c r="E5" s="17"/>
      <c r="F5" s="1108"/>
      <c r="G5" s="1108"/>
      <c r="H5" s="1209"/>
    </row>
    <row r="6" spans="1:8">
      <c r="A6" s="1170" t="s">
        <v>3194</v>
      </c>
      <c r="B6" s="17"/>
      <c r="C6" s="17"/>
      <c r="D6" s="17"/>
      <c r="E6" s="1107" t="s">
        <v>3195</v>
      </c>
      <c r="F6" s="1107"/>
      <c r="G6" s="1108"/>
      <c r="H6" s="1169"/>
    </row>
    <row r="7" spans="1:8">
      <c r="A7" s="1170" t="s">
        <v>3196</v>
      </c>
      <c r="B7" s="1107"/>
      <c r="C7" s="1107"/>
      <c r="D7" s="1107"/>
      <c r="E7" s="1107" t="s">
        <v>3197</v>
      </c>
      <c r="F7" s="1107"/>
      <c r="G7" s="1107"/>
      <c r="H7" s="1171"/>
    </row>
    <row r="8" spans="1:8">
      <c r="A8" s="1170" t="s">
        <v>3198</v>
      </c>
      <c r="B8" s="1107"/>
      <c r="C8" s="1107"/>
      <c r="D8" s="1107"/>
      <c r="E8" s="1107" t="s">
        <v>3199</v>
      </c>
      <c r="F8" s="1107"/>
      <c r="G8" s="1107"/>
      <c r="H8" s="1171"/>
    </row>
    <row r="9" spans="1:8">
      <c r="A9" s="1170" t="s">
        <v>3200</v>
      </c>
      <c r="B9" s="1107"/>
      <c r="C9" s="1107"/>
      <c r="D9" s="1107"/>
      <c r="E9" s="1107" t="s">
        <v>3201</v>
      </c>
      <c r="F9" s="1107"/>
      <c r="G9" s="1107"/>
      <c r="H9" s="1171"/>
    </row>
    <row r="10" spans="1:8">
      <c r="A10" s="1170" t="s">
        <v>3202</v>
      </c>
      <c r="B10" s="1107"/>
      <c r="C10" s="1107"/>
      <c r="D10" s="1107"/>
      <c r="E10" s="1107" t="s">
        <v>3203</v>
      </c>
      <c r="F10" s="1107"/>
      <c r="G10" s="1107"/>
      <c r="H10" s="1171"/>
    </row>
    <row r="11" spans="1:8">
      <c r="A11" s="1170" t="s">
        <v>3204</v>
      </c>
      <c r="B11" s="1107"/>
      <c r="C11" s="1107"/>
      <c r="D11" s="1107"/>
      <c r="E11" s="1107" t="s">
        <v>3205</v>
      </c>
      <c r="F11" s="1107"/>
      <c r="G11" s="1107"/>
      <c r="H11" s="1171"/>
    </row>
    <row r="12" spans="1:8">
      <c r="A12" s="1170" t="s">
        <v>3206</v>
      </c>
      <c r="B12" s="1107"/>
      <c r="C12" s="1107"/>
      <c r="D12" s="1107"/>
      <c r="E12" s="1107" t="s">
        <v>3207</v>
      </c>
      <c r="F12" s="1107"/>
      <c r="G12" s="1107"/>
      <c r="H12" s="1171"/>
    </row>
    <row r="13" spans="1:8">
      <c r="A13" s="1170" t="s">
        <v>3208</v>
      </c>
      <c r="B13" s="1107"/>
      <c r="C13" s="1107"/>
      <c r="D13" s="1107"/>
      <c r="E13" s="1107" t="s">
        <v>3209</v>
      </c>
      <c r="F13" s="1107"/>
      <c r="G13" s="1107"/>
      <c r="H13" s="1171"/>
    </row>
    <row r="14" spans="1:8">
      <c r="A14" s="1170" t="s">
        <v>3210</v>
      </c>
      <c r="B14" s="1107"/>
      <c r="C14" s="1107"/>
      <c r="D14" s="1107"/>
      <c r="E14" s="1107" t="s">
        <v>1826</v>
      </c>
      <c r="F14" s="1107"/>
      <c r="G14" s="1107"/>
      <c r="H14" s="1171"/>
    </row>
    <row r="15" spans="1:8">
      <c r="A15" s="1170" t="s">
        <v>1827</v>
      </c>
      <c r="B15" s="1107"/>
      <c r="C15" s="1107"/>
      <c r="D15" s="1107"/>
      <c r="E15" s="1107" t="s">
        <v>1828</v>
      </c>
      <c r="F15" s="1107"/>
      <c r="G15" s="1107"/>
      <c r="H15" s="1171"/>
    </row>
    <row r="16" spans="1:8">
      <c r="A16" s="1170" t="s">
        <v>1829</v>
      </c>
      <c r="B16" s="1107"/>
      <c r="C16" s="1107"/>
      <c r="D16" s="1107"/>
      <c r="E16" s="1107" t="s">
        <v>1830</v>
      </c>
      <c r="F16" s="1107"/>
      <c r="G16" s="1107"/>
      <c r="H16" s="1171"/>
    </row>
    <row r="17" spans="1:8">
      <c r="A17" s="1170" t="s">
        <v>1831</v>
      </c>
      <c r="B17" s="1107"/>
      <c r="C17" s="1107"/>
      <c r="D17" s="1107"/>
      <c r="E17" s="1107" t="s">
        <v>1832</v>
      </c>
      <c r="F17" s="1107"/>
      <c r="G17" s="1107"/>
      <c r="H17" s="1171"/>
    </row>
    <row r="18" spans="1:8" ht="15.75" thickBot="1">
      <c r="A18" s="1170"/>
      <c r="B18" s="1107"/>
      <c r="C18" s="1107"/>
      <c r="D18" s="1107"/>
      <c r="E18" s="1107"/>
      <c r="F18" s="1107"/>
      <c r="G18" s="1107"/>
      <c r="H18" s="1171"/>
    </row>
    <row r="19" spans="1:8">
      <c r="A19" s="1274" t="s">
        <v>2537</v>
      </c>
      <c r="B19" s="737"/>
      <c r="C19" s="1275" t="s">
        <v>1028</v>
      </c>
      <c r="D19" s="1275"/>
      <c r="E19" s="1275"/>
      <c r="F19" s="1275"/>
      <c r="G19" s="1275" t="s">
        <v>1833</v>
      </c>
      <c r="H19" s="1276"/>
    </row>
    <row r="20" spans="1:8">
      <c r="A20" s="1277" t="s">
        <v>1987</v>
      </c>
      <c r="B20" s="1278" t="s">
        <v>1834</v>
      </c>
      <c r="C20" s="1279" t="s">
        <v>3647</v>
      </c>
      <c r="D20" s="1278" t="s">
        <v>1835</v>
      </c>
      <c r="E20" s="1278" t="s">
        <v>1836</v>
      </c>
      <c r="F20" s="1278" t="s">
        <v>1837</v>
      </c>
      <c r="G20" s="1278" t="s">
        <v>3647</v>
      </c>
      <c r="H20" s="1271"/>
    </row>
    <row r="21" spans="1:8" ht="15.75">
      <c r="A21" s="1280">
        <v>301</v>
      </c>
      <c r="B21" s="1252" t="s">
        <v>1838</v>
      </c>
      <c r="C21" s="1861">
        <v>89000</v>
      </c>
      <c r="D21" s="1861">
        <v>0</v>
      </c>
      <c r="E21" s="1861">
        <v>0</v>
      </c>
      <c r="F21" s="1861">
        <v>0</v>
      </c>
      <c r="G21" s="1861">
        <v>89000</v>
      </c>
      <c r="H21" s="1271"/>
    </row>
    <row r="22" spans="1:8" ht="15.75">
      <c r="A22" s="1280">
        <v>302</v>
      </c>
      <c r="B22" s="1252" t="s">
        <v>1839</v>
      </c>
      <c r="C22" s="1862">
        <v>17950</v>
      </c>
      <c r="D22" s="1862">
        <v>0</v>
      </c>
      <c r="E22" s="1862">
        <v>0</v>
      </c>
      <c r="F22" s="1862">
        <v>0</v>
      </c>
      <c r="G22" s="1862">
        <v>17950</v>
      </c>
      <c r="H22" s="1271"/>
    </row>
    <row r="23" spans="1:8" ht="15.75">
      <c r="A23" s="1280">
        <v>303</v>
      </c>
      <c r="B23" s="1252" t="s">
        <v>1840</v>
      </c>
      <c r="C23" s="1863">
        <v>15475632</v>
      </c>
      <c r="D23" s="1863">
        <v>4458242</v>
      </c>
      <c r="E23" s="1863">
        <v>0</v>
      </c>
      <c r="F23" s="1863">
        <v>0</v>
      </c>
      <c r="G23" s="1863">
        <v>19933874</v>
      </c>
      <c r="H23" s="1271"/>
    </row>
    <row r="24" spans="1:8">
      <c r="A24" s="1170"/>
      <c r="B24" s="1107" t="s">
        <v>1841</v>
      </c>
      <c r="C24" s="1284">
        <f>SUM(C21:C23)</f>
        <v>15582582</v>
      </c>
      <c r="D24" s="1284">
        <f>SUM(D21:D23)</f>
        <v>4458242</v>
      </c>
      <c r="E24" s="1284">
        <f>SUM(E21:E23)</f>
        <v>0</v>
      </c>
      <c r="F24" s="1284">
        <f>SUM(F21:F23)</f>
        <v>0</v>
      </c>
      <c r="G24" s="1284">
        <f>SUM(G21:G23)</f>
        <v>20040824</v>
      </c>
      <c r="H24" s="1271"/>
    </row>
    <row r="25" spans="1:8">
      <c r="A25" s="1170"/>
      <c r="B25" s="1107"/>
      <c r="C25" s="1107"/>
      <c r="D25" s="1107"/>
      <c r="E25" s="1107"/>
      <c r="F25" s="1107"/>
      <c r="G25" s="1107"/>
      <c r="H25" s="1271"/>
    </row>
    <row r="26" spans="1:8">
      <c r="A26" s="1170"/>
      <c r="B26" s="1107" t="s">
        <v>3423</v>
      </c>
      <c r="C26" s="1122"/>
      <c r="D26" s="1122"/>
      <c r="E26" s="1122"/>
      <c r="F26" s="1122"/>
      <c r="G26" s="1122"/>
      <c r="H26" s="1271"/>
    </row>
    <row r="27" spans="1:8">
      <c r="A27" s="1170"/>
      <c r="B27" s="1107" t="s">
        <v>1842</v>
      </c>
      <c r="C27" s="1122">
        <v>0</v>
      </c>
      <c r="D27" s="1122">
        <v>0</v>
      </c>
      <c r="E27" s="1122">
        <v>0</v>
      </c>
      <c r="F27" s="1122">
        <v>0</v>
      </c>
      <c r="G27" s="1122">
        <v>0</v>
      </c>
      <c r="H27" s="1271"/>
    </row>
    <row r="28" spans="1:8">
      <c r="A28" s="1170"/>
      <c r="B28" s="1107"/>
      <c r="C28" s="1107"/>
      <c r="D28" s="1107"/>
      <c r="E28" s="1107"/>
      <c r="F28" s="1107"/>
      <c r="G28" s="1107"/>
      <c r="H28" s="1271"/>
    </row>
    <row r="29" spans="1:8" ht="15.75">
      <c r="A29" s="1280">
        <v>389</v>
      </c>
      <c r="B29" s="1252" t="s">
        <v>1843</v>
      </c>
      <c r="C29" s="1862">
        <v>2813276</v>
      </c>
      <c r="D29" s="1862">
        <v>0</v>
      </c>
      <c r="E29" s="1862">
        <v>0</v>
      </c>
      <c r="F29" s="1862">
        <v>0</v>
      </c>
      <c r="G29" s="1862">
        <v>2813276</v>
      </c>
      <c r="H29" s="1271"/>
    </row>
    <row r="30" spans="1:8" ht="15.75">
      <c r="A30" s="1280">
        <v>390</v>
      </c>
      <c r="B30" s="1252" t="s">
        <v>1844</v>
      </c>
      <c r="C30" s="1862">
        <v>58579876</v>
      </c>
      <c r="D30" s="1862">
        <v>2920249</v>
      </c>
      <c r="E30" s="1862">
        <v>-369515</v>
      </c>
      <c r="F30" s="1862">
        <v>0</v>
      </c>
      <c r="G30" s="1862">
        <v>61130610</v>
      </c>
      <c r="H30" s="1271"/>
    </row>
    <row r="31" spans="1:8" ht="15.75">
      <c r="A31" s="1253">
        <v>391</v>
      </c>
      <c r="B31" s="1252" t="s">
        <v>1845</v>
      </c>
      <c r="C31" s="1862">
        <v>18542318</v>
      </c>
      <c r="D31" s="1862">
        <v>3212078</v>
      </c>
      <c r="E31" s="1862">
        <v>-2511948</v>
      </c>
      <c r="F31" s="1862">
        <v>25036</v>
      </c>
      <c r="G31" s="1862">
        <v>19267484</v>
      </c>
      <c r="H31" s="1271"/>
    </row>
    <row r="32" spans="1:8" ht="15.75">
      <c r="A32" s="1253">
        <v>392</v>
      </c>
      <c r="B32" s="1252" t="s">
        <v>1846</v>
      </c>
      <c r="C32" s="1862">
        <v>17638081</v>
      </c>
      <c r="D32" s="1862">
        <v>2039695</v>
      </c>
      <c r="E32" s="1862">
        <v>-984626</v>
      </c>
      <c r="F32" s="1862">
        <v>0</v>
      </c>
      <c r="G32" s="1862">
        <v>18693150</v>
      </c>
      <c r="H32" s="1271"/>
    </row>
    <row r="33" spans="1:8" ht="15.75">
      <c r="A33" s="1253">
        <v>393</v>
      </c>
      <c r="B33" s="1252" t="s">
        <v>1847</v>
      </c>
      <c r="C33" s="1862">
        <v>753232</v>
      </c>
      <c r="D33" s="1862">
        <v>176265</v>
      </c>
      <c r="E33" s="1862">
        <v>-11632</v>
      </c>
      <c r="F33" s="1862">
        <v>0</v>
      </c>
      <c r="G33" s="1862">
        <v>917865</v>
      </c>
      <c r="H33" s="1271"/>
    </row>
    <row r="34" spans="1:8" ht="15.75">
      <c r="A34" s="1253">
        <v>394</v>
      </c>
      <c r="B34" s="1252" t="s">
        <v>1848</v>
      </c>
      <c r="C34" s="1862">
        <v>12086872</v>
      </c>
      <c r="D34" s="1862">
        <v>736731</v>
      </c>
      <c r="E34" s="1862">
        <v>-151152</v>
      </c>
      <c r="F34" s="1862">
        <v>0</v>
      </c>
      <c r="G34" s="1862">
        <v>12672451</v>
      </c>
      <c r="H34" s="1271"/>
    </row>
    <row r="35" spans="1:8" ht="15.75">
      <c r="A35" s="1253">
        <v>395</v>
      </c>
      <c r="B35" s="1252" t="s">
        <v>1849</v>
      </c>
      <c r="C35" s="1862">
        <v>1733336</v>
      </c>
      <c r="D35" s="1862">
        <v>0</v>
      </c>
      <c r="E35" s="1862">
        <v>-54573</v>
      </c>
      <c r="F35" s="1862">
        <v>0</v>
      </c>
      <c r="G35" s="1862">
        <v>1678763</v>
      </c>
      <c r="H35" s="1271"/>
    </row>
    <row r="36" spans="1:8" ht="15.75">
      <c r="A36" s="1253">
        <v>396</v>
      </c>
      <c r="B36" s="1252" t="s">
        <v>1850</v>
      </c>
      <c r="C36" s="1862">
        <v>28828242</v>
      </c>
      <c r="D36" s="1862">
        <v>4931140</v>
      </c>
      <c r="E36" s="1862">
        <v>-1490394</v>
      </c>
      <c r="F36" s="1862">
        <v>0</v>
      </c>
      <c r="G36" s="1862">
        <v>32268988</v>
      </c>
      <c r="H36" s="1271"/>
    </row>
    <row r="37" spans="1:8" ht="15.75">
      <c r="A37" s="1253">
        <v>397</v>
      </c>
      <c r="B37" s="1252" t="s">
        <v>743</v>
      </c>
      <c r="C37" s="1862">
        <v>5274282</v>
      </c>
      <c r="D37" s="1862">
        <v>136423</v>
      </c>
      <c r="E37" s="1862">
        <v>-490461</v>
      </c>
      <c r="F37" s="1862">
        <v>0</v>
      </c>
      <c r="G37" s="1862">
        <v>4920244</v>
      </c>
      <c r="H37" s="1271"/>
    </row>
    <row r="38" spans="1:8" ht="15.75">
      <c r="A38" s="1253">
        <v>398</v>
      </c>
      <c r="B38" s="1252" t="s">
        <v>1851</v>
      </c>
      <c r="C38" s="1862">
        <v>298898</v>
      </c>
      <c r="D38" s="1862">
        <v>1957</v>
      </c>
      <c r="E38" s="1862">
        <v>-19239</v>
      </c>
      <c r="F38" s="1862">
        <v>0</v>
      </c>
      <c r="G38" s="1862">
        <v>281616</v>
      </c>
      <c r="H38" s="1271"/>
    </row>
    <row r="39" spans="1:8" ht="15.75">
      <c r="A39" s="1253">
        <v>399.1</v>
      </c>
      <c r="B39" s="1252" t="s">
        <v>4935</v>
      </c>
      <c r="C39" s="1863">
        <v>221502</v>
      </c>
      <c r="D39" s="1863">
        <v>-8300</v>
      </c>
      <c r="E39" s="1863">
        <v>0</v>
      </c>
      <c r="F39" s="1863">
        <v>0</v>
      </c>
      <c r="G39" s="1863">
        <v>213202</v>
      </c>
      <c r="H39" s="1271"/>
    </row>
    <row r="40" spans="1:8">
      <c r="A40" s="1253"/>
      <c r="B40" s="1107" t="s">
        <v>1852</v>
      </c>
      <c r="C40" s="1284">
        <f>SUM(C29:C39)</f>
        <v>146769915</v>
      </c>
      <c r="D40" s="1284">
        <f>SUM(D29:D39)</f>
        <v>14146238</v>
      </c>
      <c r="E40" s="1284">
        <f>SUM(E29:E39)</f>
        <v>-6083540</v>
      </c>
      <c r="F40" s="1284">
        <f>SUM(F29:F39)</f>
        <v>25036</v>
      </c>
      <c r="G40" s="1284">
        <f>SUM(G29:G39)</f>
        <v>154857649</v>
      </c>
      <c r="H40" s="1271"/>
    </row>
    <row r="41" spans="1:8">
      <c r="A41" s="1170"/>
      <c r="B41" s="1107"/>
      <c r="C41" s="1282"/>
      <c r="D41" s="1282"/>
      <c r="E41" s="1282"/>
      <c r="F41" s="1282"/>
      <c r="G41" s="1282"/>
      <c r="H41" s="1271"/>
    </row>
    <row r="42" spans="1:8" ht="15.75" thickBot="1">
      <c r="A42" s="1253"/>
      <c r="B42" s="1107" t="s">
        <v>1853</v>
      </c>
      <c r="C42" s="1285">
        <f>(C24+C40)</f>
        <v>162352497</v>
      </c>
      <c r="D42" s="1285">
        <f>(D24+D40)</f>
        <v>18604480</v>
      </c>
      <c r="E42" s="1285">
        <f>(E24+E40)</f>
        <v>-6083540</v>
      </c>
      <c r="F42" s="1285">
        <f>(F24+F40)</f>
        <v>25036</v>
      </c>
      <c r="G42" s="1285">
        <f>(G24+G40)</f>
        <v>174898473</v>
      </c>
      <c r="H42" s="1271"/>
    </row>
    <row r="43" spans="1:8" ht="15.75" thickTop="1">
      <c r="A43" s="1253"/>
      <c r="B43" s="1252"/>
      <c r="C43" s="1252"/>
      <c r="D43" s="1252"/>
      <c r="E43" s="1252"/>
      <c r="F43" s="1252"/>
      <c r="G43" s="1252"/>
      <c r="H43" s="1271"/>
    </row>
    <row r="44" spans="1:8">
      <c r="A44" s="1253"/>
      <c r="B44" s="1107"/>
      <c r="C44" s="1107"/>
      <c r="D44" s="1107"/>
      <c r="E44" s="1107"/>
      <c r="F44" s="1107"/>
      <c r="G44" s="1107"/>
      <c r="H44" s="1271"/>
    </row>
    <row r="45" spans="1:8" ht="15.75">
      <c r="A45" s="1253"/>
      <c r="B45" s="1864"/>
      <c r="C45" s="738"/>
      <c r="D45" s="738" t="s">
        <v>1854</v>
      </c>
      <c r="E45" s="1865"/>
      <c r="F45" s="1865"/>
      <c r="G45" s="1865"/>
      <c r="H45" s="1271"/>
    </row>
    <row r="46" spans="1:8" ht="15.75">
      <c r="A46" s="1867"/>
      <c r="B46" s="1867" t="s">
        <v>4936</v>
      </c>
      <c r="C46" s="1252"/>
      <c r="D46" s="1252"/>
      <c r="E46" s="1252"/>
      <c r="F46" s="1252"/>
      <c r="G46" s="1252"/>
      <c r="H46" s="1271"/>
    </row>
    <row r="47" spans="1:8" ht="15.75">
      <c r="A47" s="1253"/>
      <c r="B47" s="1867"/>
      <c r="C47" s="1252"/>
      <c r="D47" s="1252"/>
      <c r="E47" s="1252"/>
      <c r="F47" s="1252"/>
      <c r="G47" s="1252"/>
      <c r="H47" s="1271"/>
    </row>
    <row r="48" spans="1:8" ht="15.75">
      <c r="A48" s="1253"/>
      <c r="B48" s="1873" t="s">
        <v>4747</v>
      </c>
      <c r="C48" s="1252"/>
      <c r="D48" s="1252"/>
      <c r="E48" s="1874">
        <v>124148</v>
      </c>
      <c r="F48" s="1252"/>
      <c r="G48" s="1252"/>
      <c r="H48" s="1271"/>
    </row>
    <row r="49" spans="1:8" ht="15.75">
      <c r="A49" s="1253"/>
      <c r="B49" s="1873" t="s">
        <v>4748</v>
      </c>
      <c r="C49" s="1286"/>
      <c r="D49" s="1286"/>
      <c r="E49" s="1874">
        <v>170040</v>
      </c>
      <c r="F49" s="1108"/>
      <c r="G49" s="1108"/>
      <c r="H49" s="1271"/>
    </row>
    <row r="50" spans="1:8" ht="15.75">
      <c r="A50" s="1253"/>
      <c r="B50" s="1873" t="s">
        <v>4749</v>
      </c>
      <c r="C50" s="1252"/>
      <c r="D50" s="1252"/>
      <c r="E50" s="1874">
        <v>271550</v>
      </c>
      <c r="F50" s="1252"/>
      <c r="G50" s="1252"/>
      <c r="H50" s="1271"/>
    </row>
    <row r="51" spans="1:8" ht="15.75">
      <c r="A51" s="1253"/>
      <c r="B51" s="1873" t="s">
        <v>4750</v>
      </c>
      <c r="C51" s="1252"/>
      <c r="D51" s="1252"/>
      <c r="E51" s="1874">
        <v>135156</v>
      </c>
      <c r="F51" s="1252"/>
      <c r="G51" s="1252"/>
      <c r="H51" s="1271"/>
    </row>
    <row r="52" spans="1:8" ht="15.75">
      <c r="A52" s="1253"/>
      <c r="B52" s="1873" t="s">
        <v>4751</v>
      </c>
      <c r="C52" s="1252"/>
      <c r="D52" s="1252"/>
      <c r="E52" s="1874">
        <v>250000</v>
      </c>
      <c r="F52" s="1252"/>
      <c r="G52" s="1252"/>
      <c r="H52" s="1271"/>
    </row>
    <row r="53" spans="1:8" ht="15.75">
      <c r="A53" s="1253"/>
      <c r="B53" s="1873" t="s">
        <v>4752</v>
      </c>
      <c r="C53" s="1252"/>
      <c r="D53" s="1252"/>
      <c r="E53" s="1874">
        <v>311497</v>
      </c>
      <c r="F53" s="1252"/>
      <c r="G53" s="1252"/>
      <c r="H53" s="1271"/>
    </row>
    <row r="54" spans="1:8" ht="15.75">
      <c r="A54" s="1253"/>
      <c r="B54" s="1873" t="s">
        <v>4777</v>
      </c>
      <c r="C54" s="1252"/>
      <c r="D54" s="1252"/>
      <c r="E54" s="1874">
        <v>130466</v>
      </c>
      <c r="F54" s="1252"/>
      <c r="G54" s="1252"/>
      <c r="H54" s="1271"/>
    </row>
    <row r="55" spans="1:8" ht="15.75">
      <c r="A55" s="1253"/>
      <c r="B55" s="1873" t="s">
        <v>4778</v>
      </c>
      <c r="C55" s="1252"/>
      <c r="D55" s="1252"/>
      <c r="E55" s="1874">
        <v>135911</v>
      </c>
      <c r="F55" s="1252"/>
      <c r="G55" s="1252"/>
      <c r="H55" s="1271"/>
    </row>
    <row r="56" spans="1:8" ht="15.75">
      <c r="A56" s="1253"/>
      <c r="B56" s="1873" t="s">
        <v>4779</v>
      </c>
      <c r="C56" s="1252"/>
      <c r="D56" s="1252"/>
      <c r="E56" s="1874">
        <v>139726</v>
      </c>
      <c r="F56" s="1252"/>
      <c r="G56" s="1252"/>
      <c r="H56" s="1271"/>
    </row>
    <row r="57" spans="1:8" ht="15.75">
      <c r="A57" s="1253"/>
      <c r="B57" s="1873" t="s">
        <v>4780</v>
      </c>
      <c r="C57" s="1252"/>
      <c r="D57" s="1252"/>
      <c r="E57" s="1874">
        <v>1867847</v>
      </c>
      <c r="F57" s="1252"/>
      <c r="G57" s="1252"/>
      <c r="H57" s="1271"/>
    </row>
    <row r="58" spans="1:8" ht="15.75">
      <c r="A58" s="1253"/>
      <c r="B58" s="1873" t="s">
        <v>4930</v>
      </c>
      <c r="C58" s="1252"/>
      <c r="D58" s="1252"/>
      <c r="E58" s="1874">
        <v>229956</v>
      </c>
      <c r="F58" s="1252"/>
      <c r="G58" s="1252"/>
      <c r="H58" s="1271"/>
    </row>
    <row r="59" spans="1:8" ht="15.75">
      <c r="A59" s="1253"/>
      <c r="B59" s="1873" t="s">
        <v>4931</v>
      </c>
      <c r="C59" s="1252"/>
      <c r="D59" s="1252"/>
      <c r="E59" s="1874">
        <v>145904</v>
      </c>
      <c r="F59" s="1252"/>
      <c r="G59" s="1252"/>
      <c r="H59" s="1271"/>
    </row>
    <row r="60" spans="1:8" ht="15.75">
      <c r="A60" s="1253"/>
      <c r="B60" s="1873" t="s">
        <v>4932</v>
      </c>
      <c r="C60" s="1868"/>
      <c r="D60" s="1868"/>
      <c r="E60" s="1874">
        <v>116862</v>
      </c>
      <c r="F60" s="1868"/>
      <c r="G60" s="1868"/>
      <c r="H60" s="1271"/>
    </row>
    <row r="61" spans="1:8" ht="15.75">
      <c r="A61" s="114"/>
      <c r="B61" s="1873" t="s">
        <v>4742</v>
      </c>
      <c r="C61" s="1107"/>
      <c r="D61" s="1107"/>
      <c r="E61" s="1874">
        <v>790212</v>
      </c>
      <c r="F61" s="1107"/>
      <c r="G61" s="1107"/>
      <c r="H61" s="1869"/>
    </row>
    <row r="62" spans="1:8">
      <c r="A62" s="1108"/>
      <c r="B62" s="1108"/>
      <c r="C62" s="1108"/>
      <c r="D62" s="1108"/>
      <c r="E62" s="1872">
        <f>SUM(E48:E61)</f>
        <v>4819275</v>
      </c>
      <c r="F62" s="1108"/>
      <c r="G62" s="1108"/>
      <c r="H62" s="1870"/>
    </row>
    <row r="63" spans="1:8" ht="15.75" thickBot="1">
      <c r="A63" s="1866"/>
      <c r="B63" s="1866"/>
      <c r="C63" s="1866"/>
      <c r="D63" s="1866"/>
      <c r="E63" s="1866"/>
      <c r="F63" s="1866"/>
      <c r="G63" s="1866"/>
      <c r="H63" s="1871"/>
    </row>
    <row r="64" spans="1:8" ht="15.75">
      <c r="A64" s="114" t="s">
        <v>1855</v>
      </c>
      <c r="H64" s="1165" t="s">
        <v>1856</v>
      </c>
    </row>
    <row r="65" spans="1:8">
      <c r="D65" s="1108" t="s">
        <v>1857</v>
      </c>
    </row>
    <row r="66" spans="1:8" ht="15.75" thickBot="1"/>
    <row r="67" spans="1:8">
      <c r="A67" s="1109" t="s">
        <v>2056</v>
      </c>
      <c r="B67" s="1110"/>
      <c r="C67" s="1110"/>
      <c r="D67" s="1222" t="s">
        <v>1549</v>
      </c>
      <c r="E67" s="1110"/>
      <c r="F67" s="1223" t="s">
        <v>2058</v>
      </c>
      <c r="G67" s="1223" t="s">
        <v>2059</v>
      </c>
      <c r="H67" s="1234"/>
    </row>
    <row r="68" spans="1:8" ht="15.75">
      <c r="A68" s="1103" t="str">
        <f>'Data Sheet'!$C$25</f>
        <v>Central Hudson Gas &amp; Electric</v>
      </c>
      <c r="B68" s="1252"/>
      <c r="C68" s="1252"/>
      <c r="D68" s="1253" t="s">
        <v>1315</v>
      </c>
      <c r="E68" s="1252"/>
      <c r="F68" s="1227" t="s">
        <v>2061</v>
      </c>
      <c r="G68" s="1253"/>
      <c r="H68" s="1271"/>
    </row>
    <row r="69" spans="1:8" ht="15.75" thickBot="1">
      <c r="A69" s="1255"/>
      <c r="B69" s="1256"/>
      <c r="C69" s="1256"/>
      <c r="D69" s="1255" t="s">
        <v>1316</v>
      </c>
      <c r="E69" s="1256"/>
      <c r="F69" s="1229" t="str">
        <f>'Data Sheet'!$C$40</f>
        <v>4/14/14</v>
      </c>
      <c r="G69" s="1273" t="str">
        <f>'Data Sheet'!$C$38</f>
        <v>12/31/13</v>
      </c>
      <c r="H69" s="1186"/>
    </row>
    <row r="70" spans="1:8" ht="16.5" thickBot="1">
      <c r="A70" s="728" t="s">
        <v>1858</v>
      </c>
      <c r="B70" s="729"/>
      <c r="C70" s="729"/>
      <c r="D70" s="729"/>
      <c r="E70" s="729"/>
      <c r="F70" s="1230"/>
      <c r="G70" s="1230"/>
      <c r="H70" s="1231"/>
    </row>
    <row r="71" spans="1:8" ht="15.75">
      <c r="A71" s="68"/>
      <c r="B71" s="71"/>
      <c r="C71" s="71"/>
      <c r="D71" s="71"/>
      <c r="E71" s="71"/>
      <c r="F71" s="1108"/>
      <c r="G71" s="1108"/>
      <c r="H71" s="1209"/>
    </row>
    <row r="72" spans="1:8" ht="15.75">
      <c r="A72" s="1280"/>
      <c r="B72" s="738" t="s">
        <v>1859</v>
      </c>
      <c r="C72" s="1286"/>
      <c r="D72" s="1286"/>
      <c r="E72" s="1286"/>
      <c r="F72" s="1108"/>
      <c r="G72" s="1108"/>
      <c r="H72" s="1171"/>
    </row>
    <row r="73" spans="1:8">
      <c r="A73" s="1280"/>
      <c r="B73" s="1252"/>
      <c r="C73" s="1252"/>
      <c r="D73" s="1252"/>
      <c r="E73" s="1252"/>
      <c r="F73" s="1107"/>
      <c r="G73" s="1107"/>
      <c r="H73" s="1171"/>
    </row>
    <row r="74" spans="1:8">
      <c r="A74" s="1280"/>
      <c r="B74" s="1252" t="s">
        <v>4933</v>
      </c>
      <c r="C74" s="1107"/>
      <c r="D74" s="1107"/>
      <c r="E74" s="1107"/>
      <c r="F74" s="1281">
        <v>67195598</v>
      </c>
      <c r="G74" s="1107"/>
      <c r="H74" s="1171"/>
    </row>
    <row r="75" spans="1:8">
      <c r="A75" s="1280"/>
      <c r="B75" s="1252" t="s">
        <v>1860</v>
      </c>
      <c r="C75" s="1107"/>
      <c r="D75" s="1107"/>
      <c r="E75" s="1252"/>
      <c r="F75" s="1107"/>
      <c r="G75" s="1107"/>
      <c r="H75" s="1171"/>
    </row>
    <row r="76" spans="1:8">
      <c r="A76" s="1280"/>
      <c r="B76" s="1252" t="s">
        <v>1861</v>
      </c>
      <c r="C76" s="1107"/>
      <c r="D76" s="1107"/>
      <c r="E76" s="1282">
        <v>351389</v>
      </c>
      <c r="F76" s="1107"/>
      <c r="G76" s="1107"/>
      <c r="H76" s="1171"/>
    </row>
    <row r="77" spans="1:8">
      <c r="A77" s="1280"/>
      <c r="B77" s="1252" t="s">
        <v>1862</v>
      </c>
      <c r="C77" s="1107"/>
      <c r="D77" s="1107"/>
      <c r="E77" s="1282">
        <v>62010</v>
      </c>
      <c r="F77" s="1107"/>
      <c r="G77" s="1107"/>
      <c r="H77" s="1171"/>
    </row>
    <row r="78" spans="1:8">
      <c r="A78" s="1280"/>
      <c r="B78" s="1252" t="s">
        <v>1863</v>
      </c>
      <c r="C78" s="1107"/>
      <c r="D78" s="1107"/>
      <c r="E78" s="1282">
        <v>212928</v>
      </c>
      <c r="F78" s="1107"/>
      <c r="G78" s="1107"/>
      <c r="H78" s="1171"/>
    </row>
    <row r="79" spans="1:8">
      <c r="A79" s="1280"/>
      <c r="B79" s="1252" t="s">
        <v>4133</v>
      </c>
      <c r="C79" s="1107"/>
      <c r="D79" s="1107"/>
      <c r="E79" s="1282">
        <v>37576</v>
      </c>
      <c r="F79" s="1107"/>
      <c r="G79" s="1107"/>
      <c r="H79" s="1171"/>
    </row>
    <row r="80" spans="1:8">
      <c r="A80" s="1280"/>
      <c r="B80" s="1252" t="s">
        <v>4134</v>
      </c>
      <c r="C80" s="1107"/>
      <c r="D80" s="1107"/>
      <c r="E80" s="1283">
        <v>341500</v>
      </c>
      <c r="F80" s="1107"/>
      <c r="G80" s="1107"/>
      <c r="H80" s="1171"/>
    </row>
    <row r="81" spans="1:8">
      <c r="A81" s="1280"/>
      <c r="B81" s="1252"/>
      <c r="C81" s="1107"/>
      <c r="D81" s="1107"/>
      <c r="E81" s="1252"/>
      <c r="F81" s="1107"/>
      <c r="G81" s="1107"/>
      <c r="H81" s="1171"/>
    </row>
    <row r="82" spans="1:8">
      <c r="A82" s="1280"/>
      <c r="B82" s="1252" t="s">
        <v>4135</v>
      </c>
      <c r="C82" s="1107"/>
      <c r="D82" s="1107"/>
      <c r="E82" s="1283">
        <f>SUM(E76:E80)</f>
        <v>1005403</v>
      </c>
      <c r="F82" s="1107"/>
      <c r="G82" s="1107"/>
      <c r="H82" s="1171"/>
    </row>
    <row r="83" spans="1:8">
      <c r="A83" s="1253"/>
      <c r="B83" s="1252"/>
      <c r="C83" s="1107"/>
      <c r="D83" s="1107"/>
      <c r="E83" s="1252"/>
      <c r="F83" s="1107"/>
      <c r="G83" s="1107"/>
      <c r="H83" s="1171"/>
    </row>
    <row r="84" spans="1:8">
      <c r="A84" s="1253"/>
      <c r="B84" s="1252" t="s">
        <v>16</v>
      </c>
      <c r="C84" s="1107"/>
      <c r="D84" s="1107"/>
      <c r="E84" s="1252"/>
      <c r="F84" s="1107"/>
      <c r="G84" s="1107"/>
      <c r="H84" s="1171"/>
    </row>
    <row r="85" spans="1:8">
      <c r="A85" s="1253"/>
      <c r="B85" s="1252" t="s">
        <v>17</v>
      </c>
      <c r="C85" s="1107"/>
      <c r="D85" s="1107"/>
      <c r="E85" s="1282">
        <v>84856</v>
      </c>
      <c r="F85" s="1107"/>
      <c r="G85" s="1107"/>
      <c r="H85" s="1171"/>
    </row>
    <row r="86" spans="1:8">
      <c r="A86" s="1253"/>
      <c r="B86" s="1252" t="s">
        <v>18</v>
      </c>
      <c r="C86" s="1107"/>
      <c r="D86" s="1107"/>
      <c r="E86" s="1185">
        <v>60066</v>
      </c>
      <c r="F86" s="1107"/>
      <c r="G86" s="1107"/>
      <c r="H86" s="1171"/>
    </row>
    <row r="87" spans="1:8">
      <c r="A87" s="1253"/>
      <c r="B87" s="1252" t="s">
        <v>19</v>
      </c>
      <c r="C87" s="1107"/>
      <c r="D87" s="1107"/>
      <c r="E87" s="1283">
        <v>-8422</v>
      </c>
      <c r="F87" s="1107"/>
      <c r="G87" s="1107"/>
      <c r="H87" s="1171"/>
    </row>
    <row r="88" spans="1:8">
      <c r="A88" s="1253"/>
      <c r="B88" s="1252"/>
      <c r="C88" s="1107"/>
      <c r="D88" s="1107"/>
      <c r="E88" s="1282"/>
      <c r="F88" s="1107"/>
      <c r="G88" s="1107"/>
      <c r="H88" s="1171"/>
    </row>
    <row r="89" spans="1:8">
      <c r="A89" s="1253"/>
      <c r="B89" s="1252" t="s">
        <v>4136</v>
      </c>
      <c r="C89" s="1107"/>
      <c r="D89" s="1107"/>
      <c r="E89" s="1284">
        <f>SUM(E85:E87)</f>
        <v>136500</v>
      </c>
      <c r="F89" s="1107"/>
      <c r="G89" s="1107"/>
      <c r="H89" s="1171"/>
    </row>
    <row r="90" spans="1:8">
      <c r="A90" s="1253"/>
      <c r="B90" s="1252"/>
      <c r="C90" s="1107"/>
      <c r="D90" s="1107"/>
      <c r="E90" s="1185"/>
      <c r="F90" s="1107"/>
      <c r="G90" s="1107"/>
      <c r="H90" s="1171"/>
    </row>
    <row r="91" spans="1:8">
      <c r="A91" s="1253"/>
      <c r="B91" s="1252" t="s">
        <v>4137</v>
      </c>
      <c r="C91" s="1107"/>
      <c r="D91" s="1107"/>
      <c r="E91" s="1185"/>
      <c r="F91" s="1107"/>
      <c r="G91" s="1107"/>
      <c r="H91" s="1171"/>
    </row>
    <row r="92" spans="1:8">
      <c r="A92" s="1253"/>
      <c r="B92" s="1252" t="s">
        <v>4934</v>
      </c>
      <c r="C92" s="1107"/>
      <c r="D92" s="1107"/>
      <c r="E92" s="1282">
        <v>20961</v>
      </c>
      <c r="F92" s="1107"/>
      <c r="G92" s="1107"/>
      <c r="H92" s="1171"/>
    </row>
    <row r="93" spans="1:8">
      <c r="A93" s="1253"/>
      <c r="B93" s="1252" t="s">
        <v>4138</v>
      </c>
      <c r="C93" s="1107"/>
      <c r="D93" s="1107"/>
      <c r="E93" s="1282"/>
      <c r="F93" s="1107"/>
      <c r="G93" s="1107"/>
      <c r="H93" s="1171"/>
    </row>
    <row r="94" spans="1:8">
      <c r="A94" s="1253"/>
      <c r="B94" s="1252" t="s">
        <v>4139</v>
      </c>
      <c r="C94" s="1107"/>
      <c r="D94" s="1107"/>
      <c r="E94" s="1283"/>
      <c r="F94" s="1107"/>
      <c r="G94" s="1107"/>
      <c r="H94" s="1171"/>
    </row>
    <row r="95" spans="1:8">
      <c r="A95" s="1253"/>
      <c r="B95" s="1252"/>
      <c r="C95" s="1107"/>
      <c r="D95" s="1107"/>
      <c r="E95" s="1252"/>
      <c r="F95" s="1107"/>
      <c r="G95" s="1107"/>
      <c r="H95" s="1171"/>
    </row>
    <row r="96" spans="1:8" ht="15.75" thickBot="1">
      <c r="A96" s="1253"/>
      <c r="B96" s="1252" t="s">
        <v>4140</v>
      </c>
      <c r="C96" s="1107"/>
      <c r="D96" s="1107"/>
      <c r="E96" s="1285">
        <f>(F74+E82-E89+E92+E93+E94)</f>
        <v>68085462</v>
      </c>
      <c r="F96" s="1107"/>
      <c r="G96" s="1107"/>
      <c r="H96" s="1171"/>
    </row>
    <row r="97" spans="1:8" ht="15.75" thickTop="1">
      <c r="A97" s="1253"/>
      <c r="B97" s="1252"/>
      <c r="C97" s="1107"/>
      <c r="D97" s="1252"/>
      <c r="E97" s="1107"/>
      <c r="F97" s="1107"/>
      <c r="G97" s="1107"/>
      <c r="H97" s="1171"/>
    </row>
    <row r="98" spans="1:8">
      <c r="A98" s="1253"/>
      <c r="B98" s="1107"/>
      <c r="C98" s="1252"/>
      <c r="D98" s="1252"/>
      <c r="E98" s="1252"/>
      <c r="F98" s="1107"/>
      <c r="G98" s="1107"/>
      <c r="H98" s="1171"/>
    </row>
    <row r="99" spans="1:8">
      <c r="A99" s="1253"/>
      <c r="B99" s="1107"/>
      <c r="C99" s="1252"/>
      <c r="D99" s="1252"/>
      <c r="E99" s="1252"/>
      <c r="F99" s="1107"/>
      <c r="G99" s="1107"/>
      <c r="H99" s="1171"/>
    </row>
    <row r="100" spans="1:8">
      <c r="A100" s="1253"/>
      <c r="B100" s="1107"/>
      <c r="C100" s="1252"/>
      <c r="D100" s="1252"/>
      <c r="E100" s="1252"/>
      <c r="F100" s="1107"/>
      <c r="G100" s="1107"/>
      <c r="H100" s="1171"/>
    </row>
    <row r="101" spans="1:8">
      <c r="A101" s="1253"/>
      <c r="B101" s="1107"/>
      <c r="C101" s="1252"/>
      <c r="D101" s="1252"/>
      <c r="E101" s="1252"/>
      <c r="F101" s="1107"/>
      <c r="G101" s="1107"/>
      <c r="H101" s="1171"/>
    </row>
    <row r="102" spans="1:8">
      <c r="A102" s="1253"/>
      <c r="B102" s="1107"/>
      <c r="C102" s="1252"/>
      <c r="D102" s="1252"/>
      <c r="E102" s="1252"/>
      <c r="F102" s="1107"/>
      <c r="G102" s="1107"/>
      <c r="H102" s="1171"/>
    </row>
    <row r="103" spans="1:8">
      <c r="A103" s="1253"/>
      <c r="B103" s="1107"/>
      <c r="C103" s="1252"/>
      <c r="D103" s="1252"/>
      <c r="E103" s="1252"/>
      <c r="F103" s="1107"/>
      <c r="G103" s="1107"/>
      <c r="H103" s="1171"/>
    </row>
    <row r="104" spans="1:8">
      <c r="A104" s="1253"/>
      <c r="B104" s="1107"/>
      <c r="C104" s="1252"/>
      <c r="D104" s="1252"/>
      <c r="E104" s="1252"/>
      <c r="F104" s="1107"/>
      <c r="G104" s="1107"/>
      <c r="H104" s="1171"/>
    </row>
    <row r="105" spans="1:8">
      <c r="A105" s="1253"/>
      <c r="B105" s="1107"/>
      <c r="C105" s="1252"/>
      <c r="D105" s="1252"/>
      <c r="E105" s="1252"/>
      <c r="F105" s="1107"/>
      <c r="G105" s="1107"/>
      <c r="H105" s="1171"/>
    </row>
    <row r="106" spans="1:8">
      <c r="A106" s="1253"/>
      <c r="B106" s="1107"/>
      <c r="C106" s="1252"/>
      <c r="D106" s="1252"/>
      <c r="E106" s="1252"/>
      <c r="F106" s="1107"/>
      <c r="G106" s="1107"/>
      <c r="H106" s="1171"/>
    </row>
    <row r="107" spans="1:8">
      <c r="A107" s="1253"/>
      <c r="B107" s="1107"/>
      <c r="C107" s="1252"/>
      <c r="D107" s="1252"/>
      <c r="E107" s="1252"/>
      <c r="F107" s="1107"/>
      <c r="G107" s="1107"/>
      <c r="H107" s="1171"/>
    </row>
    <row r="108" spans="1:8">
      <c r="A108" s="1253"/>
      <c r="B108" s="1107"/>
      <c r="C108" s="1252"/>
      <c r="D108" s="1252"/>
      <c r="E108" s="1252"/>
      <c r="F108" s="1107"/>
      <c r="G108" s="1107"/>
      <c r="H108" s="1171"/>
    </row>
    <row r="109" spans="1:8">
      <c r="A109" s="1253"/>
      <c r="B109" s="1107"/>
      <c r="C109" s="1252"/>
      <c r="D109" s="1252"/>
      <c r="E109" s="1252"/>
      <c r="F109" s="1107"/>
      <c r="G109" s="1107"/>
      <c r="H109" s="1171"/>
    </row>
    <row r="110" spans="1:8">
      <c r="A110" s="1253"/>
      <c r="B110" s="1107"/>
      <c r="C110" s="1252"/>
      <c r="D110" s="1252"/>
      <c r="E110" s="1252"/>
      <c r="F110" s="1107"/>
      <c r="G110" s="1107"/>
      <c r="H110" s="1171"/>
    </row>
    <row r="111" spans="1:8">
      <c r="A111" s="1253"/>
      <c r="B111" s="1107"/>
      <c r="C111" s="1252"/>
      <c r="D111" s="1252"/>
      <c r="E111" s="1252"/>
      <c r="F111" s="1107"/>
      <c r="G111" s="1107"/>
      <c r="H111" s="1171"/>
    </row>
    <row r="112" spans="1:8">
      <c r="A112" s="1253"/>
      <c r="B112" s="1107"/>
      <c r="C112" s="1252"/>
      <c r="D112" s="1252"/>
      <c r="E112" s="1252"/>
      <c r="F112" s="1107"/>
      <c r="G112" s="1107"/>
      <c r="H112" s="1171"/>
    </row>
    <row r="113" spans="1:8">
      <c r="A113" s="1253"/>
      <c r="B113" s="1107"/>
      <c r="C113" s="1252"/>
      <c r="D113" s="1252"/>
      <c r="E113" s="1252"/>
      <c r="F113" s="1107"/>
      <c r="G113" s="1107"/>
      <c r="H113" s="1171"/>
    </row>
    <row r="114" spans="1:8">
      <c r="A114" s="1253"/>
      <c r="B114" s="1107"/>
      <c r="C114" s="1252"/>
      <c r="D114" s="1252"/>
      <c r="E114" s="1252"/>
      <c r="F114" s="1107"/>
      <c r="G114" s="1107"/>
      <c r="H114" s="1171"/>
    </row>
    <row r="115" spans="1:8" ht="15.75" thickBot="1">
      <c r="A115" s="1255"/>
      <c r="B115" s="1160"/>
      <c r="C115" s="1160"/>
      <c r="D115" s="1160"/>
      <c r="E115" s="1256"/>
      <c r="F115" s="1160"/>
      <c r="G115" s="1160"/>
      <c r="H115" s="1195"/>
    </row>
    <row r="116" spans="1:8" ht="15.75">
      <c r="A116" s="114" t="s">
        <v>4142</v>
      </c>
      <c r="B116" s="1107"/>
      <c r="C116" s="1107"/>
      <c r="D116" s="1107"/>
      <c r="E116" s="1165"/>
      <c r="F116" s="1107"/>
      <c r="G116" s="1165" t="s">
        <v>1856</v>
      </c>
    </row>
    <row r="117" spans="1:8">
      <c r="A117" s="1108" t="s">
        <v>4143</v>
      </c>
      <c r="B117" s="1108"/>
      <c r="C117" s="1108"/>
      <c r="D117" s="1108"/>
      <c r="E117" s="1108"/>
      <c r="F117" s="1108"/>
      <c r="G117" s="1108"/>
      <c r="H117" s="1108"/>
    </row>
    <row r="120" spans="1:8" ht="15.75" thickBot="1"/>
    <row r="121" spans="1:8">
      <c r="A121" s="1109" t="s">
        <v>2056</v>
      </c>
      <c r="B121" s="1110"/>
      <c r="C121" s="1110"/>
      <c r="D121" s="1222" t="s">
        <v>1549</v>
      </c>
      <c r="E121" s="1110"/>
      <c r="F121" s="1223" t="s">
        <v>2058</v>
      </c>
      <c r="G121" s="1223" t="s">
        <v>2059</v>
      </c>
      <c r="H121" s="1234"/>
    </row>
    <row r="122" spans="1:8" ht="15.75">
      <c r="A122" s="1103" t="str">
        <f>'Data Sheet'!$C$25</f>
        <v>Central Hudson Gas &amp; Electric</v>
      </c>
      <c r="B122" s="1252"/>
      <c r="C122" s="1252"/>
      <c r="D122" s="1253" t="s">
        <v>1315</v>
      </c>
      <c r="E122" s="1252"/>
      <c r="F122" s="1227" t="s">
        <v>2061</v>
      </c>
      <c r="G122" s="1253"/>
      <c r="H122" s="1271"/>
    </row>
    <row r="123" spans="1:8" ht="15.75" thickBot="1">
      <c r="A123" s="1255"/>
      <c r="B123" s="1256"/>
      <c r="C123" s="1256"/>
      <c r="D123" s="1255" t="s">
        <v>1316</v>
      </c>
      <c r="E123" s="1256"/>
      <c r="F123" s="1229" t="str">
        <f>'Data Sheet'!$C$40</f>
        <v>4/14/14</v>
      </c>
      <c r="G123" s="1273" t="str">
        <f>'Data Sheet'!$C$38</f>
        <v>12/31/13</v>
      </c>
      <c r="H123" s="1186"/>
    </row>
    <row r="124" spans="1:8" ht="16.5" thickBot="1">
      <c r="A124" s="728" t="s">
        <v>1858</v>
      </c>
      <c r="B124" s="729"/>
      <c r="C124" s="729"/>
      <c r="D124" s="729"/>
      <c r="E124" s="729"/>
      <c r="F124" s="1230"/>
      <c r="G124" s="1230"/>
      <c r="H124" s="1231"/>
    </row>
    <row r="125" spans="1:8">
      <c r="A125" s="1253"/>
      <c r="B125" s="1107"/>
      <c r="C125" s="1107"/>
      <c r="D125" s="1107"/>
      <c r="E125" s="1107"/>
      <c r="F125" s="1107"/>
      <c r="G125" s="1107"/>
      <c r="H125" s="1171"/>
    </row>
    <row r="126" spans="1:8" ht="15.75">
      <c r="A126" s="1253"/>
      <c r="B126" s="738" t="s">
        <v>4141</v>
      </c>
      <c r="C126" s="1286"/>
      <c r="D126" s="1286"/>
      <c r="E126" s="1286"/>
      <c r="F126" s="1108"/>
      <c r="G126" s="1108"/>
      <c r="H126" s="1171"/>
    </row>
    <row r="127" spans="1:8">
      <c r="A127" s="1253"/>
      <c r="B127" s="1252"/>
      <c r="C127" s="1252"/>
      <c r="D127" s="1252"/>
      <c r="E127" s="1252"/>
      <c r="F127" s="1107"/>
      <c r="G127" s="1107"/>
      <c r="H127" s="1171"/>
    </row>
    <row r="128" spans="1:8">
      <c r="A128" s="1253"/>
      <c r="B128" s="1252"/>
      <c r="C128" s="1252"/>
      <c r="D128" s="1252"/>
      <c r="E128" s="1252"/>
      <c r="F128" s="1107"/>
      <c r="G128" s="1107"/>
      <c r="H128" s="1171"/>
    </row>
    <row r="129" spans="1:8">
      <c r="A129" s="1253"/>
      <c r="B129" s="1252" t="s">
        <v>4521</v>
      </c>
      <c r="C129" s="1252"/>
      <c r="D129" s="1252"/>
      <c r="E129" s="1252"/>
      <c r="F129" s="1107"/>
      <c r="G129" s="1107"/>
      <c r="H129" s="1171"/>
    </row>
    <row r="130" spans="1:8">
      <c r="A130" s="1253"/>
      <c r="B130" s="1252" t="s">
        <v>4522</v>
      </c>
      <c r="C130" s="1252"/>
      <c r="D130" s="1252"/>
      <c r="E130" s="1252"/>
      <c r="F130" s="1107"/>
      <c r="G130" s="1107"/>
      <c r="H130" s="1171"/>
    </row>
    <row r="131" spans="1:8">
      <c r="A131" s="1253"/>
      <c r="B131" s="1252" t="s">
        <v>4523</v>
      </c>
      <c r="C131" s="1252"/>
      <c r="D131" s="1252"/>
      <c r="E131" s="1252"/>
      <c r="F131" s="1107"/>
      <c r="G131" s="1107"/>
      <c r="H131" s="1171"/>
    </row>
    <row r="132" spans="1:8">
      <c r="A132" s="1253"/>
      <c r="B132" s="1252"/>
      <c r="C132" s="1252"/>
      <c r="D132" s="1252"/>
      <c r="E132" s="1252"/>
      <c r="F132" s="1107"/>
      <c r="G132" s="1107"/>
      <c r="H132" s="1171"/>
    </row>
    <row r="133" spans="1:8">
      <c r="A133" s="1253"/>
      <c r="B133" s="1252" t="s">
        <v>4524</v>
      </c>
      <c r="C133" s="1252"/>
      <c r="D133" s="1252"/>
      <c r="E133" s="1252"/>
      <c r="F133" s="1107"/>
      <c r="G133" s="1107"/>
      <c r="H133" s="1171"/>
    </row>
    <row r="134" spans="1:8">
      <c r="A134" s="1253"/>
      <c r="B134" s="1252"/>
      <c r="C134" s="1252"/>
      <c r="D134" s="1252"/>
      <c r="E134" s="1252"/>
      <c r="F134" s="1107"/>
      <c r="G134" s="1107"/>
      <c r="H134" s="1171"/>
    </row>
    <row r="135" spans="1:8">
      <c r="A135" s="1253"/>
      <c r="B135" s="1252"/>
      <c r="C135" s="1252" t="s">
        <v>4525</v>
      </c>
      <c r="D135" s="1252" t="s">
        <v>4526</v>
      </c>
      <c r="E135" s="1107"/>
      <c r="F135" s="1107"/>
      <c r="G135" s="1107"/>
      <c r="H135" s="1171"/>
    </row>
    <row r="136" spans="1:8">
      <c r="A136" s="1253"/>
      <c r="B136" s="1252" t="s">
        <v>4527</v>
      </c>
      <c r="C136" s="1743" t="s">
        <v>4528</v>
      </c>
      <c r="D136" s="1743" t="s">
        <v>4529</v>
      </c>
      <c r="E136" s="1252" t="s">
        <v>4530</v>
      </c>
      <c r="F136" s="1107"/>
      <c r="G136" s="1107"/>
      <c r="H136" s="1171"/>
    </row>
    <row r="137" spans="1:8">
      <c r="A137" s="1253"/>
      <c r="B137" s="1252"/>
      <c r="C137" s="1252"/>
      <c r="D137" s="1252"/>
      <c r="E137" s="1252"/>
      <c r="F137" s="1107"/>
      <c r="G137" s="1107"/>
      <c r="H137" s="1171"/>
    </row>
    <row r="138" spans="1:8">
      <c r="A138" s="1253"/>
      <c r="B138" s="1252" t="s">
        <v>4531</v>
      </c>
      <c r="C138" s="1744">
        <v>3435507</v>
      </c>
      <c r="D138" s="1744">
        <v>2920180.9499999997</v>
      </c>
      <c r="E138" s="1744">
        <v>515326.05</v>
      </c>
      <c r="F138" s="1107"/>
      <c r="G138" s="1107"/>
      <c r="H138" s="1171"/>
    </row>
    <row r="139" spans="1:8">
      <c r="A139" s="1253"/>
      <c r="B139" s="1252" t="s">
        <v>4532</v>
      </c>
      <c r="C139" s="1744"/>
      <c r="D139" s="1744"/>
      <c r="E139" s="1744"/>
      <c r="F139" s="1107"/>
      <c r="G139" s="1107"/>
      <c r="H139" s="1171"/>
    </row>
    <row r="140" spans="1:8">
      <c r="A140" s="1253"/>
      <c r="B140" s="1252" t="s">
        <v>4533</v>
      </c>
      <c r="C140" s="1744">
        <v>0</v>
      </c>
      <c r="D140" s="1744">
        <v>0</v>
      </c>
      <c r="E140" s="1744">
        <v>0</v>
      </c>
      <c r="F140" s="1107"/>
      <c r="G140" s="1107"/>
      <c r="H140" s="1171"/>
    </row>
    <row r="141" spans="1:8">
      <c r="A141" s="1253"/>
      <c r="B141" s="1252" t="s">
        <v>4534</v>
      </c>
      <c r="C141" s="1744">
        <v>1996829</v>
      </c>
      <c r="D141" s="1744">
        <v>1697211</v>
      </c>
      <c r="E141" s="1744">
        <v>299618</v>
      </c>
      <c r="F141" s="1107"/>
      <c r="G141" s="1107"/>
      <c r="H141" s="1171"/>
    </row>
    <row r="142" spans="1:8">
      <c r="A142" s="1253"/>
      <c r="B142" s="1252" t="s">
        <v>4535</v>
      </c>
      <c r="C142" s="1744">
        <v>11659749</v>
      </c>
      <c r="D142" s="1744">
        <v>9910516</v>
      </c>
      <c r="E142" s="1744">
        <v>1749233</v>
      </c>
      <c r="F142" s="1107"/>
      <c r="G142" s="1107"/>
      <c r="H142" s="1171"/>
    </row>
    <row r="143" spans="1:8">
      <c r="A143" s="1253"/>
      <c r="B143" s="1252" t="s">
        <v>4536</v>
      </c>
      <c r="C143" s="1745">
        <v>1037113</v>
      </c>
      <c r="D143" s="1745">
        <v>881518</v>
      </c>
      <c r="E143" s="1745">
        <v>155595</v>
      </c>
      <c r="F143" s="1107"/>
      <c r="G143" s="1107"/>
      <c r="H143" s="1171"/>
    </row>
    <row r="144" spans="1:8">
      <c r="A144" s="1253"/>
      <c r="B144" s="1252"/>
      <c r="C144" s="1744">
        <v>0</v>
      </c>
      <c r="D144" s="1744"/>
      <c r="E144" s="1744"/>
      <c r="F144" s="1107"/>
      <c r="G144" s="1107"/>
      <c r="H144" s="1171"/>
    </row>
    <row r="145" spans="1:8">
      <c r="A145" s="1253"/>
      <c r="B145" s="1252" t="s">
        <v>4537</v>
      </c>
      <c r="C145" s="1744">
        <f>SUM(C140:C144)</f>
        <v>14693691</v>
      </c>
      <c r="D145" s="1744">
        <f>SUM(D140:D144)</f>
        <v>12489245</v>
      </c>
      <c r="E145" s="1744">
        <f>SUM(E140:E144)</f>
        <v>2204446</v>
      </c>
      <c r="F145" s="1107"/>
      <c r="G145" s="1107"/>
      <c r="H145" s="1171"/>
    </row>
    <row r="146" spans="1:8">
      <c r="A146" s="1253"/>
      <c r="B146" s="1252"/>
      <c r="C146" s="1744"/>
      <c r="D146" s="1744"/>
      <c r="E146" s="1744"/>
      <c r="F146" s="1107"/>
      <c r="G146" s="1107"/>
      <c r="H146" s="1171"/>
    </row>
    <row r="147" spans="1:8">
      <c r="A147" s="1253"/>
      <c r="B147" s="1252" t="s">
        <v>4538</v>
      </c>
      <c r="C147" s="1744">
        <v>1767442</v>
      </c>
      <c r="D147" s="1744">
        <v>1502262</v>
      </c>
      <c r="E147" s="1744">
        <v>265180</v>
      </c>
      <c r="F147" s="1107"/>
      <c r="G147" s="1107"/>
      <c r="H147" s="1171"/>
    </row>
    <row r="148" spans="1:8">
      <c r="A148" s="1253"/>
      <c r="B148" s="1252" t="s">
        <v>4539</v>
      </c>
      <c r="C148" s="1744">
        <v>692675</v>
      </c>
      <c r="D148" s="1744">
        <v>588773</v>
      </c>
      <c r="E148" s="1744">
        <v>103902</v>
      </c>
      <c r="F148" s="1107"/>
      <c r="G148" s="1107"/>
      <c r="H148" s="1171"/>
    </row>
    <row r="149" spans="1:8">
      <c r="A149" s="1253"/>
      <c r="B149" s="1252" t="s">
        <v>4540</v>
      </c>
      <c r="C149" s="1744">
        <v>685034</v>
      </c>
      <c r="D149" s="1744">
        <v>582279</v>
      </c>
      <c r="E149" s="1744">
        <v>102755</v>
      </c>
      <c r="F149" s="1107"/>
      <c r="G149" s="1107"/>
      <c r="H149" s="1171"/>
    </row>
    <row r="150" spans="1:8">
      <c r="A150" s="1253"/>
      <c r="B150" s="1252" t="s">
        <v>4541</v>
      </c>
      <c r="C150" s="1744">
        <v>326544</v>
      </c>
      <c r="D150" s="1744">
        <v>277566</v>
      </c>
      <c r="E150" s="1744">
        <v>48978</v>
      </c>
      <c r="F150" s="1107"/>
      <c r="G150" s="1107"/>
      <c r="H150" s="1171"/>
    </row>
    <row r="151" spans="1:8">
      <c r="A151" s="1253"/>
      <c r="B151" s="1252" t="s">
        <v>4542</v>
      </c>
      <c r="C151" s="1745">
        <v>69037</v>
      </c>
      <c r="D151" s="1745">
        <v>58680</v>
      </c>
      <c r="E151" s="1745">
        <v>10357</v>
      </c>
      <c r="F151" s="1107"/>
      <c r="G151" s="1107"/>
      <c r="H151" s="1171"/>
    </row>
    <row r="152" spans="1:8">
      <c r="A152" s="1253"/>
      <c r="B152" s="1252"/>
      <c r="C152" s="1744"/>
      <c r="D152" s="1744"/>
      <c r="E152" s="1744"/>
      <c r="F152" s="1107"/>
      <c r="G152" s="1107"/>
      <c r="H152" s="1171"/>
    </row>
    <row r="153" spans="1:8">
      <c r="A153" s="1253"/>
      <c r="B153" s="1252" t="s">
        <v>4543</v>
      </c>
      <c r="C153" s="1744">
        <f>SUM(C147:C152)</f>
        <v>3540732</v>
      </c>
      <c r="D153" s="1744">
        <f>SUM(D147:D152)</f>
        <v>3009560</v>
      </c>
      <c r="E153" s="1744">
        <f>SUM(E147:E152)</f>
        <v>531172</v>
      </c>
      <c r="F153" s="1107"/>
      <c r="G153" s="1107"/>
      <c r="H153" s="1171"/>
    </row>
    <row r="154" spans="1:8">
      <c r="A154" s="1253"/>
      <c r="B154" s="1252"/>
      <c r="C154" s="1744"/>
      <c r="D154" s="1744"/>
      <c r="E154" s="1744"/>
      <c r="F154" s="1107"/>
      <c r="G154" s="1107"/>
      <c r="H154" s="1171"/>
    </row>
    <row r="155" spans="1:8">
      <c r="A155" s="1253"/>
      <c r="B155" s="1252" t="s">
        <v>4544</v>
      </c>
      <c r="C155" s="1744">
        <v>20275896</v>
      </c>
      <c r="D155" s="1744">
        <v>17234297</v>
      </c>
      <c r="E155" s="1744">
        <v>3041599</v>
      </c>
      <c r="F155" s="1107"/>
      <c r="G155" s="1107"/>
      <c r="H155" s="1171"/>
    </row>
    <row r="156" spans="1:8">
      <c r="A156" s="1253"/>
      <c r="B156" s="1252" t="s">
        <v>4545</v>
      </c>
      <c r="C156" s="1744">
        <v>2117473</v>
      </c>
      <c r="D156" s="1744">
        <v>1799449</v>
      </c>
      <c r="E156" s="1744">
        <v>318024</v>
      </c>
      <c r="F156" s="1107"/>
      <c r="G156" s="1107"/>
      <c r="H156" s="1171"/>
    </row>
    <row r="157" spans="1:8">
      <c r="A157" s="1253"/>
      <c r="B157" s="1252" t="s">
        <v>4546</v>
      </c>
      <c r="C157" s="1744">
        <v>2631025</v>
      </c>
      <c r="D157" s="1744">
        <v>2236372</v>
      </c>
      <c r="E157" s="1744">
        <v>394653</v>
      </c>
      <c r="F157" s="1107"/>
      <c r="G157" s="1107"/>
      <c r="H157" s="1171"/>
    </row>
    <row r="158" spans="1:8">
      <c r="A158" s="1253"/>
      <c r="B158" s="1252" t="s">
        <v>4547</v>
      </c>
      <c r="C158" s="1744">
        <v>14227</v>
      </c>
      <c r="D158" s="1744">
        <v>12091</v>
      </c>
      <c r="E158" s="1744">
        <v>2136</v>
      </c>
      <c r="F158" s="1107"/>
      <c r="G158" s="1107"/>
      <c r="H158" s="1171"/>
    </row>
    <row r="159" spans="1:8">
      <c r="A159" s="1253"/>
      <c r="B159" s="1252" t="s">
        <v>4548</v>
      </c>
      <c r="C159" s="1744">
        <v>350381</v>
      </c>
      <c r="D159" s="1744">
        <v>297819</v>
      </c>
      <c r="E159" s="1744">
        <v>52562</v>
      </c>
      <c r="F159" s="1107"/>
      <c r="G159" s="1107"/>
      <c r="H159" s="1171"/>
    </row>
    <row r="160" spans="1:8">
      <c r="A160" s="1253"/>
      <c r="B160" s="1252" t="s">
        <v>4549</v>
      </c>
      <c r="C160" s="1744">
        <v>2925096</v>
      </c>
      <c r="D160" s="1744">
        <v>2486333</v>
      </c>
      <c r="E160" s="1744">
        <v>438763</v>
      </c>
      <c r="F160" s="1107"/>
      <c r="G160" s="1107"/>
      <c r="H160" s="1171"/>
    </row>
    <row r="161" spans="1:8">
      <c r="A161" s="1253"/>
      <c r="B161" s="1252" t="s">
        <v>2425</v>
      </c>
      <c r="C161" s="1744">
        <v>0</v>
      </c>
      <c r="D161" s="1744">
        <v>0</v>
      </c>
      <c r="E161" s="1744">
        <v>0</v>
      </c>
      <c r="F161" s="1107"/>
      <c r="G161" s="1107"/>
      <c r="H161" s="1171"/>
    </row>
    <row r="162" spans="1:8">
      <c r="A162" s="1253"/>
      <c r="B162" s="1252" t="s">
        <v>2417</v>
      </c>
      <c r="C162" s="1744">
        <v>2149295</v>
      </c>
      <c r="D162" s="1744">
        <v>1826870</v>
      </c>
      <c r="E162" s="1744">
        <v>322425</v>
      </c>
      <c r="F162" s="1107"/>
      <c r="G162" s="1107"/>
      <c r="H162" s="1171"/>
    </row>
    <row r="163" spans="1:8">
      <c r="A163" s="1253"/>
      <c r="B163" s="1252" t="s">
        <v>4550</v>
      </c>
      <c r="C163" s="1744">
        <v>84637</v>
      </c>
      <c r="D163" s="1744">
        <v>71942</v>
      </c>
      <c r="E163" s="1744">
        <v>12695</v>
      </c>
      <c r="F163" s="1107"/>
      <c r="G163" s="1107"/>
      <c r="H163" s="1171"/>
    </row>
    <row r="164" spans="1:8">
      <c r="A164" s="1253"/>
      <c r="B164" s="1252" t="s">
        <v>4551</v>
      </c>
      <c r="C164" s="1745">
        <v>1084275</v>
      </c>
      <c r="D164" s="1745">
        <v>921657</v>
      </c>
      <c r="E164" s="1745">
        <v>162618</v>
      </c>
      <c r="F164" s="1107"/>
      <c r="G164" s="1107"/>
      <c r="H164" s="1171"/>
    </row>
    <row r="165" spans="1:8">
      <c r="A165" s="1253"/>
      <c r="B165" s="1252"/>
      <c r="C165" s="1744"/>
      <c r="D165" s="1744"/>
      <c r="E165" s="1744"/>
      <c r="F165" s="1107"/>
      <c r="G165" s="1107"/>
      <c r="H165" s="1171"/>
    </row>
    <row r="166" spans="1:8">
      <c r="A166" s="1253"/>
      <c r="B166" s="1252" t="s">
        <v>4552</v>
      </c>
      <c r="C166" s="1744">
        <f>SUM(C155:C165)</f>
        <v>31632305</v>
      </c>
      <c r="D166" s="1744">
        <f>SUM(D155:D165)</f>
        <v>26886830</v>
      </c>
      <c r="E166" s="1744">
        <f>SUM(E155:E165)</f>
        <v>4745475</v>
      </c>
      <c r="F166" s="1107"/>
      <c r="G166" s="1107"/>
      <c r="H166" s="1171"/>
    </row>
    <row r="167" spans="1:8">
      <c r="A167" s="1253"/>
      <c r="B167" s="1252"/>
      <c r="C167" s="1744"/>
      <c r="D167" s="1744"/>
      <c r="E167" s="1744"/>
      <c r="F167" s="1107"/>
      <c r="G167" s="1107"/>
      <c r="H167" s="1171"/>
    </row>
    <row r="168" spans="1:8">
      <c r="A168" s="1253"/>
      <c r="B168" s="1252" t="s">
        <v>4553</v>
      </c>
      <c r="C168" s="1744">
        <f>C166+C153+C145</f>
        <v>49866728</v>
      </c>
      <c r="D168" s="1744">
        <f>D166+D153+D145</f>
        <v>42385635</v>
      </c>
      <c r="E168" s="1744">
        <f>E166+E153+E145</f>
        <v>7481093</v>
      </c>
      <c r="F168" s="1107"/>
      <c r="G168" s="1107"/>
      <c r="H168" s="1171"/>
    </row>
    <row r="169" spans="1:8">
      <c r="A169" s="1253"/>
      <c r="B169" s="1252"/>
      <c r="C169" s="1744"/>
      <c r="D169" s="1744"/>
      <c r="E169" s="1744"/>
      <c r="F169" s="1107"/>
      <c r="G169" s="1107"/>
      <c r="H169" s="1171"/>
    </row>
    <row r="170" spans="1:8" ht="15.75" thickBot="1">
      <c r="A170" s="1253"/>
      <c r="B170" s="1252" t="s">
        <v>4554</v>
      </c>
      <c r="C170" s="1746">
        <f>C168+C138</f>
        <v>53302235</v>
      </c>
      <c r="D170" s="1746">
        <f>D168+D138</f>
        <v>45305815.950000003</v>
      </c>
      <c r="E170" s="1746">
        <f>E168+E138</f>
        <v>7996419.0499999998</v>
      </c>
      <c r="F170" s="1107"/>
      <c r="G170" s="1107"/>
      <c r="H170" s="1171"/>
    </row>
    <row r="171" spans="1:8" ht="15.75" thickTop="1">
      <c r="A171" s="1253"/>
      <c r="B171" s="1107"/>
      <c r="C171" s="1252"/>
      <c r="D171" s="1252"/>
      <c r="E171" s="1252"/>
      <c r="F171" s="1107"/>
      <c r="G171" s="1107"/>
      <c r="H171" s="1171"/>
    </row>
    <row r="172" spans="1:8" ht="15.75" thickBot="1">
      <c r="A172" s="1255"/>
      <c r="B172" s="1160"/>
      <c r="C172" s="1160"/>
      <c r="D172" s="1160"/>
      <c r="E172" s="1256"/>
      <c r="F172" s="1160"/>
      <c r="G172" s="1160"/>
      <c r="H172" s="1195"/>
    </row>
    <row r="173" spans="1:8" ht="15.75">
      <c r="A173" s="114" t="s">
        <v>4142</v>
      </c>
      <c r="B173" s="1107"/>
      <c r="C173" s="1107"/>
      <c r="D173" s="1107"/>
      <c r="E173" s="1165"/>
      <c r="F173" s="1107"/>
      <c r="G173" s="1165" t="s">
        <v>1856</v>
      </c>
    </row>
    <row r="174" spans="1:8">
      <c r="A174" s="69" t="s">
        <v>4555</v>
      </c>
      <c r="B174" s="1108"/>
      <c r="C174" s="1108"/>
      <c r="D174" s="1108"/>
      <c r="E174" s="1108"/>
      <c r="F174" s="1108"/>
      <c r="G174" s="1108"/>
      <c r="H174" s="1108"/>
    </row>
  </sheetData>
  <customSheetViews>
    <customSheetView guid="{15E51391-F6F3-48E9-B40F-0D0FA5B2E445}" scale="85" colorId="22">
      <selection activeCell="A46" sqref="A46"/>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1"/>
      <headerFooter alignWithMargins="0"/>
    </customSheetView>
    <customSheetView guid="{3A144620-83F7-4F5B-821B-3720DAB5A017}" scale="85" colorId="22">
      <selection activeCell="A46" sqref="A46"/>
      <rowBreaks count="25" manualBreakCount="25">
        <brk id="61" max="16383" man="1"/>
        <brk id="62" max="16383" man="1"/>
        <brk id="64" max="16383" man="1"/>
        <brk id="65" max="16383" man="1"/>
        <brk id="66" max="16383" man="1"/>
        <brk id="67"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120" max="16383" man="1"/>
      </rowBreaks>
      <pageMargins left="0.25" right="0.25" top="0" bottom="0" header="0.25" footer="0.25"/>
      <printOptions horizontalCentered="1" verticalCentered="1"/>
      <pageSetup scale="70" fitToHeight="2" orientation="portrait" horizontalDpi="300" verticalDpi="300" r:id="rId2"/>
      <headerFooter alignWithMargins="0"/>
    </customSheetView>
    <customSheetView guid="{4AE1E835-A004-41CE-8576-E42DEB829644}" scale="85" colorId="22">
      <selection activeCell="A46" sqref="A46"/>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3"/>
      <headerFooter alignWithMargins="0"/>
    </customSheetView>
    <customSheetView guid="{F164CA47-D0CA-4087-947A-F5047D94B8B7}" scale="85" colorId="22">
      <rowBreaks count="25" manualBreakCount="25">
        <brk id="61" max="16383" man="1"/>
        <brk id="62" max="16383" man="1"/>
        <brk id="64" max="16383" man="1"/>
        <brk id="65" max="16383" man="1"/>
        <brk id="66" max="16383" man="1"/>
        <brk id="67"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120" max="16383" man="1"/>
      </rowBreaks>
      <pageMargins left="0.25" right="0.25" top="0" bottom="0" header="0.25" footer="0.25"/>
      <printOptions horizontalCentered="1" verticalCentered="1"/>
      <pageSetup scale="70" fitToHeight="2" orientation="portrait" horizontalDpi="300" verticalDpi="300" r:id="rId4"/>
      <headerFooter alignWithMargins="0"/>
    </customSheetView>
    <customSheetView guid="{BD2EE8C8-7F57-4FE0-A338-C6EB2215B0F1}" scale="60" colorId="22" showPageBreaks="1" view="pageBreakPreview" topLeftCell="A61">
      <selection activeCell="E109" sqref="E109"/>
      <rowBreaks count="2" manualBreakCount="2">
        <brk id="63" max="16383" man="1"/>
        <brk id="118" max="16383" man="1"/>
      </rowBreaks>
      <pageMargins left="0.25" right="0.25" top="0" bottom="0" header="0.25" footer="0.25"/>
      <printOptions horizontalCentered="1" verticalCentered="1"/>
      <pageSetup scale="73" fitToHeight="2" orientation="portrait" horizontalDpi="300" verticalDpi="300" r:id="rId5"/>
      <headerFooter alignWithMargins="0"/>
    </customSheetView>
    <customSheetView guid="{C7E3EE00-B00F-419E-8611-266863084489}" scale="85" colorId="22">
      <rowBreaks count="1" manualBreakCount="1">
        <brk id="63" max="16383" man="1"/>
      </rowBreaks>
      <pageMargins left="0.25" right="0.25" top="0" bottom="0" header="0.25" footer="0.25"/>
      <printOptions horizontalCentered="1" verticalCentered="1"/>
      <pageSetup scale="73" fitToHeight="2" orientation="portrait" horizontalDpi="300" verticalDpi="300" r:id="rId6"/>
      <headerFooter alignWithMargins="0"/>
    </customSheetView>
    <customSheetView guid="{3477AA39-47F3-4DEE-B5AC-34FD34A7C506}" scale="60" colorId="22" showPageBreaks="1" view="pageBreakPreview" topLeftCell="A61">
      <selection activeCell="E109" sqref="E109"/>
      <rowBreaks count="2" manualBreakCount="2">
        <brk id="63" max="16383" man="1"/>
        <brk id="118" max="16383" man="1"/>
      </rowBreaks>
      <pageMargins left="0.25" right="0.25" top="0" bottom="0" header="0.25" footer="0.25"/>
      <printOptions horizontalCentered="1" verticalCentered="1"/>
      <pageSetup scale="73" fitToHeight="2" orientation="portrait" horizontalDpi="300" verticalDpi="300" r:id="rId7"/>
      <headerFooter alignWithMargins="0"/>
    </customSheetView>
    <customSheetView guid="{49B64248-30F9-46D2-A9F4-36D89630158D}" scale="85" colorId="22">
      <rowBreaks count="1" manualBreakCount="1">
        <brk id="63" max="16383" man="1"/>
      </rowBreaks>
      <pageMargins left="0.25" right="0.25" top="0" bottom="0" header="0.25" footer="0.25"/>
      <printOptions horizontalCentered="1" verticalCentered="1"/>
      <pageSetup scale="73" fitToHeight="2" orientation="portrait" horizontalDpi="300" verticalDpi="300" r:id="rId8"/>
      <headerFooter alignWithMargins="0"/>
    </customSheetView>
    <customSheetView guid="{9460FF40-1E23-4EAD-9F2E-3CC0E3823200}" scale="60" colorId="22" showPageBreaks="1" view="pageBreakPreview" topLeftCell="A61">
      <selection activeCell="E109" sqref="E109"/>
      <rowBreaks count="2" manualBreakCount="2">
        <brk id="63" max="16383" man="1"/>
        <brk id="118" max="16383" man="1"/>
      </rowBreaks>
      <pageMargins left="0.25" right="0.25" top="0" bottom="0" header="0.25" footer="0.25"/>
      <printOptions horizontalCentered="1" verticalCentered="1"/>
      <pageSetup scale="73" fitToHeight="2" orientation="portrait" horizontalDpi="300" verticalDpi="300" r:id="rId9"/>
      <headerFooter alignWithMargins="0"/>
    </customSheetView>
    <customSheetView guid="{33F19BEF-14FD-48AD-9437-DC9391C2FB5D}" scale="60" colorId="22" showPageBreaks="1" view="pageBreakPreview" topLeftCell="A61">
      <selection activeCell="E109" sqref="E109"/>
      <rowBreaks count="2" manualBreakCount="2">
        <brk id="63" max="16383" man="1"/>
        <brk id="118" max="16383" man="1"/>
      </rowBreaks>
      <pageMargins left="0.25" right="0.25" top="0" bottom="0" header="0.25" footer="0.25"/>
      <printOptions horizontalCentered="1" verticalCentered="1"/>
      <pageSetup scale="73" fitToHeight="2" orientation="portrait" horizontalDpi="300" verticalDpi="300" r:id="rId10"/>
      <headerFooter alignWithMargins="0"/>
    </customSheetView>
    <customSheetView guid="{3572A64A-10E1-48A8-88DB-C6FDE35A45D9}" scale="85" colorId="22">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11"/>
      <headerFooter alignWithMargins="0"/>
    </customSheetView>
    <customSheetView guid="{9A3FFF2B-6404-4DF1-A691-3B3D111BF416}" scale="85" colorId="22">
      <selection activeCell="A46" sqref="A46"/>
      <rowBreaks count="25" manualBreakCount="25">
        <brk id="61" max="16383" man="1"/>
        <brk id="62" max="16383" man="1"/>
        <brk id="64" max="16383" man="1"/>
        <brk id="65" max="16383" man="1"/>
        <brk id="66" max="16383" man="1"/>
        <brk id="67"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120" max="16383" man="1"/>
      </rowBreaks>
      <pageMargins left="0.25" right="0.25" top="0" bottom="0" header="0.25" footer="0.25"/>
      <printOptions horizontalCentered="1" verticalCentered="1"/>
      <pageSetup scale="70" fitToHeight="2" orientation="portrait" horizontalDpi="300" verticalDpi="300" r:id="rId12"/>
      <headerFooter alignWithMargins="0"/>
    </customSheetView>
    <customSheetView guid="{6972FD2D-1C11-49E2-936D-D053FB86EE49}" scale="85" colorId="22">
      <selection activeCell="A46" sqref="A46"/>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13"/>
      <headerFooter alignWithMargins="0"/>
    </customSheetView>
    <customSheetView guid="{909B62D3-37B4-48E7-A28D-FCCB057513A6}" scale="85" colorId="22">
      <selection activeCell="A46" sqref="A46"/>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14"/>
      <headerFooter alignWithMargins="0"/>
    </customSheetView>
    <customSheetView guid="{AF5B460E-BE98-4D6A-BC4D-FB7F586FE8C3}" scale="85" colorId="22" showPageBreaks="1">
      <selection activeCell="A46" sqref="A46"/>
      <rowBreaks count="47" manualBreakCount="47">
        <brk id="47" max="16383" man="1"/>
        <brk id="48" max="16383" man="1"/>
        <brk id="49" max="16383" man="1"/>
        <brk id="50" max="16383" man="1"/>
        <brk id="51" max="16383" man="1"/>
        <brk id="52" max="16383" man="1"/>
        <brk id="53" max="16383" man="1"/>
        <brk id="54" max="16383" man="1"/>
        <brk id="55" max="16383" man="1"/>
        <brk id="56" max="16383" man="1"/>
        <brk id="57" max="16383" man="1"/>
        <brk id="58" max="16383" man="1"/>
        <brk id="59" max="16383" man="1"/>
        <brk id="60" max="16383" man="1"/>
        <brk id="61" max="16383" man="1"/>
        <brk id="62" max="16383" man="1"/>
        <brk id="63" max="16383" man="1"/>
        <brk id="64" max="16383" man="1"/>
        <brk id="65" max="16383" man="1"/>
        <brk id="66" max="16383" man="1"/>
        <brk id="67" max="16383" man="1"/>
        <brk id="68" max="16383" man="1"/>
        <brk id="70" max="16383" man="1"/>
        <brk id="71" max="16383" man="1"/>
        <brk id="72" max="16383" man="1"/>
        <brk id="73" max="16383" man="1"/>
        <brk id="74" max="16383" man="1"/>
        <brk id="75" max="16383" man="1"/>
        <brk id="76" max="16383" man="1"/>
        <brk id="77" max="16383" man="1"/>
        <brk id="78" max="16383" man="1"/>
        <brk id="79" max="16383" man="1"/>
        <brk id="80" max="16383" man="1"/>
        <brk id="81" max="16383" man="1"/>
        <brk id="82" max="16383" man="1"/>
        <brk id="83" max="16383" man="1"/>
        <brk id="84" max="16383" man="1"/>
        <brk id="85" max="16383" man="1"/>
        <brk id="86" max="16383" man="1"/>
        <brk id="87" max="16383" man="1"/>
        <brk id="88" max="16383" man="1"/>
        <brk id="89" max="16383" man="1"/>
        <brk id="90" max="16383" man="1"/>
        <brk id="91" max="16383" man="1"/>
        <brk id="92" max="16383" man="1"/>
        <brk id="93" max="16383" man="1"/>
        <brk id="120" max="16383" man="1"/>
      </rowBreaks>
      <pageMargins left="0.25" right="0.25" top="0" bottom="0" header="0.25" footer="0.25"/>
      <printOptions horizontalCentered="1" verticalCentered="1"/>
      <pageSetup scale="70" fitToHeight="2" orientation="portrait" horizontalDpi="300" verticalDpi="300" r:id="rId15"/>
      <headerFooter alignWithMargins="0"/>
    </customSheetView>
    <customSheetView guid="{AD2DEECA-73A1-433A-8496-725ED72ABD3B}" scale="85" colorId="22">
      <selection activeCell="A46" sqref="A46"/>
      <rowBreaks count="2" manualBreakCount="2">
        <brk id="66" max="16383" man="1"/>
        <brk id="120" max="16383" man="1"/>
      </rowBreaks>
      <pageMargins left="0.25" right="0.25" top="0" bottom="0" header="0.25" footer="0.25"/>
      <printOptions horizontalCentered="1" verticalCentered="1"/>
      <pageSetup scale="70" fitToHeight="2" orientation="portrait" horizontalDpi="300" verticalDpi="300" r:id="rId16"/>
      <headerFooter alignWithMargins="0"/>
    </customSheetView>
    <customSheetView guid="{613A73D1-ED13-41BC-B183-6F740B4BAFC9}" scale="60" colorId="22" showPageBreaks="1" view="pageBreakPreview">
      <selection activeCell="A46" sqref="A46"/>
      <rowBreaks count="2" manualBreakCount="2">
        <brk id="65" max="16383" man="1"/>
        <brk id="117" max="16383" man="1"/>
      </rowBreaks>
      <pageMargins left="0.25" right="0.25" top="0" bottom="0" header="0.25" footer="0.25"/>
      <printOptions horizontalCentered="1" verticalCentered="1"/>
      <pageSetup scale="70" fitToHeight="2" orientation="portrait" horizontalDpi="300" verticalDpi="300" r:id="rId17"/>
      <headerFooter alignWithMargins="0"/>
    </customSheetView>
  </customSheetViews>
  <printOptions horizontalCentered="1" verticalCentered="1"/>
  <pageMargins left="0.5" right="0.5" top="0.25" bottom="0.25" header="0" footer="0"/>
  <pageSetup scale="66" fitToHeight="2" orientation="portrait" horizontalDpi="300" verticalDpi="300" r:id="rId18"/>
  <headerFooter alignWithMargins="0"/>
  <rowBreaks count="2" manualBreakCount="2">
    <brk id="65" max="16383" man="1"/>
    <brk id="11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
  <sheetViews>
    <sheetView defaultGridColor="0" view="pageBreakPreview" topLeftCell="A13" colorId="22" zoomScale="60" zoomScaleNormal="85" workbookViewId="0">
      <selection activeCell="H96" sqref="H96"/>
    </sheetView>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2056</v>
      </c>
      <c r="B1" s="66"/>
      <c r="C1" s="66"/>
      <c r="D1" s="739" t="s">
        <v>1549</v>
      </c>
      <c r="E1" s="740"/>
      <c r="F1" s="741"/>
      <c r="G1" s="742" t="s">
        <v>2058</v>
      </c>
      <c r="H1" s="489" t="s">
        <v>2059</v>
      </c>
    </row>
    <row r="2" spans="1:8">
      <c r="A2" s="72" t="str">
        <f>'Data Sheet'!$C$25</f>
        <v>Central Hudson Gas &amp; Electric</v>
      </c>
      <c r="B2" s="624"/>
      <c r="C2" s="624"/>
      <c r="D2" s="362" t="s">
        <v>1315</v>
      </c>
      <c r="E2" s="17"/>
      <c r="F2" s="346"/>
      <c r="G2" s="345" t="s">
        <v>2061</v>
      </c>
      <c r="H2" s="626"/>
    </row>
    <row r="3" spans="1:8" ht="15" customHeight="1">
      <c r="A3" s="743"/>
      <c r="B3" s="624"/>
      <c r="C3" s="624"/>
      <c r="D3" s="362" t="s">
        <v>1316</v>
      </c>
      <c r="E3" s="17"/>
      <c r="F3" s="17"/>
      <c r="G3" s="1189" t="str">
        <f>'Data Sheet'!$C$40</f>
        <v>4/14/14</v>
      </c>
      <c r="H3" s="1127" t="str">
        <f>'Data Sheet'!$C$38</f>
        <v>12/31/13</v>
      </c>
    </row>
    <row r="4" spans="1:8" ht="15" customHeight="1">
      <c r="A4" s="697" t="s">
        <v>4144</v>
      </c>
      <c r="B4" s="698"/>
      <c r="C4" s="698"/>
      <c r="D4" s="264"/>
      <c r="E4" s="264"/>
      <c r="F4" s="264"/>
      <c r="G4" s="264"/>
      <c r="H4" s="265"/>
    </row>
    <row r="5" spans="1:8">
      <c r="A5" s="744"/>
      <c r="B5" s="19"/>
      <c r="C5" s="19"/>
      <c r="D5" s="18"/>
      <c r="E5" s="18"/>
      <c r="F5" s="18"/>
      <c r="G5" s="18"/>
      <c r="H5" s="25"/>
    </row>
    <row r="6" spans="1:8">
      <c r="A6" s="22" t="s">
        <v>4145</v>
      </c>
      <c r="B6" s="19"/>
      <c r="C6" s="19"/>
      <c r="D6" s="19"/>
      <c r="E6" s="19"/>
      <c r="F6" s="18"/>
      <c r="G6" s="18"/>
      <c r="H6" s="25"/>
    </row>
    <row r="7" spans="1:8">
      <c r="A7" s="22" t="s">
        <v>4146</v>
      </c>
      <c r="B7" s="19"/>
      <c r="C7" s="19"/>
      <c r="D7" s="19"/>
      <c r="E7" s="19"/>
      <c r="F7" s="19"/>
      <c r="G7" s="19"/>
      <c r="H7" s="23"/>
    </row>
    <row r="8" spans="1:8">
      <c r="A8" s="22"/>
      <c r="B8" s="19"/>
      <c r="C8" s="19"/>
      <c r="D8" s="19"/>
      <c r="E8" s="19"/>
      <c r="F8" s="19"/>
      <c r="G8" s="19"/>
      <c r="H8" s="23"/>
    </row>
    <row r="9" spans="1:8">
      <c r="A9" s="745" t="s">
        <v>1984</v>
      </c>
      <c r="B9" s="746" t="s">
        <v>2039</v>
      </c>
      <c r="C9" s="747"/>
      <c r="D9" s="748" t="s">
        <v>4086</v>
      </c>
      <c r="E9" s="748" t="s">
        <v>1984</v>
      </c>
      <c r="F9" s="748" t="s">
        <v>2039</v>
      </c>
      <c r="G9" s="749"/>
      <c r="H9" s="750" t="s">
        <v>4086</v>
      </c>
    </row>
    <row r="10" spans="1:8">
      <c r="A10" s="751" t="s">
        <v>1987</v>
      </c>
      <c r="B10" s="752" t="s">
        <v>3447</v>
      </c>
      <c r="C10" s="753"/>
      <c r="D10" s="754" t="s">
        <v>3448</v>
      </c>
      <c r="E10" s="754" t="s">
        <v>1987</v>
      </c>
      <c r="F10" s="754" t="s">
        <v>3447</v>
      </c>
      <c r="G10" s="755"/>
      <c r="H10" s="756" t="s">
        <v>3448</v>
      </c>
    </row>
    <row r="11" spans="1:8">
      <c r="A11" s="751">
        <v>1</v>
      </c>
      <c r="B11" s="752" t="s">
        <v>4147</v>
      </c>
      <c r="C11" s="753"/>
      <c r="D11" s="757"/>
      <c r="E11" s="754">
        <v>21</v>
      </c>
      <c r="F11" s="752" t="s">
        <v>4148</v>
      </c>
      <c r="G11" s="753"/>
      <c r="H11" s="758"/>
    </row>
    <row r="12" spans="1:8">
      <c r="A12" s="751">
        <v>2</v>
      </c>
      <c r="B12" s="759" t="s">
        <v>4149</v>
      </c>
      <c r="C12" s="610"/>
      <c r="D12" s="760"/>
      <c r="E12" s="761">
        <v>22</v>
      </c>
      <c r="F12" s="762" t="s">
        <v>4150</v>
      </c>
      <c r="G12" s="19"/>
      <c r="H12" s="763">
        <v>2711202</v>
      </c>
    </row>
    <row r="13" spans="1:8">
      <c r="A13" s="751">
        <v>3</v>
      </c>
      <c r="B13" s="759" t="s">
        <v>4151</v>
      </c>
      <c r="C13" s="610"/>
      <c r="D13" s="764"/>
      <c r="E13" s="754"/>
      <c r="F13" s="759" t="s">
        <v>4152</v>
      </c>
      <c r="G13" s="610"/>
      <c r="H13" s="765"/>
    </row>
    <row r="14" spans="1:8">
      <c r="A14" s="751">
        <v>4</v>
      </c>
      <c r="B14" s="759" t="s">
        <v>4153</v>
      </c>
      <c r="C14" s="610"/>
      <c r="D14" s="764"/>
      <c r="E14" s="761">
        <v>23</v>
      </c>
      <c r="F14" s="762" t="s">
        <v>4154</v>
      </c>
      <c r="G14" s="19"/>
      <c r="H14" s="763">
        <v>50476</v>
      </c>
    </row>
    <row r="15" spans="1:8">
      <c r="A15" s="751">
        <v>5</v>
      </c>
      <c r="B15" s="759" t="s">
        <v>4155</v>
      </c>
      <c r="C15" s="610"/>
      <c r="D15" s="764">
        <v>50588</v>
      </c>
      <c r="E15" s="754"/>
      <c r="F15" s="759" t="s">
        <v>4156</v>
      </c>
      <c r="G15" s="610"/>
      <c r="H15" s="765"/>
    </row>
    <row r="16" spans="1:8">
      <c r="A16" s="751">
        <v>6</v>
      </c>
      <c r="B16" s="759" t="s">
        <v>4157</v>
      </c>
      <c r="C16" s="610"/>
      <c r="D16" s="764"/>
      <c r="E16" s="761">
        <v>24</v>
      </c>
      <c r="F16" s="762" t="s">
        <v>4158</v>
      </c>
      <c r="G16" s="19"/>
      <c r="H16" s="763">
        <v>9428</v>
      </c>
    </row>
    <row r="17" spans="1:8">
      <c r="A17" s="751">
        <v>7</v>
      </c>
      <c r="B17" s="759" t="s">
        <v>2477</v>
      </c>
      <c r="C17" s="610"/>
      <c r="D17" s="764">
        <v>405</v>
      </c>
      <c r="E17" s="754"/>
      <c r="F17" s="759" t="s">
        <v>4156</v>
      </c>
      <c r="G17" s="610"/>
      <c r="H17" s="765"/>
    </row>
    <row r="18" spans="1:8">
      <c r="A18" s="751">
        <v>8</v>
      </c>
      <c r="B18" s="759" t="s">
        <v>4159</v>
      </c>
      <c r="C18" s="610"/>
      <c r="D18" s="764"/>
      <c r="E18" s="754">
        <v>25</v>
      </c>
      <c r="F18" s="759" t="s">
        <v>4160</v>
      </c>
      <c r="G18" s="610"/>
      <c r="H18" s="766">
        <v>99020</v>
      </c>
    </row>
    <row r="19" spans="1:8">
      <c r="A19" s="649">
        <v>9</v>
      </c>
      <c r="B19" s="762" t="s">
        <v>4161</v>
      </c>
      <c r="C19" s="19"/>
      <c r="D19" s="767"/>
      <c r="E19" s="761">
        <v>26</v>
      </c>
      <c r="F19" s="761" t="s">
        <v>4162</v>
      </c>
      <c r="G19" s="768"/>
      <c r="H19" s="769"/>
    </row>
    <row r="20" spans="1:8">
      <c r="A20" s="751"/>
      <c r="B20" s="759" t="s">
        <v>4163</v>
      </c>
      <c r="C20" s="610"/>
      <c r="D20" s="770">
        <f>SUM(D13:D17)-D18</f>
        <v>50993</v>
      </c>
      <c r="E20" s="754"/>
      <c r="F20" s="759" t="s">
        <v>4164</v>
      </c>
      <c r="G20" s="610"/>
      <c r="H20" s="765"/>
    </row>
    <row r="21" spans="1:8">
      <c r="A21" s="751">
        <v>10</v>
      </c>
      <c r="B21" s="759" t="s">
        <v>4165</v>
      </c>
      <c r="C21" s="610"/>
      <c r="D21" s="764">
        <v>2819133</v>
      </c>
      <c r="E21" s="754">
        <v>27</v>
      </c>
      <c r="F21" s="759" t="s">
        <v>4166</v>
      </c>
      <c r="G21" s="610"/>
      <c r="H21" s="766"/>
    </row>
    <row r="22" spans="1:8">
      <c r="A22" s="751">
        <v>11</v>
      </c>
      <c r="B22" s="759"/>
      <c r="C22" s="610"/>
      <c r="D22" s="771"/>
      <c r="E22" s="761">
        <v>28</v>
      </c>
      <c r="F22" s="772" t="s">
        <v>4167</v>
      </c>
      <c r="G22" s="18"/>
      <c r="H22" s="773"/>
    </row>
    <row r="23" spans="1:8">
      <c r="A23" s="751">
        <v>12</v>
      </c>
      <c r="B23" s="759" t="s">
        <v>2241</v>
      </c>
      <c r="C23" s="610"/>
      <c r="D23" s="764">
        <v>612867</v>
      </c>
      <c r="E23" s="754"/>
      <c r="F23" s="752" t="s">
        <v>4168</v>
      </c>
      <c r="G23" s="753"/>
      <c r="H23" s="765">
        <f>SUM(H12:H21)</f>
        <v>2870126</v>
      </c>
    </row>
    <row r="24" spans="1:8">
      <c r="A24" s="751">
        <v>13</v>
      </c>
      <c r="B24" s="759" t="s">
        <v>4169</v>
      </c>
      <c r="C24" s="610"/>
      <c r="D24" s="764">
        <v>612867</v>
      </c>
      <c r="E24" s="757"/>
      <c r="F24" s="774"/>
      <c r="G24" s="774"/>
      <c r="H24" s="775"/>
    </row>
    <row r="25" spans="1:8">
      <c r="A25" s="751">
        <v>14</v>
      </c>
      <c r="B25" s="759" t="s">
        <v>4170</v>
      </c>
      <c r="C25" s="610"/>
      <c r="D25" s="770">
        <f>D23-D24</f>
        <v>0</v>
      </c>
      <c r="E25" s="757"/>
      <c r="F25" s="774"/>
      <c r="G25" s="774"/>
      <c r="H25" s="775"/>
    </row>
    <row r="26" spans="1:8">
      <c r="A26" s="751">
        <v>15</v>
      </c>
      <c r="B26" s="759" t="s">
        <v>4171</v>
      </c>
      <c r="C26" s="610"/>
      <c r="D26" s="771"/>
      <c r="E26" s="774"/>
      <c r="F26" s="774"/>
      <c r="G26" s="774"/>
      <c r="H26" s="775"/>
    </row>
    <row r="27" spans="1:8">
      <c r="A27" s="751">
        <v>16</v>
      </c>
      <c r="B27" s="759" t="s">
        <v>2241</v>
      </c>
      <c r="C27" s="610"/>
      <c r="D27" s="764"/>
      <c r="E27" s="757"/>
      <c r="F27" s="774"/>
      <c r="G27" s="774"/>
      <c r="H27" s="775"/>
    </row>
    <row r="28" spans="1:8">
      <c r="A28" s="751">
        <v>17</v>
      </c>
      <c r="B28" s="759" t="s">
        <v>4169</v>
      </c>
      <c r="C28" s="610"/>
      <c r="D28" s="764"/>
      <c r="E28" s="757"/>
      <c r="F28" s="774"/>
      <c r="G28" s="774"/>
      <c r="H28" s="775"/>
    </row>
    <row r="29" spans="1:8">
      <c r="A29" s="649">
        <v>18</v>
      </c>
      <c r="B29" s="762" t="s">
        <v>4172</v>
      </c>
      <c r="C29" s="19"/>
      <c r="D29" s="776"/>
      <c r="E29" s="757"/>
      <c r="F29" s="774"/>
      <c r="G29" s="774"/>
      <c r="H29" s="775"/>
    </row>
    <row r="30" spans="1:8">
      <c r="A30" s="751"/>
      <c r="B30" s="759" t="s">
        <v>4173</v>
      </c>
      <c r="C30" s="610"/>
      <c r="D30" s="770">
        <f>D27-D28</f>
        <v>0</v>
      </c>
      <c r="E30" s="757"/>
      <c r="F30" s="774"/>
      <c r="G30" s="774"/>
      <c r="H30" s="775"/>
    </row>
    <row r="31" spans="1:8">
      <c r="A31" s="751">
        <v>19</v>
      </c>
      <c r="B31" s="759" t="s">
        <v>4174</v>
      </c>
      <c r="C31" s="610"/>
      <c r="D31" s="764"/>
      <c r="E31" s="757"/>
      <c r="F31" s="774"/>
      <c r="G31" s="774"/>
      <c r="H31" s="775"/>
    </row>
    <row r="32" spans="1:8">
      <c r="A32" s="649">
        <v>20</v>
      </c>
      <c r="B32" s="772" t="s">
        <v>4175</v>
      </c>
      <c r="C32" s="18"/>
      <c r="D32" s="776"/>
      <c r="E32" s="757"/>
      <c r="F32" s="774"/>
      <c r="G32" s="774"/>
      <c r="H32" s="775"/>
    </row>
    <row r="33" spans="1:8">
      <c r="A33" s="649"/>
      <c r="B33" s="772" t="s">
        <v>4176</v>
      </c>
      <c r="C33" s="18"/>
      <c r="D33" s="776">
        <f>D20+D21+D25+D30+D31</f>
        <v>2870126</v>
      </c>
      <c r="E33" s="757"/>
      <c r="F33" s="774"/>
      <c r="G33" s="774"/>
      <c r="H33" s="775"/>
    </row>
    <row r="34" spans="1:8">
      <c r="A34" s="777" t="s">
        <v>4177</v>
      </c>
      <c r="B34" s="778"/>
      <c r="C34" s="778"/>
      <c r="D34" s="778"/>
      <c r="E34" s="778"/>
      <c r="F34" s="778"/>
      <c r="G34" s="778"/>
      <c r="H34" s="779"/>
    </row>
    <row r="35" spans="1:8">
      <c r="A35" s="22"/>
      <c r="B35" s="19"/>
      <c r="C35" s="19"/>
      <c r="D35" s="19"/>
      <c r="E35" s="19"/>
      <c r="F35" s="19"/>
      <c r="G35" s="19"/>
      <c r="H35" s="23"/>
    </row>
    <row r="36" spans="1:8">
      <c r="A36" s="22" t="s">
        <v>4178</v>
      </c>
      <c r="B36" s="19"/>
      <c r="C36" s="19"/>
      <c r="D36" s="19"/>
      <c r="E36" s="19" t="s">
        <v>4179</v>
      </c>
      <c r="F36" s="19"/>
      <c r="G36" s="19"/>
      <c r="H36" s="23"/>
    </row>
    <row r="37" spans="1:8">
      <c r="A37" s="22" t="s">
        <v>4180</v>
      </c>
      <c r="B37" s="19"/>
      <c r="C37" s="19"/>
      <c r="D37" s="19"/>
      <c r="E37" s="19" t="s">
        <v>4181</v>
      </c>
      <c r="F37" s="19"/>
      <c r="G37" s="19"/>
      <c r="H37" s="23"/>
    </row>
    <row r="38" spans="1:8">
      <c r="A38" s="22" t="s">
        <v>4182</v>
      </c>
      <c r="B38" s="19"/>
      <c r="C38" s="19"/>
      <c r="D38" s="19"/>
      <c r="E38" s="19" t="s">
        <v>4183</v>
      </c>
      <c r="F38" s="19"/>
      <c r="G38" s="19"/>
      <c r="H38" s="23"/>
    </row>
    <row r="39" spans="1:8">
      <c r="A39" s="22" t="s">
        <v>4184</v>
      </c>
      <c r="B39" s="19"/>
      <c r="C39" s="19"/>
      <c r="D39" s="19"/>
      <c r="E39" s="19" t="s">
        <v>4185</v>
      </c>
      <c r="F39" s="19"/>
      <c r="G39" s="19"/>
      <c r="H39" s="23"/>
    </row>
    <row r="40" spans="1:8">
      <c r="A40" s="22" t="s">
        <v>4186</v>
      </c>
      <c r="B40" s="19"/>
      <c r="C40" s="19"/>
      <c r="D40" s="19"/>
      <c r="E40" s="19" t="s">
        <v>4187</v>
      </c>
      <c r="F40" s="19"/>
      <c r="G40" s="19"/>
      <c r="H40" s="23"/>
    </row>
    <row r="41" spans="1:8">
      <c r="A41" s="22" t="s">
        <v>2949</v>
      </c>
      <c r="B41" s="19"/>
      <c r="C41" s="19"/>
      <c r="D41" s="19"/>
      <c r="E41" s="19" t="s">
        <v>2950</v>
      </c>
      <c r="F41" s="19"/>
      <c r="G41" s="19"/>
      <c r="H41" s="23"/>
    </row>
    <row r="42" spans="1:8">
      <c r="A42" s="22" t="s">
        <v>2951</v>
      </c>
      <c r="B42" s="19"/>
      <c r="C42" s="19"/>
      <c r="D42" s="19"/>
      <c r="E42" s="19" t="s">
        <v>2952</v>
      </c>
      <c r="F42" s="19"/>
      <c r="G42" s="19"/>
      <c r="H42" s="23"/>
    </row>
    <row r="43" spans="1:8">
      <c r="A43" s="22" t="s">
        <v>2953</v>
      </c>
      <c r="B43" s="19"/>
      <c r="C43" s="19"/>
      <c r="D43" s="19"/>
      <c r="E43" s="19" t="s">
        <v>2954</v>
      </c>
      <c r="F43" s="19"/>
      <c r="G43" s="19"/>
      <c r="H43" s="23"/>
    </row>
    <row r="44" spans="1:8">
      <c r="A44" s="22"/>
      <c r="B44" s="19"/>
      <c r="C44" s="19"/>
      <c r="D44" s="19"/>
      <c r="E44" s="19"/>
      <c r="F44" s="19"/>
      <c r="G44" s="19"/>
      <c r="H44" s="23"/>
    </row>
    <row r="45" spans="1:8">
      <c r="A45" s="780" t="s">
        <v>2955</v>
      </c>
      <c r="B45" s="781"/>
      <c r="C45" s="781"/>
      <c r="D45" s="781"/>
      <c r="E45" s="781"/>
      <c r="F45" s="781"/>
      <c r="G45" s="781"/>
      <c r="H45" s="782"/>
    </row>
    <row r="46" spans="1:8">
      <c r="A46" s="22"/>
      <c r="B46" s="762"/>
      <c r="C46" s="762"/>
      <c r="D46" s="772" t="s">
        <v>2956</v>
      </c>
      <c r="E46" s="18"/>
      <c r="F46" s="752" t="s">
        <v>2957</v>
      </c>
      <c r="G46" s="753"/>
      <c r="H46" s="783"/>
    </row>
    <row r="47" spans="1:8">
      <c r="A47" s="649" t="s">
        <v>1984</v>
      </c>
      <c r="B47" s="761" t="s">
        <v>2958</v>
      </c>
      <c r="C47" s="761" t="s">
        <v>2959</v>
      </c>
      <c r="D47" s="772" t="s">
        <v>3804</v>
      </c>
      <c r="E47" s="18"/>
      <c r="F47" s="761" t="s">
        <v>2960</v>
      </c>
      <c r="G47" s="761" t="s">
        <v>2961</v>
      </c>
      <c r="H47" s="784" t="s">
        <v>2962</v>
      </c>
    </row>
    <row r="48" spans="1:8">
      <c r="A48" s="649" t="s">
        <v>1987</v>
      </c>
      <c r="B48" s="762"/>
      <c r="C48" s="762"/>
      <c r="D48" s="772" t="s">
        <v>2963</v>
      </c>
      <c r="E48" s="18"/>
      <c r="F48" s="761" t="s">
        <v>2964</v>
      </c>
      <c r="G48" s="761"/>
      <c r="H48" s="784"/>
    </row>
    <row r="49" spans="1:8">
      <c r="A49" s="785"/>
      <c r="B49" s="754" t="s">
        <v>3447</v>
      </c>
      <c r="C49" s="754" t="s">
        <v>3448</v>
      </c>
      <c r="D49" s="752" t="s">
        <v>3449</v>
      </c>
      <c r="E49" s="753"/>
      <c r="F49" s="754" t="s">
        <v>3450</v>
      </c>
      <c r="G49" s="754" t="s">
        <v>2692</v>
      </c>
      <c r="H49" s="756" t="s">
        <v>2693</v>
      </c>
    </row>
    <row r="50" spans="1:8">
      <c r="A50" s="22">
        <v>29</v>
      </c>
      <c r="B50" s="759" t="s">
        <v>2965</v>
      </c>
      <c r="C50" s="764">
        <v>253464</v>
      </c>
      <c r="D50" s="764"/>
      <c r="E50" s="786"/>
      <c r="F50" s="764">
        <v>906</v>
      </c>
      <c r="G50" s="787">
        <v>24</v>
      </c>
      <c r="H50" s="2014">
        <v>0.79166666666666663</v>
      </c>
    </row>
    <row r="51" spans="1:8">
      <c r="A51" s="22">
        <v>30</v>
      </c>
      <c r="B51" s="759" t="s">
        <v>2966</v>
      </c>
      <c r="C51" s="764">
        <v>252692</v>
      </c>
      <c r="D51" s="764"/>
      <c r="E51" s="786"/>
      <c r="F51" s="764">
        <v>819</v>
      </c>
      <c r="G51" s="787">
        <v>4</v>
      </c>
      <c r="H51" s="2014">
        <v>0.79166666666666663</v>
      </c>
    </row>
    <row r="52" spans="1:8">
      <c r="A52" s="22">
        <v>31</v>
      </c>
      <c r="B52" s="759" t="s">
        <v>2967</v>
      </c>
      <c r="C52" s="764">
        <v>243336</v>
      </c>
      <c r="D52" s="764"/>
      <c r="E52" s="786"/>
      <c r="F52" s="764">
        <v>798</v>
      </c>
      <c r="G52" s="787">
        <v>14</v>
      </c>
      <c r="H52" s="2014">
        <v>0.875</v>
      </c>
    </row>
    <row r="53" spans="1:8">
      <c r="A53" s="22">
        <v>32</v>
      </c>
      <c r="B53" s="759" t="s">
        <v>2968</v>
      </c>
      <c r="C53" s="764">
        <v>193345</v>
      </c>
      <c r="D53" s="764"/>
      <c r="E53" s="786"/>
      <c r="F53" s="764">
        <v>709</v>
      </c>
      <c r="G53" s="787">
        <v>2</v>
      </c>
      <c r="H53" s="2014">
        <v>0.875</v>
      </c>
    </row>
    <row r="54" spans="1:8">
      <c r="A54" s="22">
        <v>33</v>
      </c>
      <c r="B54" s="759" t="s">
        <v>2969</v>
      </c>
      <c r="C54" s="764">
        <v>208950</v>
      </c>
      <c r="D54" s="764"/>
      <c r="E54" s="786"/>
      <c r="F54" s="764">
        <v>1015</v>
      </c>
      <c r="G54" s="787">
        <v>31</v>
      </c>
      <c r="H54" s="2014">
        <v>0.70833333333333337</v>
      </c>
    </row>
    <row r="55" spans="1:8">
      <c r="A55" s="22">
        <v>34</v>
      </c>
      <c r="B55" s="759" t="s">
        <v>2970</v>
      </c>
      <c r="C55" s="764">
        <v>237600</v>
      </c>
      <c r="D55" s="764"/>
      <c r="E55" s="786"/>
      <c r="F55" s="764">
        <v>1057</v>
      </c>
      <c r="G55" s="787">
        <v>24</v>
      </c>
      <c r="H55" s="2014">
        <v>0.625</v>
      </c>
    </row>
    <row r="56" spans="1:8">
      <c r="A56" s="22">
        <v>35</v>
      </c>
      <c r="B56" s="759" t="s">
        <v>2971</v>
      </c>
      <c r="C56" s="764">
        <v>331510</v>
      </c>
      <c r="D56" s="764"/>
      <c r="E56" s="786"/>
      <c r="F56" s="764">
        <v>1202</v>
      </c>
      <c r="G56" s="787">
        <v>18</v>
      </c>
      <c r="H56" s="2014">
        <v>0.70833333333333337</v>
      </c>
    </row>
    <row r="57" spans="1:8">
      <c r="A57" s="22">
        <v>36</v>
      </c>
      <c r="B57" s="759" t="s">
        <v>2972</v>
      </c>
      <c r="C57" s="764">
        <v>247391</v>
      </c>
      <c r="D57" s="764"/>
      <c r="E57" s="786"/>
      <c r="F57" s="764">
        <v>941</v>
      </c>
      <c r="G57" s="787">
        <v>21</v>
      </c>
      <c r="H57" s="2014">
        <v>0.66666666666666663</v>
      </c>
    </row>
    <row r="58" spans="1:8">
      <c r="A58" s="22">
        <v>37</v>
      </c>
      <c r="B58" s="759" t="s">
        <v>1378</v>
      </c>
      <c r="C58" s="764">
        <v>219584</v>
      </c>
      <c r="D58" s="764"/>
      <c r="E58" s="786"/>
      <c r="F58" s="764">
        <v>1094</v>
      </c>
      <c r="G58" s="787">
        <v>11</v>
      </c>
      <c r="H58" s="2014">
        <v>0.625</v>
      </c>
    </row>
    <row r="59" spans="1:8">
      <c r="A59" s="22">
        <v>38</v>
      </c>
      <c r="B59" s="759" t="s">
        <v>1379</v>
      </c>
      <c r="C59" s="764">
        <v>211975</v>
      </c>
      <c r="D59" s="764"/>
      <c r="E59" s="786"/>
      <c r="F59" s="764">
        <v>746</v>
      </c>
      <c r="G59" s="787">
        <v>2</v>
      </c>
      <c r="H59" s="2014">
        <v>0.79166666666666663</v>
      </c>
    </row>
    <row r="60" spans="1:8">
      <c r="A60" s="22">
        <v>39</v>
      </c>
      <c r="B60" s="759" t="s">
        <v>1380</v>
      </c>
      <c r="C60" s="764">
        <v>220574</v>
      </c>
      <c r="D60" s="764"/>
      <c r="E60" s="786"/>
      <c r="F60" s="764">
        <v>814</v>
      </c>
      <c r="G60" s="787">
        <v>24</v>
      </c>
      <c r="H60" s="2014">
        <v>0.75</v>
      </c>
    </row>
    <row r="61" spans="1:8">
      <c r="A61" s="22">
        <v>40</v>
      </c>
      <c r="B61" s="759" t="s">
        <v>1381</v>
      </c>
      <c r="C61" s="764">
        <v>251086</v>
      </c>
      <c r="D61" s="764"/>
      <c r="E61" s="786"/>
      <c r="F61" s="764">
        <v>899</v>
      </c>
      <c r="G61" s="787">
        <v>17</v>
      </c>
      <c r="H61" s="2014">
        <v>0.75</v>
      </c>
    </row>
    <row r="62" spans="1:8" ht="15.75" thickBot="1">
      <c r="A62" s="26">
        <v>41</v>
      </c>
      <c r="B62" s="788" t="s">
        <v>210</v>
      </c>
      <c r="C62" s="789">
        <f>SUM(C50:C61)</f>
        <v>2871507</v>
      </c>
      <c r="D62" s="789">
        <f>SUM(D50:D61)</f>
        <v>0</v>
      </c>
      <c r="E62" s="790"/>
      <c r="F62" s="791"/>
      <c r="G62" s="792"/>
      <c r="H62" s="793"/>
    </row>
    <row r="63" spans="1:8" ht="15.75">
      <c r="A63" s="114" t="s">
        <v>1382</v>
      </c>
      <c r="B63" s="1107"/>
      <c r="C63" s="1107"/>
      <c r="D63" s="1107"/>
      <c r="E63" s="1108"/>
      <c r="F63" s="1108"/>
    </row>
    <row r="64" spans="1:8">
      <c r="A64" s="1108" t="s">
        <v>1383</v>
      </c>
      <c r="B64" s="1108"/>
      <c r="C64" s="1108"/>
      <c r="D64" s="1108"/>
      <c r="E64" s="1108"/>
      <c r="F64" s="1108"/>
      <c r="G64" s="1108"/>
      <c r="H64" s="1108"/>
    </row>
  </sheetData>
  <customSheetViews>
    <customSheetView guid="{15E51391-F6F3-48E9-B40F-0D0FA5B2E445}" scale="85" colorId="22" fitToPage="1">
      <selection activeCell="H62" sqref="H62"/>
      <pageMargins left="0.5" right="0.5" top="0.5" bottom="0.5" header="0" footer="0"/>
      <printOptions horizontalCentered="1" verticalCentered="1"/>
      <pageSetup scale="73" orientation="portrait" horizontalDpi="300" verticalDpi="300" r:id="rId1"/>
      <headerFooter alignWithMargins="0"/>
    </customSheetView>
    <customSheetView guid="{3A144620-83F7-4F5B-821B-3720DAB5A017}" scale="85" colorId="22" showPageBreaks="1" fitToPage="1" topLeftCell="A10">
      <selection activeCell="H62" sqref="H62"/>
      <pageMargins left="0.5" right="0.5" top="0.5" bottom="0.5" header="0" footer="0"/>
      <printOptions horizontalCentered="1" verticalCentered="1"/>
      <pageSetup scale="29" orientation="portrait" horizontalDpi="300" verticalDpi="300" r:id="rId2"/>
      <headerFooter alignWithMargins="0"/>
    </customSheetView>
    <customSheetView guid="{4AE1E835-A004-41CE-8576-E42DEB829644}" scale="85" colorId="22" fitToPage="1">
      <pageMargins left="0.5" right="0.5" top="0.5" bottom="0.5" header="0" footer="0"/>
      <printOptions horizontalCentered="1" verticalCentered="1"/>
      <pageSetup scale="73" orientation="portrait" horizontalDpi="300" verticalDpi="300" r:id="rId3"/>
      <headerFooter alignWithMargins="0"/>
    </customSheetView>
    <customSheetView guid="{F164CA47-D0CA-4087-947A-F5047D94B8B7}" scale="85" colorId="22" fitToPage="1">
      <pageMargins left="0.5" right="0.5" top="0.5" bottom="0.5" header="0" footer="0"/>
      <printOptions horizontalCentered="1" verticalCentered="1"/>
      <pageSetup scale="73" orientation="portrait" horizontalDpi="300" verticalDpi="300" r:id="rId4"/>
      <headerFooter alignWithMargins="0"/>
    </customSheetView>
    <customSheetView guid="{BD2EE8C8-7F57-4FE0-A338-C6EB2215B0F1}" scale="85" colorId="22" fitToPage="1">
      <pageMargins left="0.5" right="0.5" top="0.5" bottom="0.5" header="0" footer="0"/>
      <printOptions horizontalCentered="1" verticalCentered="1"/>
      <pageSetup scale="73" orientation="portrait" horizontalDpi="300" verticalDpi="300" r:id="rId5"/>
      <headerFooter alignWithMargins="0"/>
    </customSheetView>
    <customSheetView guid="{C7E3EE00-B00F-419E-8611-266863084489}" scale="85" colorId="22" fitToPage="1">
      <pageMargins left="0.5" right="0.5" top="0.5" bottom="0.5" header="0" footer="0"/>
      <printOptions horizontalCentered="1" verticalCentered="1"/>
      <pageSetup scale="73" orientation="portrait" horizontalDpi="300" verticalDpi="300" r:id="rId6"/>
      <headerFooter alignWithMargins="0"/>
    </customSheetView>
    <customSheetView guid="{3477AA39-47F3-4DEE-B5AC-34FD34A7C506}" scale="85" colorId="22" fitToPage="1">
      <pageMargins left="0.5" right="0.5" top="0.5" bottom="0.5" header="0" footer="0"/>
      <printOptions horizontalCentered="1" verticalCentered="1"/>
      <pageSetup scale="73" orientation="portrait" horizontalDpi="300" verticalDpi="300" r:id="rId7"/>
      <headerFooter alignWithMargins="0"/>
    </customSheetView>
    <customSheetView guid="{49B64248-30F9-46D2-A9F4-36D89630158D}" scale="85" colorId="22" fitToPage="1">
      <pageMargins left="0.5" right="0.5" top="0.5" bottom="0.5" header="0" footer="0"/>
      <printOptions horizontalCentered="1" verticalCentered="1"/>
      <pageSetup scale="73" orientation="portrait" horizontalDpi="300" verticalDpi="300" r:id="rId8"/>
      <headerFooter alignWithMargins="0"/>
    </customSheetView>
    <customSheetView guid="{9460FF40-1E23-4EAD-9F2E-3CC0E3823200}" scale="85" colorId="22" fitToPage="1">
      <pageMargins left="0.5" right="0.5" top="0.5" bottom="0.5" header="0" footer="0"/>
      <printOptions horizontalCentered="1" verticalCentered="1"/>
      <pageSetup scale="73" orientation="portrait" horizontalDpi="300" verticalDpi="300" r:id="rId9"/>
      <headerFooter alignWithMargins="0"/>
    </customSheetView>
    <customSheetView guid="{EB23B504-8D38-44C1-A572-0BC0016A4154}" scale="85" colorId="22" fitToPage="1">
      <pageMargins left="0.5" right="0.5" top="0.5" bottom="0.5" header="0" footer="0"/>
      <printOptions horizontalCentered="1" verticalCentered="1"/>
      <pageSetup scale="73" orientation="portrait" horizontalDpi="300" verticalDpi="300" r:id="rId10"/>
      <headerFooter alignWithMargins="0"/>
    </customSheetView>
    <customSheetView guid="{33F19BEF-14FD-48AD-9437-DC9391C2FB5D}" scale="85" colorId="22" fitToPage="1">
      <pageMargins left="0.5" right="0.5" top="0.5" bottom="0.5" header="0" footer="0"/>
      <printOptions horizontalCentered="1" verticalCentered="1"/>
      <pageSetup scale="73" orientation="portrait" horizontalDpi="300" verticalDpi="300" r:id="rId11"/>
      <headerFooter alignWithMargins="0"/>
    </customSheetView>
    <customSheetView guid="{3572A64A-10E1-48A8-88DB-C6FDE35A45D9}" scale="85" colorId="22" fitToPage="1">
      <pageMargins left="0.5" right="0.5" top="0.5" bottom="0.5" header="0" footer="0"/>
      <printOptions horizontalCentered="1" verticalCentered="1"/>
      <pageSetup scale="73" orientation="portrait" horizontalDpi="300" verticalDpi="300" r:id="rId12"/>
      <headerFooter alignWithMargins="0"/>
    </customSheetView>
    <customSheetView guid="{9A3FFF2B-6404-4DF1-A691-3B3D111BF416}" scale="85" colorId="22" fitToPage="1">
      <pageMargins left="0.5" right="0.5" top="0.5" bottom="0.5" header="0" footer="0"/>
      <printOptions horizontalCentered="1" verticalCentered="1"/>
      <pageSetup scale="73" orientation="portrait" horizontalDpi="300" verticalDpi="300" r:id="rId13"/>
      <headerFooter alignWithMargins="0"/>
    </customSheetView>
    <customSheetView guid="{6972FD2D-1C11-49E2-936D-D053FB86EE49}" scale="85" colorId="22" fitToPage="1">
      <selection activeCell="G62" sqref="G62"/>
      <pageMargins left="0.5" right="0.5" top="0.5" bottom="0.5" header="0" footer="0"/>
      <printOptions horizontalCentered="1" verticalCentered="1"/>
      <pageSetup scale="73" orientation="portrait" horizontalDpi="300" verticalDpi="300" r:id="rId14"/>
      <headerFooter alignWithMargins="0"/>
    </customSheetView>
    <customSheetView guid="{909B62D3-37B4-48E7-A28D-FCCB057513A6}" scale="85" colorId="22" fitToPage="1">
      <selection activeCell="H62" sqref="H62"/>
      <pageMargins left="0.5" right="0.5" top="0.5" bottom="0.5" header="0" footer="0"/>
      <printOptions horizontalCentered="1" verticalCentered="1"/>
      <pageSetup scale="73" orientation="portrait" horizontalDpi="300" verticalDpi="300" r:id="rId15"/>
      <headerFooter alignWithMargins="0"/>
    </customSheetView>
    <customSheetView guid="{AF5B460E-BE98-4D6A-BC4D-FB7F586FE8C3}" scale="85" colorId="22" fitToPage="1">
      <selection activeCell="H62" sqref="H62"/>
      <pageMargins left="0.5" right="0.5" top="0.5" bottom="0.5" header="0" footer="0"/>
      <printOptions horizontalCentered="1" verticalCentered="1"/>
      <pageSetup scale="73" orientation="portrait" horizontalDpi="300" verticalDpi="300" r:id="rId16"/>
      <headerFooter alignWithMargins="0"/>
    </customSheetView>
    <customSheetView guid="{AD2DEECA-73A1-433A-8496-725ED72ABD3B}" scale="85" colorId="22" fitToPage="1">
      <selection activeCell="H62" sqref="H62"/>
      <pageMargins left="0.5" right="0.5" top="0.5" bottom="0.5" header="0" footer="0"/>
      <printOptions horizontalCentered="1" verticalCentered="1"/>
      <pageSetup scale="73" orientation="portrait" horizontalDpi="300" verticalDpi="300" r:id="rId17"/>
      <headerFooter alignWithMargins="0"/>
    </customSheetView>
    <customSheetView guid="{613A73D1-ED13-41BC-B183-6F740B4BAFC9}" scale="60" colorId="22" showPageBreaks="1" fitToPage="1" view="pageBreakPreview" topLeftCell="A13">
      <selection activeCell="H62" sqref="H62"/>
      <pageMargins left="0.5" right="0.5" top="0.5" bottom="0.5" header="0" footer="0"/>
      <printOptions horizontalCentered="1" verticalCentered="1"/>
      <pageSetup scale="76"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31"/>
  <sheetViews>
    <sheetView defaultGridColor="0" view="pageBreakPreview" topLeftCell="C43" colorId="22" zoomScale="60" zoomScaleNormal="85" workbookViewId="0">
      <selection activeCell="H96" sqref="H96"/>
    </sheetView>
  </sheetViews>
  <sheetFormatPr defaultColWidth="9.6640625" defaultRowHeight="15"/>
  <cols>
    <col min="1" max="1" width="4.6640625" customWidth="1"/>
    <col min="2" max="2" width="50.109375" customWidth="1"/>
    <col min="3" max="3" width="12.88671875" customWidth="1"/>
    <col min="4" max="4" width="11.77734375" customWidth="1"/>
    <col min="5" max="5" width="10.6640625" customWidth="1"/>
    <col min="6" max="6" width="11.6640625" customWidth="1"/>
    <col min="7" max="8" width="10.6640625" customWidth="1"/>
    <col min="9" max="17" width="11.6640625" customWidth="1"/>
    <col min="18" max="18" width="4.6640625" customWidth="1"/>
  </cols>
  <sheetData>
    <row r="1" spans="1:18">
      <c r="A1" s="1109" t="s">
        <v>2056</v>
      </c>
      <c r="B1" s="1110"/>
      <c r="C1" s="1222" t="s">
        <v>1549</v>
      </c>
      <c r="D1" s="1225"/>
      <c r="E1" s="1226" t="s">
        <v>2058</v>
      </c>
      <c r="F1" s="1235"/>
      <c r="G1" s="1226" t="s">
        <v>2059</v>
      </c>
      <c r="H1" s="1209"/>
      <c r="I1" s="1109" t="s">
        <v>2056</v>
      </c>
      <c r="J1" s="1110"/>
      <c r="K1" s="1110"/>
      <c r="L1" s="1222" t="s">
        <v>1549</v>
      </c>
      <c r="M1" s="1110"/>
      <c r="N1" s="1226" t="s">
        <v>2058</v>
      </c>
      <c r="O1" s="1235"/>
      <c r="P1" s="1226" t="s">
        <v>2059</v>
      </c>
      <c r="Q1" s="1235"/>
      <c r="R1" s="1209"/>
    </row>
    <row r="2" spans="1:18">
      <c r="A2" s="72" t="str">
        <f>'Data Sheet'!$C$25</f>
        <v>Central Hudson Gas &amp; Electric</v>
      </c>
      <c r="B2" s="1107"/>
      <c r="C2" s="1170" t="s">
        <v>1315</v>
      </c>
      <c r="D2" s="1107"/>
      <c r="E2" s="1168" t="s">
        <v>2061</v>
      </c>
      <c r="F2" s="1108"/>
      <c r="G2" s="1227"/>
      <c r="H2" s="1171"/>
      <c r="I2" s="72" t="str">
        <f>'Data Sheet'!$C$25</f>
        <v>Central Hudson Gas &amp; Electric</v>
      </c>
      <c r="J2" s="1107"/>
      <c r="K2" s="1107"/>
      <c r="L2" s="1170" t="s">
        <v>1315</v>
      </c>
      <c r="M2" s="1107"/>
      <c r="N2" s="1168" t="s">
        <v>2061</v>
      </c>
      <c r="O2" s="1108"/>
      <c r="P2" s="1227"/>
      <c r="Q2" s="1153"/>
      <c r="R2" s="1171"/>
    </row>
    <row r="3" spans="1:18" ht="15" customHeight="1" thickBot="1">
      <c r="A3" s="1194"/>
      <c r="B3" s="1160"/>
      <c r="C3" s="1194" t="s">
        <v>1316</v>
      </c>
      <c r="D3" s="1160"/>
      <c r="E3" s="1613" t="str">
        <f>'Data Sheet'!$C$40</f>
        <v>4/14/14</v>
      </c>
      <c r="F3" s="1230"/>
      <c r="G3" s="1242" t="str">
        <f>'Data Sheet'!$C$38</f>
        <v>12/31/13</v>
      </c>
      <c r="H3" s="1241"/>
      <c r="I3" s="1194"/>
      <c r="J3" s="1160"/>
      <c r="K3" s="1160"/>
      <c r="L3" s="1194" t="s">
        <v>1316</v>
      </c>
      <c r="M3" s="1160"/>
      <c r="N3" s="1613" t="str">
        <f>'Data Sheet'!$C$40</f>
        <v>4/14/14</v>
      </c>
      <c r="O3" s="1230"/>
      <c r="P3" s="1242" t="str">
        <f>'Data Sheet'!$C$38</f>
        <v>12/31/13</v>
      </c>
      <c r="Q3" s="1108"/>
      <c r="R3" s="1241"/>
    </row>
    <row r="4" spans="1:18" ht="15" customHeight="1" thickBot="1">
      <c r="A4" s="728" t="s">
        <v>1384</v>
      </c>
      <c r="B4" s="729"/>
      <c r="C4" s="729"/>
      <c r="D4" s="1230"/>
      <c r="E4" s="1230"/>
      <c r="F4" s="1230"/>
      <c r="G4" s="1232"/>
      <c r="H4" s="1241"/>
      <c r="I4" s="728" t="s">
        <v>1385</v>
      </c>
      <c r="J4" s="729"/>
      <c r="K4" s="729"/>
      <c r="L4" s="1230"/>
      <c r="M4" s="1230"/>
      <c r="N4" s="1230"/>
      <c r="O4" s="1230"/>
      <c r="P4" s="1230"/>
      <c r="Q4" s="1232"/>
      <c r="R4" s="1195"/>
    </row>
    <row r="5" spans="1:18" ht="15.75">
      <c r="A5" s="68"/>
      <c r="B5" s="71"/>
      <c r="C5" s="71"/>
      <c r="D5" s="1108"/>
      <c r="E5" s="1108"/>
      <c r="F5" s="1108"/>
      <c r="G5" s="1235"/>
      <c r="H5" s="1171"/>
      <c r="I5" s="68"/>
      <c r="J5" s="71"/>
      <c r="K5" s="71"/>
      <c r="L5" s="1108"/>
      <c r="M5" s="1108"/>
      <c r="N5" s="1108"/>
      <c r="O5" s="1108"/>
      <c r="P5" s="1108"/>
      <c r="Q5" s="1235"/>
      <c r="R5" s="1171"/>
    </row>
    <row r="6" spans="1:18">
      <c r="A6" s="1170" t="s">
        <v>1386</v>
      </c>
      <c r="B6" s="1107"/>
      <c r="C6" s="1107"/>
      <c r="D6" s="1107" t="s">
        <v>1387</v>
      </c>
      <c r="E6" s="1107"/>
      <c r="F6" s="1107"/>
      <c r="G6" s="1107"/>
      <c r="H6" s="1171"/>
      <c r="I6" s="22" t="s">
        <v>1388</v>
      </c>
      <c r="J6" s="19"/>
      <c r="K6" s="19"/>
      <c r="L6" s="19"/>
      <c r="M6" s="19"/>
      <c r="N6" s="19" t="s">
        <v>1389</v>
      </c>
      <c r="O6" s="19"/>
      <c r="P6" s="19"/>
      <c r="Q6" s="19"/>
      <c r="R6" s="23"/>
    </row>
    <row r="7" spans="1:18">
      <c r="A7" s="1170" t="s">
        <v>1390</v>
      </c>
      <c r="B7" s="1107"/>
      <c r="C7" s="1107"/>
      <c r="D7" s="1107" t="s">
        <v>1391</v>
      </c>
      <c r="E7" s="1107"/>
      <c r="F7" s="1107"/>
      <c r="G7" s="1107"/>
      <c r="H7" s="1171"/>
      <c r="I7" s="22" t="s">
        <v>1392</v>
      </c>
      <c r="J7" s="19"/>
      <c r="K7" s="19"/>
      <c r="L7" s="19"/>
      <c r="M7" s="19"/>
      <c r="N7" s="19" t="s">
        <v>1393</v>
      </c>
      <c r="O7" s="19"/>
      <c r="P7" s="19"/>
      <c r="Q7" s="19"/>
      <c r="R7" s="23"/>
    </row>
    <row r="8" spans="1:18">
      <c r="A8" s="1170" t="s">
        <v>564</v>
      </c>
      <c r="B8" s="1107"/>
      <c r="C8" s="1107"/>
      <c r="D8" s="1107" t="s">
        <v>565</v>
      </c>
      <c r="E8" s="1107"/>
      <c r="F8" s="1107"/>
      <c r="G8" s="1107"/>
      <c r="H8" s="1171"/>
      <c r="I8" s="22" t="s">
        <v>566</v>
      </c>
      <c r="J8" s="19"/>
      <c r="K8" s="19"/>
      <c r="L8" s="19"/>
      <c r="M8" s="19"/>
      <c r="N8" s="19" t="s">
        <v>1420</v>
      </c>
      <c r="O8" s="19"/>
      <c r="P8" s="19"/>
      <c r="Q8" s="19"/>
      <c r="R8" s="23"/>
    </row>
    <row r="9" spans="1:18">
      <c r="A9" s="1170" t="s">
        <v>1421</v>
      </c>
      <c r="B9" s="1107"/>
      <c r="C9" s="1107"/>
      <c r="D9" s="1107" t="s">
        <v>1422</v>
      </c>
      <c r="E9" s="1107"/>
      <c r="F9" s="1107"/>
      <c r="G9" s="1107"/>
      <c r="H9" s="1171"/>
      <c r="I9" s="22" t="s">
        <v>1423</v>
      </c>
      <c r="J9" s="19"/>
      <c r="K9" s="19"/>
      <c r="L9" s="19"/>
      <c r="M9" s="19"/>
      <c r="N9" s="19" t="s">
        <v>1424</v>
      </c>
      <c r="O9" s="19"/>
      <c r="P9" s="19"/>
      <c r="Q9" s="19"/>
      <c r="R9" s="23"/>
    </row>
    <row r="10" spans="1:18">
      <c r="A10" s="1170" t="s">
        <v>1425</v>
      </c>
      <c r="B10" s="1107"/>
      <c r="C10" s="1107"/>
      <c r="D10" s="1107" t="s">
        <v>1426</v>
      </c>
      <c r="E10" s="1107"/>
      <c r="F10" s="1107"/>
      <c r="G10" s="1107"/>
      <c r="H10" s="1171"/>
      <c r="I10" s="22" t="s">
        <v>1427</v>
      </c>
      <c r="J10" s="19"/>
      <c r="K10" s="19"/>
      <c r="L10" s="19"/>
      <c r="M10" s="19"/>
      <c r="N10" s="19" t="s">
        <v>1428</v>
      </c>
      <c r="O10" s="19"/>
      <c r="P10" s="19"/>
      <c r="Q10" s="19"/>
      <c r="R10" s="23"/>
    </row>
    <row r="11" spans="1:18">
      <c r="A11" s="1170" t="s">
        <v>1429</v>
      </c>
      <c r="B11" s="1107"/>
      <c r="C11" s="1107"/>
      <c r="D11" s="1107" t="s">
        <v>1430</v>
      </c>
      <c r="E11" s="1107"/>
      <c r="F11" s="1107"/>
      <c r="G11" s="1107"/>
      <c r="H11" s="1171"/>
      <c r="I11" s="22" t="s">
        <v>1431</v>
      </c>
      <c r="J11" s="19"/>
      <c r="K11" s="19"/>
      <c r="L11" s="19"/>
      <c r="M11" s="19"/>
      <c r="N11" s="19" t="s">
        <v>1432</v>
      </c>
      <c r="O11" s="19"/>
      <c r="P11" s="19"/>
      <c r="Q11" s="19"/>
      <c r="R11" s="23"/>
    </row>
    <row r="12" spans="1:18">
      <c r="A12" s="1170" t="s">
        <v>1433</v>
      </c>
      <c r="B12" s="1107"/>
      <c r="C12" s="1107"/>
      <c r="D12" s="1107" t="s">
        <v>1434</v>
      </c>
      <c r="E12" s="1107"/>
      <c r="F12" s="1107"/>
      <c r="G12" s="1107"/>
      <c r="H12" s="1171"/>
      <c r="I12" s="22" t="s">
        <v>1435</v>
      </c>
      <c r="J12" s="19"/>
      <c r="K12" s="19"/>
      <c r="L12" s="19"/>
      <c r="M12" s="19"/>
      <c r="N12" s="19" t="s">
        <v>1436</v>
      </c>
      <c r="O12" s="19"/>
      <c r="P12" s="19"/>
      <c r="Q12" s="19"/>
      <c r="R12" s="23"/>
    </row>
    <row r="13" spans="1:18">
      <c r="A13" s="1170" t="s">
        <v>1437</v>
      </c>
      <c r="B13" s="1107"/>
      <c r="C13" s="1107"/>
      <c r="D13" s="1107" t="s">
        <v>1438</v>
      </c>
      <c r="E13" s="1107"/>
      <c r="F13" s="1107"/>
      <c r="G13" s="1107"/>
      <c r="H13" s="1171"/>
      <c r="I13" s="22" t="s">
        <v>1439</v>
      </c>
      <c r="J13" s="19"/>
      <c r="K13" s="19"/>
      <c r="L13" s="19"/>
      <c r="M13" s="19"/>
      <c r="N13" s="19" t="s">
        <v>1440</v>
      </c>
      <c r="O13" s="19"/>
      <c r="P13" s="19"/>
      <c r="Q13" s="19"/>
      <c r="R13" s="23"/>
    </row>
    <row r="14" spans="1:18">
      <c r="A14" s="1170" t="s">
        <v>1441</v>
      </c>
      <c r="B14" s="1107"/>
      <c r="C14" s="1107"/>
      <c r="D14" s="1107" t="s">
        <v>1442</v>
      </c>
      <c r="E14" s="1107"/>
      <c r="F14" s="1107"/>
      <c r="G14" s="1107"/>
      <c r="H14" s="1171"/>
      <c r="I14" s="22" t="s">
        <v>1443</v>
      </c>
      <c r="J14" s="19"/>
      <c r="K14" s="19"/>
      <c r="L14" s="19"/>
      <c r="M14" s="19"/>
      <c r="N14" s="19" t="s">
        <v>1444</v>
      </c>
      <c r="O14" s="19"/>
      <c r="P14" s="19"/>
      <c r="Q14" s="19"/>
      <c r="R14" s="23"/>
    </row>
    <row r="15" spans="1:18" ht="15.75" thickBot="1">
      <c r="A15" s="1170"/>
      <c r="B15" s="1107"/>
      <c r="C15" s="1107"/>
      <c r="D15" s="1107"/>
      <c r="E15" s="1107"/>
      <c r="F15" s="1107"/>
      <c r="G15" s="1107"/>
      <c r="H15" s="1171"/>
      <c r="I15" s="1170"/>
      <c r="J15" s="1107"/>
      <c r="K15" s="1107"/>
      <c r="L15" s="1107"/>
      <c r="M15" s="1107"/>
      <c r="N15" s="1107"/>
      <c r="O15" s="1107"/>
      <c r="P15" s="1107"/>
      <c r="Q15" s="1107"/>
      <c r="R15" s="1171"/>
    </row>
    <row r="16" spans="1:18">
      <c r="A16" s="1236"/>
      <c r="B16" s="1209"/>
      <c r="C16" s="1288" t="s">
        <v>1445</v>
      </c>
      <c r="D16" s="1257"/>
      <c r="E16" s="1234"/>
      <c r="F16" s="1288" t="s">
        <v>1445</v>
      </c>
      <c r="G16" s="1257"/>
      <c r="H16" s="1234"/>
      <c r="I16" s="1289" t="s">
        <v>1445</v>
      </c>
      <c r="J16" s="1257"/>
      <c r="K16" s="1234"/>
      <c r="L16" s="1288" t="s">
        <v>1445</v>
      </c>
      <c r="M16" s="1257"/>
      <c r="N16" s="1234"/>
      <c r="O16" s="1288" t="s">
        <v>1445</v>
      </c>
      <c r="P16" s="1257"/>
      <c r="Q16" s="1234"/>
      <c r="R16" s="1290"/>
    </row>
    <row r="17" spans="1:18">
      <c r="A17" s="1237" t="s">
        <v>1984</v>
      </c>
      <c r="B17" s="1169" t="s">
        <v>2039</v>
      </c>
      <c r="C17" s="1107"/>
      <c r="D17" s="1107" t="s">
        <v>4839</v>
      </c>
      <c r="E17" s="1171"/>
      <c r="F17" s="1107"/>
      <c r="G17" s="1107" t="s">
        <v>4840</v>
      </c>
      <c r="H17" s="1171"/>
      <c r="I17" s="1227"/>
      <c r="J17" s="1107"/>
      <c r="K17" s="1171"/>
      <c r="L17" s="1107"/>
      <c r="M17" s="1107"/>
      <c r="N17" s="1171"/>
      <c r="O17" s="1107"/>
      <c r="P17" s="1107"/>
      <c r="Q17" s="1107"/>
      <c r="R17" s="1237" t="s">
        <v>1984</v>
      </c>
    </row>
    <row r="18" spans="1:18" ht="15.75" thickBot="1">
      <c r="A18" s="1239" t="s">
        <v>1987</v>
      </c>
      <c r="B18" s="1241" t="s">
        <v>3447</v>
      </c>
      <c r="C18" s="1160"/>
      <c r="D18" s="1230" t="s">
        <v>3448</v>
      </c>
      <c r="E18" s="1195"/>
      <c r="F18" s="1160"/>
      <c r="G18" s="1230" t="s">
        <v>3449</v>
      </c>
      <c r="H18" s="1195"/>
      <c r="I18" s="1291"/>
      <c r="J18" s="1230" t="s">
        <v>3450</v>
      </c>
      <c r="K18" s="1195"/>
      <c r="L18" s="1230"/>
      <c r="M18" s="1230" t="s">
        <v>2692</v>
      </c>
      <c r="N18" s="1195"/>
      <c r="O18" s="1160"/>
      <c r="P18" s="1206" t="s">
        <v>2693</v>
      </c>
      <c r="Q18" s="1230"/>
      <c r="R18" s="1239" t="s">
        <v>1987</v>
      </c>
    </row>
    <row r="19" spans="1:18">
      <c r="A19" s="1228">
        <v>1</v>
      </c>
      <c r="B19" s="1171" t="s">
        <v>1446</v>
      </c>
      <c r="C19" s="1107"/>
      <c r="D19" s="1107"/>
      <c r="E19" s="1169"/>
      <c r="F19" s="1108"/>
      <c r="G19" s="1108"/>
      <c r="H19" s="1171"/>
      <c r="I19" s="1170"/>
      <c r="J19" s="1107"/>
      <c r="K19" s="1171"/>
      <c r="L19" s="1107"/>
      <c r="M19" s="1108"/>
      <c r="N19" s="1169"/>
      <c r="O19" s="1108"/>
      <c r="P19" s="1108"/>
      <c r="Q19" s="1108"/>
      <c r="R19" s="1228">
        <v>1</v>
      </c>
    </row>
    <row r="20" spans="1:18">
      <c r="A20" s="1292"/>
      <c r="B20" s="1186" t="s">
        <v>1447</v>
      </c>
      <c r="C20" s="1122"/>
      <c r="D20" s="77" t="s">
        <v>5577</v>
      </c>
      <c r="E20" s="1216"/>
      <c r="F20" s="1259"/>
      <c r="G20" s="77" t="s">
        <v>5577</v>
      </c>
      <c r="H20" s="1186"/>
      <c r="I20" s="1121"/>
      <c r="J20" s="1122"/>
      <c r="K20" s="1186"/>
      <c r="L20" s="1122"/>
      <c r="M20" s="1259"/>
      <c r="N20" s="1216"/>
      <c r="O20" s="1259"/>
      <c r="P20" s="1259"/>
      <c r="Q20" s="1259"/>
      <c r="R20" s="1292"/>
    </row>
    <row r="21" spans="1:18">
      <c r="A21" s="1228">
        <v>2</v>
      </c>
      <c r="B21" s="1171" t="s">
        <v>1448</v>
      </c>
      <c r="C21" s="1107"/>
      <c r="D21" s="17"/>
      <c r="E21" s="1120"/>
      <c r="F21" s="1153"/>
      <c r="G21" s="1153"/>
      <c r="H21" s="1120"/>
      <c r="I21" s="1170"/>
      <c r="J21" s="1107"/>
      <c r="K21" s="1171"/>
      <c r="L21" s="1107"/>
      <c r="M21" s="1153"/>
      <c r="N21" s="1120"/>
      <c r="O21" s="1153"/>
      <c r="P21" s="1153"/>
      <c r="Q21" s="1153"/>
      <c r="R21" s="1228">
        <v>2</v>
      </c>
    </row>
    <row r="22" spans="1:18">
      <c r="A22" s="1292"/>
      <c r="B22" s="1186" t="s">
        <v>1449</v>
      </c>
      <c r="C22" s="1122"/>
      <c r="D22" s="77" t="s">
        <v>5578</v>
      </c>
      <c r="E22" s="1216"/>
      <c r="F22" s="1259"/>
      <c r="G22" s="77" t="s">
        <v>5578</v>
      </c>
      <c r="H22" s="1216"/>
      <c r="I22" s="1121"/>
      <c r="J22" s="1122"/>
      <c r="K22" s="1186"/>
      <c r="L22" s="1122"/>
      <c r="M22" s="1259"/>
      <c r="N22" s="1216"/>
      <c r="O22" s="1259"/>
      <c r="P22" s="1259"/>
      <c r="Q22" s="1259"/>
      <c r="R22" s="1292"/>
    </row>
    <row r="23" spans="1:18">
      <c r="A23" s="1292">
        <v>3</v>
      </c>
      <c r="B23" s="1186" t="s">
        <v>1450</v>
      </c>
      <c r="C23" s="1293"/>
      <c r="D23" s="1293">
        <v>1969</v>
      </c>
      <c r="E23" s="1294"/>
      <c r="F23" s="1295"/>
      <c r="G23" s="1293">
        <v>1974</v>
      </c>
      <c r="H23" s="1296"/>
      <c r="I23" s="1297"/>
      <c r="J23" s="1293"/>
      <c r="K23" s="1296"/>
      <c r="L23" s="1293"/>
      <c r="M23" s="1295"/>
      <c r="N23" s="1294"/>
      <c r="O23" s="1295"/>
      <c r="P23" s="1295"/>
      <c r="Q23" s="1295"/>
      <c r="R23" s="1292">
        <v>3</v>
      </c>
    </row>
    <row r="24" spans="1:18">
      <c r="A24" s="1298">
        <v>4</v>
      </c>
      <c r="B24" s="1186" t="s">
        <v>1451</v>
      </c>
      <c r="C24" s="1293"/>
      <c r="D24" s="1293">
        <v>1969</v>
      </c>
      <c r="E24" s="1296"/>
      <c r="F24" s="1293"/>
      <c r="G24" s="1293">
        <v>1974</v>
      </c>
      <c r="H24" s="1296"/>
      <c r="I24" s="1299"/>
      <c r="J24" s="1293"/>
      <c r="K24" s="1296"/>
      <c r="L24" s="1293"/>
      <c r="M24" s="1293"/>
      <c r="N24" s="1296"/>
      <c r="O24" s="1293"/>
      <c r="P24" s="1293"/>
      <c r="Q24" s="1293"/>
      <c r="R24" s="1292">
        <v>4</v>
      </c>
    </row>
    <row r="25" spans="1:18">
      <c r="A25" s="1243">
        <v>5</v>
      </c>
      <c r="B25" s="1171" t="s">
        <v>1452</v>
      </c>
      <c r="C25" s="1300"/>
      <c r="D25" s="1300"/>
      <c r="E25" s="1301"/>
      <c r="F25" s="1300"/>
      <c r="G25" s="1300"/>
      <c r="H25" s="1301"/>
      <c r="I25" s="1302"/>
      <c r="J25" s="1300"/>
      <c r="K25" s="1301"/>
      <c r="L25" s="1300"/>
      <c r="M25" s="1300"/>
      <c r="N25" s="1301"/>
      <c r="O25" s="1300"/>
      <c r="P25" s="1300"/>
      <c r="Q25" s="1300"/>
      <c r="R25" s="1228">
        <v>5</v>
      </c>
    </row>
    <row r="26" spans="1:18">
      <c r="A26" s="1298"/>
      <c r="B26" s="1186" t="s">
        <v>1453</v>
      </c>
      <c r="C26" s="1293"/>
      <c r="D26" s="1122">
        <v>21.25</v>
      </c>
      <c r="E26" s="1296"/>
      <c r="F26" s="1293"/>
      <c r="G26" s="1122">
        <v>21.25</v>
      </c>
      <c r="H26" s="1296"/>
      <c r="I26" s="1299"/>
      <c r="J26" s="1293"/>
      <c r="K26" s="1296"/>
      <c r="L26" s="1293"/>
      <c r="M26" s="1293"/>
      <c r="N26" s="1296"/>
      <c r="O26" s="1293"/>
      <c r="P26" s="1293"/>
      <c r="Q26" s="1293"/>
      <c r="R26" s="1292"/>
    </row>
    <row r="27" spans="1:18">
      <c r="A27" s="1298">
        <v>6</v>
      </c>
      <c r="B27" s="1186" t="s">
        <v>1454</v>
      </c>
      <c r="C27" s="1293"/>
      <c r="D27" s="2051">
        <v>21.3</v>
      </c>
      <c r="E27" s="1296"/>
      <c r="F27" s="1293"/>
      <c r="G27" s="2051">
        <v>21.3</v>
      </c>
      <c r="H27" s="1296"/>
      <c r="I27" s="1299"/>
      <c r="J27" s="1293"/>
      <c r="K27" s="1296"/>
      <c r="L27" s="1293"/>
      <c r="M27" s="1293"/>
      <c r="N27" s="1296"/>
      <c r="O27" s="1293"/>
      <c r="P27" s="1293"/>
      <c r="Q27" s="1293"/>
      <c r="R27" s="1292">
        <v>6</v>
      </c>
    </row>
    <row r="28" spans="1:18">
      <c r="A28" s="1298">
        <v>7</v>
      </c>
      <c r="B28" s="1186" t="s">
        <v>1455</v>
      </c>
      <c r="C28" s="1122"/>
      <c r="D28" s="2051">
        <v>31.4</v>
      </c>
      <c r="E28" s="1186"/>
      <c r="F28" s="1122"/>
      <c r="G28" s="2051">
        <v>31.4</v>
      </c>
      <c r="H28" s="1186"/>
      <c r="I28" s="1303"/>
      <c r="J28" s="1122"/>
      <c r="K28" s="1186"/>
      <c r="L28" s="1122"/>
      <c r="M28" s="1122"/>
      <c r="N28" s="1186"/>
      <c r="O28" s="1122"/>
      <c r="P28" s="1122"/>
      <c r="Q28" s="1122"/>
      <c r="R28" s="1292">
        <v>7</v>
      </c>
    </row>
    <row r="29" spans="1:18">
      <c r="A29" s="1298">
        <v>8</v>
      </c>
      <c r="B29" s="1186" t="s">
        <v>1456</v>
      </c>
      <c r="C29" s="1122"/>
      <c r="D29" s="1122">
        <v>0</v>
      </c>
      <c r="E29" s="1186"/>
      <c r="F29" s="1122"/>
      <c r="G29" s="1122">
        <v>0</v>
      </c>
      <c r="H29" s="1186"/>
      <c r="I29" s="1303"/>
      <c r="J29" s="1122"/>
      <c r="K29" s="1186"/>
      <c r="L29" s="1122"/>
      <c r="M29" s="1122"/>
      <c r="N29" s="1186"/>
      <c r="O29" s="1122"/>
      <c r="P29" s="1122"/>
      <c r="Q29" s="1122"/>
      <c r="R29" s="1292">
        <v>8</v>
      </c>
    </row>
    <row r="30" spans="1:18">
      <c r="A30" s="1298">
        <v>9</v>
      </c>
      <c r="B30" s="1186" t="s">
        <v>1457</v>
      </c>
      <c r="C30" s="1122"/>
      <c r="D30" s="1122">
        <v>24</v>
      </c>
      <c r="E30" s="1186"/>
      <c r="F30" s="1122"/>
      <c r="G30" s="1122">
        <v>22</v>
      </c>
      <c r="H30" s="1186"/>
      <c r="I30" s="1303"/>
      <c r="J30" s="1122"/>
      <c r="K30" s="1186"/>
      <c r="L30" s="1122"/>
      <c r="M30" s="1122"/>
      <c r="N30" s="1186"/>
      <c r="O30" s="1122"/>
      <c r="P30" s="1122"/>
      <c r="Q30" s="1122"/>
      <c r="R30" s="1292">
        <v>9</v>
      </c>
    </row>
    <row r="31" spans="1:18">
      <c r="A31" s="1298">
        <v>10</v>
      </c>
      <c r="B31" s="1186" t="s">
        <v>1458</v>
      </c>
      <c r="C31" s="1122"/>
      <c r="D31" s="1122">
        <v>20</v>
      </c>
      <c r="E31" s="1186"/>
      <c r="F31" s="1122"/>
      <c r="G31" s="1122">
        <v>18</v>
      </c>
      <c r="H31" s="1186"/>
      <c r="I31" s="1303"/>
      <c r="J31" s="1122"/>
      <c r="K31" s="1186"/>
      <c r="L31" s="1122"/>
      <c r="M31" s="1122"/>
      <c r="N31" s="1186"/>
      <c r="O31" s="1122"/>
      <c r="P31" s="1122"/>
      <c r="Q31" s="1122"/>
      <c r="R31" s="1292">
        <v>10</v>
      </c>
    </row>
    <row r="32" spans="1:18">
      <c r="A32" s="1298">
        <v>11</v>
      </c>
      <c r="B32" s="1186" t="s">
        <v>1459</v>
      </c>
      <c r="C32" s="1284"/>
      <c r="D32" s="1284">
        <v>0</v>
      </c>
      <c r="E32" s="1304"/>
      <c r="F32" s="1284"/>
      <c r="G32" s="1284">
        <v>0</v>
      </c>
      <c r="H32" s="1304"/>
      <c r="I32" s="1305"/>
      <c r="J32" s="1284"/>
      <c r="K32" s="1304"/>
      <c r="L32" s="1284"/>
      <c r="M32" s="1284"/>
      <c r="N32" s="1304"/>
      <c r="O32" s="1284"/>
      <c r="P32" s="1284"/>
      <c r="Q32" s="1284"/>
      <c r="R32" s="1292">
        <v>11</v>
      </c>
    </row>
    <row r="33" spans="1:18">
      <c r="A33" s="1298">
        <v>12</v>
      </c>
      <c r="B33" s="1186" t="s">
        <v>1460</v>
      </c>
      <c r="C33" s="1284" t="s">
        <v>2045</v>
      </c>
      <c r="D33" s="1284">
        <v>400000</v>
      </c>
      <c r="E33" s="1304" t="s">
        <v>2045</v>
      </c>
      <c r="F33" s="1284"/>
      <c r="G33" s="1284">
        <v>5000</v>
      </c>
      <c r="H33" s="1304"/>
      <c r="I33" s="1305"/>
      <c r="J33" s="1284"/>
      <c r="K33" s="1304"/>
      <c r="L33" s="1284"/>
      <c r="M33" s="1284"/>
      <c r="N33" s="1304"/>
      <c r="O33" s="1284"/>
      <c r="P33" s="1284"/>
      <c r="Q33" s="1284"/>
      <c r="R33" s="1292">
        <v>12</v>
      </c>
    </row>
    <row r="34" spans="1:18">
      <c r="A34" s="1298">
        <v>13</v>
      </c>
      <c r="B34" s="1186" t="s">
        <v>1461</v>
      </c>
      <c r="C34" s="1306"/>
      <c r="D34" s="1306">
        <v>0</v>
      </c>
      <c r="E34" s="1307"/>
      <c r="F34" s="1306"/>
      <c r="G34" s="1306">
        <v>11192</v>
      </c>
      <c r="H34" s="1307"/>
      <c r="I34" s="1308"/>
      <c r="J34" s="1306"/>
      <c r="K34" s="1307"/>
      <c r="L34" s="1306"/>
      <c r="M34" s="1306"/>
      <c r="N34" s="1307"/>
      <c r="O34" s="1306"/>
      <c r="P34" s="1306"/>
      <c r="Q34" s="1306"/>
      <c r="R34" s="1292">
        <v>13</v>
      </c>
    </row>
    <row r="35" spans="1:18">
      <c r="A35" s="1292">
        <v>14</v>
      </c>
      <c r="B35" s="1186" t="s">
        <v>1462</v>
      </c>
      <c r="C35" s="1284"/>
      <c r="D35" s="1284">
        <v>196821</v>
      </c>
      <c r="E35" s="1304"/>
      <c r="F35" s="1284"/>
      <c r="G35" s="1284">
        <v>217271</v>
      </c>
      <c r="H35" s="1304"/>
      <c r="I35" s="1309"/>
      <c r="J35" s="1284"/>
      <c r="K35" s="1304"/>
      <c r="L35" s="1284"/>
      <c r="M35" s="1284"/>
      <c r="N35" s="1304"/>
      <c r="O35" s="1284"/>
      <c r="P35" s="1284"/>
      <c r="Q35" s="1284"/>
      <c r="R35" s="1292">
        <v>14</v>
      </c>
    </row>
    <row r="36" spans="1:18">
      <c r="A36" s="1292">
        <v>15</v>
      </c>
      <c r="B36" s="1186" t="s">
        <v>1463</v>
      </c>
      <c r="C36" s="1284"/>
      <c r="D36" s="1284">
        <v>1627170</v>
      </c>
      <c r="E36" s="1304"/>
      <c r="F36" s="1284"/>
      <c r="G36" s="1284">
        <v>1745140</v>
      </c>
      <c r="H36" s="1304"/>
      <c r="I36" s="1309"/>
      <c r="J36" s="1284"/>
      <c r="K36" s="1304"/>
      <c r="L36" s="1284"/>
      <c r="M36" s="1284"/>
      <c r="N36" s="1304"/>
      <c r="O36" s="1284"/>
      <c r="P36" s="1284"/>
      <c r="Q36" s="1284"/>
      <c r="R36" s="1292">
        <v>15</v>
      </c>
    </row>
    <row r="37" spans="1:18">
      <c r="A37" s="1292">
        <v>16</v>
      </c>
      <c r="B37" s="1186" t="s">
        <v>1464</v>
      </c>
      <c r="C37" s="1306"/>
      <c r="D37" s="1306">
        <f>SUM(D34:D36)</f>
        <v>1823991</v>
      </c>
      <c r="E37" s="1307"/>
      <c r="F37" s="1306"/>
      <c r="G37" s="1306">
        <f>SUM(G34:G36)</f>
        <v>1973603</v>
      </c>
      <c r="H37" s="1307"/>
      <c r="I37" s="1310"/>
      <c r="J37" s="1306">
        <f>SUM(J34:J36)</f>
        <v>0</v>
      </c>
      <c r="K37" s="1307"/>
      <c r="L37" s="1306"/>
      <c r="M37" s="1306">
        <f>SUM(M34:M36)</f>
        <v>0</v>
      </c>
      <c r="N37" s="1307"/>
      <c r="O37" s="1306"/>
      <c r="P37" s="1306">
        <f>SUM(P34:P36)</f>
        <v>0</v>
      </c>
      <c r="Q37" s="1306"/>
      <c r="R37" s="1292">
        <v>16</v>
      </c>
    </row>
    <row r="38" spans="1:18">
      <c r="A38" s="1292">
        <v>17</v>
      </c>
      <c r="B38" s="1186" t="s">
        <v>1465</v>
      </c>
      <c r="C38" s="1311"/>
      <c r="D38" s="1311">
        <v>85.834900000000005</v>
      </c>
      <c r="E38" s="1312"/>
      <c r="F38" s="1311"/>
      <c r="G38" s="1311">
        <v>92.875399999999999</v>
      </c>
      <c r="H38" s="1312"/>
      <c r="I38" s="1313"/>
      <c r="J38" s="1311"/>
      <c r="K38" s="1312"/>
      <c r="L38" s="1311"/>
      <c r="M38" s="1311"/>
      <c r="N38" s="1312"/>
      <c r="O38" s="1311"/>
      <c r="P38" s="1311"/>
      <c r="Q38" s="1311"/>
      <c r="R38" s="1292">
        <v>17</v>
      </c>
    </row>
    <row r="39" spans="1:18">
      <c r="A39" s="1292">
        <v>18</v>
      </c>
      <c r="B39" s="1186" t="s">
        <v>1466</v>
      </c>
      <c r="C39" s="1306"/>
      <c r="D39" s="1306">
        <v>2431</v>
      </c>
      <c r="E39" s="1307"/>
      <c r="F39" s="1306"/>
      <c r="G39" s="1306">
        <v>676</v>
      </c>
      <c r="H39" s="1307"/>
      <c r="I39" s="1310"/>
      <c r="J39" s="1306"/>
      <c r="K39" s="1307"/>
      <c r="L39" s="1306"/>
      <c r="M39" s="1306"/>
      <c r="N39" s="1307"/>
      <c r="O39" s="1306"/>
      <c r="P39" s="1306"/>
      <c r="Q39" s="1306"/>
      <c r="R39" s="1292">
        <v>18</v>
      </c>
    </row>
    <row r="40" spans="1:18">
      <c r="A40" s="1292">
        <v>19</v>
      </c>
      <c r="B40" s="1186" t="s">
        <v>2865</v>
      </c>
      <c r="C40" s="1284"/>
      <c r="D40" s="1284">
        <v>63153</v>
      </c>
      <c r="E40" s="1304"/>
      <c r="F40" s="1284"/>
      <c r="G40" s="1284">
        <v>19632</v>
      </c>
      <c r="H40" s="1304"/>
      <c r="I40" s="1309"/>
      <c r="J40" s="1284"/>
      <c r="K40" s="1304"/>
      <c r="L40" s="1284"/>
      <c r="M40" s="1284"/>
      <c r="N40" s="1304"/>
      <c r="O40" s="1284"/>
      <c r="P40" s="1284"/>
      <c r="Q40" s="1284"/>
      <c r="R40" s="1292">
        <v>19</v>
      </c>
    </row>
    <row r="41" spans="1:18">
      <c r="A41" s="1292">
        <v>20</v>
      </c>
      <c r="B41" s="1186" t="s">
        <v>1467</v>
      </c>
      <c r="C41" s="1284"/>
      <c r="D41" s="1284">
        <v>0</v>
      </c>
      <c r="E41" s="1304"/>
      <c r="F41" s="1284"/>
      <c r="G41" s="1284">
        <v>0</v>
      </c>
      <c r="H41" s="1304"/>
      <c r="I41" s="1309"/>
      <c r="J41" s="1284"/>
      <c r="K41" s="1304"/>
      <c r="L41" s="1284"/>
      <c r="M41" s="1284"/>
      <c r="N41" s="1304"/>
      <c r="O41" s="1284"/>
      <c r="P41" s="1284"/>
      <c r="Q41" s="1284"/>
      <c r="R41" s="1292">
        <v>20</v>
      </c>
    </row>
    <row r="42" spans="1:18">
      <c r="A42" s="1292">
        <v>21</v>
      </c>
      <c r="B42" s="1186" t="s">
        <v>1468</v>
      </c>
      <c r="C42" s="1284"/>
      <c r="D42" s="1284">
        <v>0</v>
      </c>
      <c r="E42" s="1304"/>
      <c r="F42" s="1284"/>
      <c r="G42" s="1284">
        <v>0</v>
      </c>
      <c r="H42" s="1304"/>
      <c r="I42" s="1309"/>
      <c r="J42" s="1284"/>
      <c r="K42" s="1304"/>
      <c r="L42" s="1284"/>
      <c r="M42" s="1284"/>
      <c r="N42" s="1304"/>
      <c r="O42" s="1284"/>
      <c r="P42" s="1284"/>
      <c r="Q42" s="1284"/>
      <c r="R42" s="1292">
        <v>21</v>
      </c>
    </row>
    <row r="43" spans="1:18">
      <c r="A43" s="1292">
        <v>22</v>
      </c>
      <c r="B43" s="1186" t="s">
        <v>1469</v>
      </c>
      <c r="C43" s="1284"/>
      <c r="D43" s="1284">
        <v>0</v>
      </c>
      <c r="E43" s="1304"/>
      <c r="F43" s="1284"/>
      <c r="G43" s="1284">
        <v>0</v>
      </c>
      <c r="H43" s="1304"/>
      <c r="I43" s="1309"/>
      <c r="J43" s="1284"/>
      <c r="K43" s="1304"/>
      <c r="L43" s="1284"/>
      <c r="M43" s="1284"/>
      <c r="N43" s="1304"/>
      <c r="O43" s="1284"/>
      <c r="P43" s="1284"/>
      <c r="Q43" s="1284"/>
      <c r="R43" s="1292">
        <v>22</v>
      </c>
    </row>
    <row r="44" spans="1:18">
      <c r="A44" s="1292">
        <v>23</v>
      </c>
      <c r="B44" s="1186" t="s">
        <v>3024</v>
      </c>
      <c r="C44" s="1284"/>
      <c r="D44" s="1284">
        <v>16146</v>
      </c>
      <c r="E44" s="1304"/>
      <c r="F44" s="1284"/>
      <c r="G44" s="1284">
        <v>9461</v>
      </c>
      <c r="H44" s="1304"/>
      <c r="I44" s="1309"/>
      <c r="J44" s="1284"/>
      <c r="K44" s="1304"/>
      <c r="L44" s="1284"/>
      <c r="M44" s="1284"/>
      <c r="N44" s="1304"/>
      <c r="O44" s="1284"/>
      <c r="P44" s="1284"/>
      <c r="Q44" s="1284"/>
      <c r="R44" s="1292">
        <v>23</v>
      </c>
    </row>
    <row r="45" spans="1:18">
      <c r="A45" s="1292">
        <v>24</v>
      </c>
      <c r="B45" s="1186" t="s">
        <v>3025</v>
      </c>
      <c r="C45" s="1284"/>
      <c r="D45" s="1284">
        <v>0</v>
      </c>
      <c r="E45" s="1304"/>
      <c r="F45" s="1284"/>
      <c r="G45" s="1284">
        <v>0</v>
      </c>
      <c r="H45" s="1304"/>
      <c r="I45" s="1309"/>
      <c r="J45" s="1284"/>
      <c r="K45" s="1304"/>
      <c r="L45" s="1284"/>
      <c r="M45" s="1284"/>
      <c r="N45" s="1304"/>
      <c r="O45" s="1284"/>
      <c r="P45" s="1284"/>
      <c r="Q45" s="1284"/>
      <c r="R45" s="1292">
        <v>24</v>
      </c>
    </row>
    <row r="46" spans="1:18">
      <c r="A46" s="1292">
        <v>25</v>
      </c>
      <c r="B46" s="1186" t="s">
        <v>3026</v>
      </c>
      <c r="C46" s="1284"/>
      <c r="D46" s="1284">
        <v>0</v>
      </c>
      <c r="E46" s="1304"/>
      <c r="F46" s="1284"/>
      <c r="G46" s="1284">
        <v>0</v>
      </c>
      <c r="H46" s="1304"/>
      <c r="I46" s="1309"/>
      <c r="J46" s="1284"/>
      <c r="K46" s="1304"/>
      <c r="L46" s="1284"/>
      <c r="M46" s="1284"/>
      <c r="N46" s="1304"/>
      <c r="O46" s="1284"/>
      <c r="P46" s="1284"/>
      <c r="Q46" s="1284"/>
      <c r="R46" s="1292">
        <v>25</v>
      </c>
    </row>
    <row r="47" spans="1:18">
      <c r="A47" s="1292">
        <v>26</v>
      </c>
      <c r="B47" s="1186" t="s">
        <v>704</v>
      </c>
      <c r="C47" s="1284"/>
      <c r="D47" s="1284">
        <v>0</v>
      </c>
      <c r="E47" s="1304"/>
      <c r="F47" s="1284"/>
      <c r="G47" s="1284">
        <v>0</v>
      </c>
      <c r="H47" s="1304"/>
      <c r="I47" s="1309"/>
      <c r="J47" s="1284"/>
      <c r="K47" s="1304"/>
      <c r="L47" s="1284"/>
      <c r="M47" s="1284"/>
      <c r="N47" s="1304"/>
      <c r="O47" s="1284"/>
      <c r="P47" s="1284"/>
      <c r="Q47" s="1284"/>
      <c r="R47" s="1292">
        <v>26</v>
      </c>
    </row>
    <row r="48" spans="1:18">
      <c r="A48" s="1292">
        <v>27</v>
      </c>
      <c r="B48" s="1186" t="s">
        <v>1498</v>
      </c>
      <c r="C48" s="1284"/>
      <c r="D48" s="1284">
        <v>0</v>
      </c>
      <c r="E48" s="1304"/>
      <c r="F48" s="1284"/>
      <c r="G48" s="1284">
        <v>0</v>
      </c>
      <c r="H48" s="1304"/>
      <c r="I48" s="1309"/>
      <c r="J48" s="1284"/>
      <c r="K48" s="1304"/>
      <c r="L48" s="1284"/>
      <c r="M48" s="1284"/>
      <c r="N48" s="1304"/>
      <c r="O48" s="1284"/>
      <c r="P48" s="1284"/>
      <c r="Q48" s="1284"/>
      <c r="R48" s="1292">
        <v>27</v>
      </c>
    </row>
    <row r="49" spans="1:18">
      <c r="A49" s="1292">
        <v>28</v>
      </c>
      <c r="B49" s="1186" t="s">
        <v>4120</v>
      </c>
      <c r="C49" s="1284"/>
      <c r="D49" s="1284">
        <v>12547</v>
      </c>
      <c r="E49" s="1304"/>
      <c r="F49" s="1284"/>
      <c r="G49" s="1284">
        <v>19126</v>
      </c>
      <c r="H49" s="1304"/>
      <c r="I49" s="1309"/>
      <c r="J49" s="1284"/>
      <c r="K49" s="1304"/>
      <c r="L49" s="1284"/>
      <c r="M49" s="1284"/>
      <c r="N49" s="1304"/>
      <c r="O49" s="1284"/>
      <c r="P49" s="1284"/>
      <c r="Q49" s="1284"/>
      <c r="R49" s="1292">
        <v>28</v>
      </c>
    </row>
    <row r="50" spans="1:18">
      <c r="A50" s="1292">
        <v>29</v>
      </c>
      <c r="B50" s="1186" t="s">
        <v>4125</v>
      </c>
      <c r="C50" s="1284"/>
      <c r="D50" s="1284">
        <v>0</v>
      </c>
      <c r="E50" s="1304"/>
      <c r="F50" s="1284"/>
      <c r="G50" s="1284">
        <v>0</v>
      </c>
      <c r="H50" s="1304"/>
      <c r="I50" s="1309"/>
      <c r="J50" s="1284"/>
      <c r="K50" s="1304"/>
      <c r="L50" s="1284"/>
      <c r="M50" s="1284"/>
      <c r="N50" s="1304"/>
      <c r="O50" s="1284"/>
      <c r="P50" s="1284"/>
      <c r="Q50" s="1284"/>
      <c r="R50" s="1292">
        <v>29</v>
      </c>
    </row>
    <row r="51" spans="1:18">
      <c r="A51" s="1292">
        <v>30</v>
      </c>
      <c r="B51" s="1186" t="s">
        <v>3027</v>
      </c>
      <c r="C51" s="1284"/>
      <c r="D51" s="1284">
        <v>0</v>
      </c>
      <c r="E51" s="1304"/>
      <c r="F51" s="1284"/>
      <c r="G51" s="1284">
        <v>0</v>
      </c>
      <c r="H51" s="1304"/>
      <c r="I51" s="1309"/>
      <c r="J51" s="1284"/>
      <c r="K51" s="1304"/>
      <c r="L51" s="1284"/>
      <c r="M51" s="1284"/>
      <c r="N51" s="1304"/>
      <c r="O51" s="1284"/>
      <c r="P51" s="1284"/>
      <c r="Q51" s="1284"/>
      <c r="R51" s="1292">
        <v>30</v>
      </c>
    </row>
    <row r="52" spans="1:18">
      <c r="A52" s="1292">
        <v>31</v>
      </c>
      <c r="B52" s="1186" t="s">
        <v>1275</v>
      </c>
      <c r="C52" s="1284"/>
      <c r="D52" s="1284">
        <v>23006</v>
      </c>
      <c r="E52" s="1304"/>
      <c r="F52" s="1284"/>
      <c r="G52" s="1284">
        <v>18020</v>
      </c>
      <c r="H52" s="1304"/>
      <c r="I52" s="1309"/>
      <c r="J52" s="1284"/>
      <c r="K52" s="1304"/>
      <c r="L52" s="1284"/>
      <c r="M52" s="1284"/>
      <c r="N52" s="1304"/>
      <c r="O52" s="1284"/>
      <c r="P52" s="1284"/>
      <c r="Q52" s="1284"/>
      <c r="R52" s="1292">
        <v>31</v>
      </c>
    </row>
    <row r="53" spans="1:18">
      <c r="A53" s="1292">
        <v>32</v>
      </c>
      <c r="B53" s="1186" t="s">
        <v>3028</v>
      </c>
      <c r="C53" s="1284"/>
      <c r="D53" s="1284">
        <v>20127</v>
      </c>
      <c r="E53" s="1304"/>
      <c r="F53" s="1284"/>
      <c r="G53" s="1284">
        <v>24832</v>
      </c>
      <c r="H53" s="1304"/>
      <c r="I53" s="1309"/>
      <c r="J53" s="1284"/>
      <c r="K53" s="1304"/>
      <c r="L53" s="1284"/>
      <c r="M53" s="1284"/>
      <c r="N53" s="1304"/>
      <c r="O53" s="1284"/>
      <c r="P53" s="1284"/>
      <c r="Q53" s="1284"/>
      <c r="R53" s="1292">
        <v>32</v>
      </c>
    </row>
    <row r="54" spans="1:18">
      <c r="A54" s="1292">
        <v>33</v>
      </c>
      <c r="B54" s="1186" t="s">
        <v>3029</v>
      </c>
      <c r="C54" s="1306"/>
      <c r="D54" s="1306">
        <f>SUM(D39:D53)</f>
        <v>137410</v>
      </c>
      <c r="E54" s="1307"/>
      <c r="F54" s="1306"/>
      <c r="G54" s="1306">
        <f>SUM(G39:G53)</f>
        <v>91747</v>
      </c>
      <c r="H54" s="1307"/>
      <c r="I54" s="1310"/>
      <c r="J54" s="1306">
        <f>SUM(J39:J53)</f>
        <v>0</v>
      </c>
      <c r="K54" s="1307"/>
      <c r="L54" s="1306"/>
      <c r="M54" s="1306">
        <f>SUM(M39:M53)</f>
        <v>0</v>
      </c>
      <c r="N54" s="1307"/>
      <c r="O54" s="1306"/>
      <c r="P54" s="1306">
        <f>SUM(P39:P53)</f>
        <v>0</v>
      </c>
      <c r="Q54" s="1306"/>
      <c r="R54" s="1292">
        <v>33</v>
      </c>
    </row>
    <row r="55" spans="1:18" ht="15.75" thickBot="1">
      <c r="A55" s="1292">
        <v>34</v>
      </c>
      <c r="B55" s="1186" t="s">
        <v>3030</v>
      </c>
      <c r="C55" s="1314"/>
      <c r="D55" s="1314"/>
      <c r="E55" s="1315"/>
      <c r="F55" s="1314"/>
      <c r="G55" s="1314"/>
      <c r="H55" s="1315"/>
      <c r="I55" s="1316"/>
      <c r="J55" s="1314"/>
      <c r="K55" s="1315"/>
      <c r="L55" s="1314"/>
      <c r="M55" s="1314"/>
      <c r="N55" s="1315"/>
      <c r="O55" s="1314"/>
      <c r="P55" s="1314"/>
      <c r="Q55" s="1314"/>
      <c r="R55" s="1292">
        <v>34</v>
      </c>
    </row>
    <row r="56" spans="1:18" ht="15.75" thickBot="1">
      <c r="A56" s="1292">
        <v>35</v>
      </c>
      <c r="B56" s="1186" t="s">
        <v>3031</v>
      </c>
      <c r="C56" s="2042" t="s">
        <v>5574</v>
      </c>
      <c r="D56" s="2042" t="s">
        <v>3425</v>
      </c>
      <c r="E56" s="1233"/>
      <c r="F56" s="2042" t="s">
        <v>5574</v>
      </c>
      <c r="G56" s="1233"/>
      <c r="H56" s="1233"/>
      <c r="I56" s="1317"/>
      <c r="J56" s="1318"/>
      <c r="K56" s="1233"/>
      <c r="L56" s="1318"/>
      <c r="M56" s="1318"/>
      <c r="N56" s="1233"/>
      <c r="O56" s="1318"/>
      <c r="P56" s="1318"/>
      <c r="Q56" s="1318"/>
      <c r="R56" s="1292">
        <v>35</v>
      </c>
    </row>
    <row r="57" spans="1:18">
      <c r="A57" s="1228">
        <v>36</v>
      </c>
      <c r="B57" s="1171" t="s">
        <v>3032</v>
      </c>
      <c r="C57" s="2041"/>
      <c r="D57" s="2050"/>
      <c r="E57" s="1171"/>
      <c r="F57" s="2050"/>
      <c r="G57" s="1171"/>
      <c r="H57" s="1171"/>
      <c r="I57" s="1228"/>
      <c r="J57" s="1171"/>
      <c r="K57" s="1171"/>
      <c r="L57" s="1171"/>
      <c r="M57" s="1171"/>
      <c r="N57" s="1171"/>
      <c r="O57" s="1171"/>
      <c r="P57" s="1171"/>
      <c r="Q57" s="1107"/>
      <c r="R57" s="1228">
        <v>36</v>
      </c>
    </row>
    <row r="58" spans="1:18">
      <c r="A58" s="1292"/>
      <c r="B58" s="1186" t="s">
        <v>3033</v>
      </c>
      <c r="C58" s="2043" t="s">
        <v>5575</v>
      </c>
      <c r="D58" s="2043" t="s">
        <v>5576</v>
      </c>
      <c r="E58" s="1186"/>
      <c r="F58" s="2043" t="s">
        <v>5575</v>
      </c>
      <c r="G58" s="1186"/>
      <c r="H58" s="1186"/>
      <c r="I58" s="1292"/>
      <c r="J58" s="1186"/>
      <c r="K58" s="1186"/>
      <c r="L58" s="1186"/>
      <c r="M58" s="1186"/>
      <c r="N58" s="1186"/>
      <c r="O58" s="1186"/>
      <c r="P58" s="1186"/>
      <c r="Q58" s="1122"/>
      <c r="R58" s="1292"/>
    </row>
    <row r="59" spans="1:18">
      <c r="A59" s="1292">
        <v>37</v>
      </c>
      <c r="B59" s="1186" t="s">
        <v>3034</v>
      </c>
      <c r="C59" s="2044">
        <v>0</v>
      </c>
      <c r="D59" s="2044">
        <v>6097</v>
      </c>
      <c r="E59" s="1304"/>
      <c r="F59" s="2044">
        <v>141</v>
      </c>
      <c r="G59" s="1304"/>
      <c r="H59" s="1304"/>
      <c r="I59" s="1319"/>
      <c r="J59" s="1304"/>
      <c r="K59" s="1304"/>
      <c r="L59" s="1304"/>
      <c r="M59" s="1304"/>
      <c r="N59" s="1304"/>
      <c r="O59" s="1304"/>
      <c r="P59" s="1304"/>
      <c r="Q59" s="1284"/>
      <c r="R59" s="1292">
        <v>37</v>
      </c>
    </row>
    <row r="60" spans="1:18">
      <c r="A60" s="1228">
        <v>38</v>
      </c>
      <c r="B60" s="1171" t="s">
        <v>500</v>
      </c>
      <c r="C60" s="2045"/>
      <c r="D60" s="2045"/>
      <c r="E60" s="1246"/>
      <c r="F60" s="2045"/>
      <c r="G60" s="1246"/>
      <c r="H60" s="1246"/>
      <c r="I60" s="1320"/>
      <c r="J60" s="1246"/>
      <c r="K60" s="1246"/>
      <c r="L60" s="1246"/>
      <c r="M60" s="1246"/>
      <c r="N60" s="1246"/>
      <c r="O60" s="1246"/>
      <c r="P60" s="1246"/>
      <c r="Q60" s="1185"/>
      <c r="R60" s="1228">
        <v>38</v>
      </c>
    </row>
    <row r="61" spans="1:18">
      <c r="A61" s="1292"/>
      <c r="B61" s="1186" t="s">
        <v>501</v>
      </c>
      <c r="C61" s="2046">
        <v>5.5640000000000001</v>
      </c>
      <c r="D61" s="2044">
        <v>1030</v>
      </c>
      <c r="E61" s="1304"/>
      <c r="F61" s="2044">
        <v>5.5640000000000001</v>
      </c>
      <c r="G61" s="1304"/>
      <c r="H61" s="1304"/>
      <c r="I61" s="1319"/>
      <c r="J61" s="1304"/>
      <c r="K61" s="1304"/>
      <c r="L61" s="1304"/>
      <c r="M61" s="1304"/>
      <c r="N61" s="1304"/>
      <c r="O61" s="1304"/>
      <c r="P61" s="1304"/>
      <c r="Q61" s="1284"/>
      <c r="R61" s="1292"/>
    </row>
    <row r="62" spans="1:18">
      <c r="A62" s="1228">
        <v>39</v>
      </c>
      <c r="B62" s="1171" t="s">
        <v>88</v>
      </c>
      <c r="C62" s="2047"/>
      <c r="D62" s="2047"/>
      <c r="E62" s="1321"/>
      <c r="F62" s="2047"/>
      <c r="G62" s="1321"/>
      <c r="H62" s="1321"/>
      <c r="I62" s="1322"/>
      <c r="J62" s="1321"/>
      <c r="K62" s="1321"/>
      <c r="L62" s="1321"/>
      <c r="M62" s="1321"/>
      <c r="N62" s="1321"/>
      <c r="O62" s="1321"/>
      <c r="P62" s="1321"/>
      <c r="Q62" s="1323"/>
      <c r="R62" s="1228">
        <v>39</v>
      </c>
    </row>
    <row r="63" spans="1:18">
      <c r="A63" s="1292"/>
      <c r="B63" s="1186" t="s">
        <v>89</v>
      </c>
      <c r="C63" s="2048">
        <v>0</v>
      </c>
      <c r="D63" s="2048">
        <v>10.34</v>
      </c>
      <c r="E63" s="1324"/>
      <c r="F63" s="2048">
        <v>138.94999999999999</v>
      </c>
      <c r="G63" s="1324"/>
      <c r="H63" s="1324"/>
      <c r="I63" s="1325"/>
      <c r="J63" s="1324"/>
      <c r="K63" s="1324"/>
      <c r="L63" s="1324"/>
      <c r="M63" s="1324"/>
      <c r="N63" s="1324"/>
      <c r="O63" s="1324"/>
      <c r="P63" s="1324"/>
      <c r="Q63" s="1326"/>
      <c r="R63" s="1292"/>
    </row>
    <row r="64" spans="1:18">
      <c r="A64" s="1292">
        <v>40</v>
      </c>
      <c r="B64" s="1186" t="s">
        <v>90</v>
      </c>
      <c r="C64" s="2048">
        <v>0</v>
      </c>
      <c r="D64" s="2048">
        <v>10.34</v>
      </c>
      <c r="E64" s="1324"/>
      <c r="F64" s="2048">
        <v>138.952</v>
      </c>
      <c r="G64" s="1324"/>
      <c r="H64" s="1324"/>
      <c r="I64" s="1325"/>
      <c r="J64" s="1324"/>
      <c r="K64" s="1324"/>
      <c r="L64" s="1324"/>
      <c r="M64" s="1324"/>
      <c r="N64" s="1324"/>
      <c r="O64" s="1324"/>
      <c r="P64" s="1324"/>
      <c r="Q64" s="1326"/>
      <c r="R64" s="1292">
        <v>40</v>
      </c>
    </row>
    <row r="65" spans="1:18">
      <c r="A65" s="1292">
        <v>41</v>
      </c>
      <c r="B65" s="1186" t="s">
        <v>91</v>
      </c>
      <c r="C65" s="2048">
        <v>0</v>
      </c>
      <c r="D65" s="2048">
        <v>10.045999999999999</v>
      </c>
      <c r="E65" s="1324"/>
      <c r="F65" s="2048">
        <v>24.782</v>
      </c>
      <c r="G65" s="1324"/>
      <c r="H65" s="1324"/>
      <c r="I65" s="1325"/>
      <c r="J65" s="1324"/>
      <c r="K65" s="1324"/>
      <c r="L65" s="1324"/>
      <c r="M65" s="1324"/>
      <c r="N65" s="1324"/>
      <c r="O65" s="1324"/>
      <c r="P65" s="1324"/>
      <c r="Q65" s="1326"/>
      <c r="R65" s="1292">
        <v>41</v>
      </c>
    </row>
    <row r="66" spans="1:18">
      <c r="A66" s="1292">
        <v>42</v>
      </c>
      <c r="B66" s="1186" t="s">
        <v>92</v>
      </c>
      <c r="C66" s="2048">
        <v>0</v>
      </c>
      <c r="D66" s="2048">
        <v>0.158</v>
      </c>
      <c r="E66" s="1324"/>
      <c r="F66" s="2048">
        <v>3.9260000000000002</v>
      </c>
      <c r="G66" s="1324"/>
      <c r="H66" s="1324"/>
      <c r="I66" s="1325"/>
      <c r="J66" s="1324"/>
      <c r="K66" s="1324"/>
      <c r="L66" s="1324"/>
      <c r="M66" s="1324"/>
      <c r="N66" s="1324"/>
      <c r="O66" s="1324"/>
      <c r="P66" s="1324"/>
      <c r="Q66" s="1326"/>
      <c r="R66" s="1292">
        <v>42</v>
      </c>
    </row>
    <row r="67" spans="1:18" ht="15.75" thickBot="1">
      <c r="A67" s="1247">
        <v>43</v>
      </c>
      <c r="B67" s="1195" t="s">
        <v>93</v>
      </c>
      <c r="C67" s="2049">
        <v>8900</v>
      </c>
      <c r="D67" s="2049">
        <v>15700</v>
      </c>
      <c r="E67" s="1327"/>
      <c r="F67" s="2049">
        <v>8900</v>
      </c>
      <c r="G67" s="1327"/>
      <c r="H67" s="1327"/>
      <c r="I67" s="1328"/>
      <c r="J67" s="1327"/>
      <c r="K67" s="1327"/>
      <c r="L67" s="1327"/>
      <c r="M67" s="1327"/>
      <c r="N67" s="1327"/>
      <c r="O67" s="1327"/>
      <c r="P67" s="1327"/>
      <c r="Q67" s="1329"/>
      <c r="R67" s="1247">
        <v>43</v>
      </c>
    </row>
    <row r="68" spans="1:18" ht="15.75">
      <c r="A68" s="114" t="s">
        <v>94</v>
      </c>
      <c r="B68" s="1107"/>
      <c r="C68" s="1107"/>
      <c r="D68" s="1107"/>
      <c r="E68" s="1107"/>
      <c r="F68" s="1107"/>
      <c r="G68" s="1107"/>
      <c r="H68" s="1107"/>
      <c r="I68" s="114" t="s">
        <v>94</v>
      </c>
      <c r="J68" s="1107"/>
      <c r="K68" s="1107"/>
      <c r="L68" s="1107"/>
      <c r="M68" s="1107"/>
      <c r="N68" s="1107"/>
      <c r="O68" s="1107"/>
      <c r="P68" s="1107"/>
      <c r="Q68" s="1108" t="s">
        <v>95</v>
      </c>
      <c r="R68" s="1108"/>
    </row>
    <row r="69" spans="1:18">
      <c r="A69" s="1108" t="s">
        <v>96</v>
      </c>
      <c r="B69" s="1108"/>
      <c r="C69" s="1108"/>
      <c r="D69" s="1108"/>
      <c r="E69" s="1108"/>
      <c r="F69" s="1108"/>
      <c r="G69" s="1108"/>
      <c r="H69" s="1108"/>
      <c r="I69" s="1108" t="s">
        <v>97</v>
      </c>
      <c r="J69" s="1108"/>
      <c r="K69" s="1108"/>
      <c r="L69" s="1108"/>
      <c r="M69" s="1108"/>
      <c r="N69" s="1108"/>
      <c r="O69" s="1108"/>
      <c r="P69" s="1108"/>
      <c r="Q69" s="1108"/>
      <c r="R69" s="1108"/>
    </row>
    <row r="70" spans="1:18">
      <c r="A70" s="1108"/>
      <c r="B70" s="1108"/>
      <c r="C70" s="1108"/>
      <c r="D70" s="1108"/>
      <c r="E70" s="1108"/>
      <c r="F70" s="1108"/>
      <c r="G70" s="1108"/>
      <c r="H70" s="1108"/>
      <c r="I70" s="1108"/>
      <c r="J70" s="1108"/>
      <c r="K70" s="1108"/>
      <c r="L70" s="1108"/>
      <c r="M70" s="1108"/>
      <c r="N70" s="1108"/>
      <c r="O70" s="1108"/>
      <c r="P70" s="1108"/>
      <c r="Q70" s="1108"/>
      <c r="R70" s="1108"/>
    </row>
    <row r="72" spans="1:18" ht="15.75">
      <c r="A72" s="71" t="s">
        <v>511</v>
      </c>
      <c r="B72" s="1108"/>
      <c r="C72" s="1108"/>
      <c r="D72" s="1108"/>
      <c r="E72" s="1108"/>
      <c r="F72" s="1108"/>
      <c r="G72" s="1108"/>
      <c r="H72" s="1108"/>
    </row>
    <row r="74" spans="1:18" ht="16.5" thickBot="1">
      <c r="A74" s="1177" t="str">
        <f>'Data Sheet'!$C$25</f>
        <v>Central Hudson Gas &amp; Electric</v>
      </c>
      <c r="B74" s="1107"/>
      <c r="C74" s="1107"/>
      <c r="D74" s="1107"/>
      <c r="E74" s="1166" t="str">
        <f>'Data Sheet'!$C$40</f>
        <v>4/14/14</v>
      </c>
      <c r="F74" s="1107"/>
      <c r="G74" s="1107" t="str">
        <f>'Data Sheet'!$C$38</f>
        <v>12/31/13</v>
      </c>
      <c r="H74" s="1107"/>
      <c r="I74" s="1177" t="str">
        <f>'Data Sheet'!$C$25</f>
        <v>Central Hudson Gas &amp; Electric</v>
      </c>
      <c r="J74" s="1107"/>
      <c r="K74" s="1107"/>
      <c r="L74" s="1107"/>
      <c r="M74" s="1107"/>
      <c r="N74" s="1166" t="str">
        <f>'Data Sheet'!$C$40</f>
        <v>4/14/14</v>
      </c>
      <c r="P74" t="str">
        <f>'Data Sheet'!$C$38</f>
        <v>12/31/13</v>
      </c>
    </row>
    <row r="75" spans="1:18">
      <c r="A75" s="1109"/>
      <c r="B75" s="1110"/>
      <c r="C75" s="1110"/>
      <c r="D75" s="1110"/>
      <c r="E75" s="1110"/>
      <c r="F75" s="1110"/>
      <c r="G75" s="1110"/>
      <c r="H75" s="1167"/>
      <c r="I75" s="1109"/>
      <c r="J75" s="1110"/>
      <c r="K75" s="1110"/>
      <c r="L75" s="1110"/>
      <c r="M75" s="1110"/>
      <c r="N75" s="1110"/>
      <c r="O75" s="1110"/>
      <c r="P75" s="1110"/>
      <c r="Q75" s="1110"/>
      <c r="R75" s="1167"/>
    </row>
    <row r="76" spans="1:18" ht="15.75">
      <c r="A76" s="1170"/>
      <c r="B76" s="71" t="s">
        <v>1384</v>
      </c>
      <c r="C76" s="71"/>
      <c r="D76" s="71"/>
      <c r="E76" s="1108"/>
      <c r="F76" s="1108"/>
      <c r="G76" s="1108"/>
      <c r="H76" s="1169"/>
      <c r="I76" s="1168"/>
      <c r="J76" s="71" t="s">
        <v>1385</v>
      </c>
      <c r="K76" s="71"/>
      <c r="L76" s="71"/>
      <c r="M76" s="1108"/>
      <c r="N76" s="1108"/>
      <c r="O76" s="1108"/>
      <c r="P76" s="1108"/>
      <c r="Q76" s="1108"/>
      <c r="R76" s="1169"/>
    </row>
    <row r="77" spans="1:18" ht="15.75" thickBot="1">
      <c r="A77" s="1170"/>
      <c r="B77" s="1107"/>
      <c r="C77" s="1107"/>
      <c r="D77" s="1107"/>
      <c r="E77" s="1107"/>
      <c r="F77" s="1107"/>
      <c r="G77" s="1107"/>
      <c r="H77" s="1171"/>
      <c r="I77" s="1170"/>
      <c r="J77" s="1107"/>
      <c r="K77" s="1107"/>
      <c r="L77" s="1107"/>
      <c r="M77" s="1107"/>
      <c r="N77" s="1107"/>
      <c r="O77" s="1107"/>
      <c r="P77" s="1107"/>
      <c r="Q77" s="1107"/>
      <c r="R77" s="1171"/>
    </row>
    <row r="78" spans="1:18">
      <c r="A78" s="1236"/>
      <c r="B78" s="1209"/>
      <c r="C78" s="1288" t="s">
        <v>1445</v>
      </c>
      <c r="D78" s="1257"/>
      <c r="E78" s="1234"/>
      <c r="F78" s="1288" t="s">
        <v>1445</v>
      </c>
      <c r="G78" s="1257"/>
      <c r="H78" s="1234"/>
      <c r="I78" s="1289" t="s">
        <v>1445</v>
      </c>
      <c r="J78" s="1257"/>
      <c r="K78" s="1234"/>
      <c r="L78" s="1288" t="s">
        <v>1445</v>
      </c>
      <c r="M78" s="1257"/>
      <c r="N78" s="1234"/>
      <c r="O78" s="1288" t="s">
        <v>1445</v>
      </c>
      <c r="P78" s="1257"/>
      <c r="Q78" s="1234"/>
      <c r="R78" s="1290"/>
    </row>
    <row r="79" spans="1:18">
      <c r="A79" s="1237" t="s">
        <v>1984</v>
      </c>
      <c r="B79" s="1169" t="s">
        <v>2039</v>
      </c>
      <c r="C79" s="1107"/>
      <c r="D79" s="1107"/>
      <c r="E79" s="1171"/>
      <c r="F79" s="1107"/>
      <c r="G79" s="1107"/>
      <c r="H79" s="1171"/>
      <c r="I79" s="1227"/>
      <c r="J79" s="1107"/>
      <c r="K79" s="1171"/>
      <c r="L79" s="1107"/>
      <c r="M79" s="1107"/>
      <c r="N79" s="1171"/>
      <c r="O79" s="1107"/>
      <c r="P79" s="1107"/>
      <c r="Q79" s="1107"/>
      <c r="R79" s="1237" t="s">
        <v>1984</v>
      </c>
    </row>
    <row r="80" spans="1:18" ht="15.75" thickBot="1">
      <c r="A80" s="1239" t="s">
        <v>1987</v>
      </c>
      <c r="B80" s="1241" t="s">
        <v>3447</v>
      </c>
      <c r="C80" s="1160"/>
      <c r="D80" s="1230" t="s">
        <v>3448</v>
      </c>
      <c r="E80" s="1195"/>
      <c r="F80" s="1160"/>
      <c r="G80" s="1230" t="s">
        <v>3449</v>
      </c>
      <c r="H80" s="1195"/>
      <c r="I80" s="1291"/>
      <c r="J80" s="1230" t="s">
        <v>3450</v>
      </c>
      <c r="K80" s="1195"/>
      <c r="L80" s="1230"/>
      <c r="M80" s="1230" t="s">
        <v>2692</v>
      </c>
      <c r="N80" s="1195"/>
      <c r="O80" s="1160"/>
      <c r="P80" s="1206" t="s">
        <v>2693</v>
      </c>
      <c r="Q80" s="1230"/>
      <c r="R80" s="1239" t="s">
        <v>1987</v>
      </c>
    </row>
    <row r="81" spans="1:18">
      <c r="A81" s="1228">
        <v>1</v>
      </c>
      <c r="B81" s="1171" t="s">
        <v>1446</v>
      </c>
      <c r="C81" s="1107"/>
      <c r="D81" s="1107"/>
      <c r="E81" s="1169"/>
      <c r="F81" s="1108"/>
      <c r="G81" s="1108"/>
      <c r="H81" s="1171"/>
      <c r="I81" s="1170"/>
      <c r="J81" s="1107"/>
      <c r="K81" s="1171"/>
      <c r="L81" s="1107"/>
      <c r="M81" s="1108"/>
      <c r="N81" s="1169"/>
      <c r="O81" s="1108"/>
      <c r="P81" s="1108"/>
      <c r="Q81" s="1108"/>
      <c r="R81" s="1228">
        <v>1</v>
      </c>
    </row>
    <row r="82" spans="1:18">
      <c r="A82" s="1292"/>
      <c r="B82" s="1186" t="s">
        <v>1447</v>
      </c>
      <c r="C82" s="1122"/>
      <c r="D82" s="1122"/>
      <c r="E82" s="1216"/>
      <c r="F82" s="1259"/>
      <c r="G82" s="1259"/>
      <c r="H82" s="1186"/>
      <c r="I82" s="1121"/>
      <c r="J82" s="1122"/>
      <c r="K82" s="1186"/>
      <c r="L82" s="1122"/>
      <c r="M82" s="1259"/>
      <c r="N82" s="1216"/>
      <c r="O82" s="1259"/>
      <c r="P82" s="1259"/>
      <c r="Q82" s="1259"/>
      <c r="R82" s="1292"/>
    </row>
    <row r="83" spans="1:18">
      <c r="A83" s="1228">
        <v>2</v>
      </c>
      <c r="B83" s="1171" t="s">
        <v>1448</v>
      </c>
      <c r="C83" s="1107"/>
      <c r="D83" s="1107"/>
      <c r="E83" s="1120"/>
      <c r="F83" s="1153"/>
      <c r="G83" s="1153"/>
      <c r="H83" s="1120"/>
      <c r="I83" s="1170"/>
      <c r="J83" s="1107"/>
      <c r="K83" s="1171"/>
      <c r="L83" s="1107"/>
      <c r="M83" s="1153"/>
      <c r="N83" s="1120"/>
      <c r="O83" s="1153"/>
      <c r="P83" s="1153"/>
      <c r="Q83" s="1153"/>
      <c r="R83" s="1228">
        <v>2</v>
      </c>
    </row>
    <row r="84" spans="1:18">
      <c r="A84" s="1292"/>
      <c r="B84" s="1186" t="s">
        <v>1449</v>
      </c>
      <c r="C84" s="1122"/>
      <c r="D84" s="1122"/>
      <c r="E84" s="1216"/>
      <c r="F84" s="1259"/>
      <c r="G84" s="1259"/>
      <c r="H84" s="1216"/>
      <c r="I84" s="1121"/>
      <c r="J84" s="1122"/>
      <c r="K84" s="1186"/>
      <c r="L84" s="1122"/>
      <c r="M84" s="1259"/>
      <c r="N84" s="1216"/>
      <c r="O84" s="1259"/>
      <c r="P84" s="1259"/>
      <c r="Q84" s="1259"/>
      <c r="R84" s="1292"/>
    </row>
    <row r="85" spans="1:18">
      <c r="A85" s="1292">
        <v>3</v>
      </c>
      <c r="B85" s="1186" t="s">
        <v>1450</v>
      </c>
      <c r="C85" s="1293"/>
      <c r="D85" s="1293"/>
      <c r="E85" s="1294"/>
      <c r="F85" s="1295"/>
      <c r="G85" s="1295"/>
      <c r="H85" s="1296"/>
      <c r="I85" s="1297"/>
      <c r="J85" s="1293"/>
      <c r="K85" s="1296"/>
      <c r="L85" s="1293"/>
      <c r="M85" s="1295"/>
      <c r="N85" s="1294"/>
      <c r="O85" s="1295"/>
      <c r="P85" s="1295"/>
      <c r="Q85" s="1295"/>
      <c r="R85" s="1292">
        <v>3</v>
      </c>
    </row>
    <row r="86" spans="1:18">
      <c r="A86" s="1298">
        <v>4</v>
      </c>
      <c r="B86" s="1186" t="s">
        <v>1451</v>
      </c>
      <c r="C86" s="1293"/>
      <c r="D86" s="1293"/>
      <c r="E86" s="1296"/>
      <c r="F86" s="1293"/>
      <c r="G86" s="1293"/>
      <c r="H86" s="1296"/>
      <c r="I86" s="1299"/>
      <c r="J86" s="1293"/>
      <c r="K86" s="1296"/>
      <c r="L86" s="1293"/>
      <c r="M86" s="1293"/>
      <c r="N86" s="1296"/>
      <c r="O86" s="1293"/>
      <c r="P86" s="1293"/>
      <c r="Q86" s="1293"/>
      <c r="R86" s="1292">
        <v>4</v>
      </c>
    </row>
    <row r="87" spans="1:18">
      <c r="A87" s="1243">
        <v>5</v>
      </c>
      <c r="B87" s="1171" t="s">
        <v>1452</v>
      </c>
      <c r="C87" s="1300"/>
      <c r="D87" s="1300"/>
      <c r="E87" s="1301"/>
      <c r="F87" s="1300"/>
      <c r="G87" s="1300"/>
      <c r="H87" s="1301"/>
      <c r="I87" s="1302"/>
      <c r="J87" s="1300"/>
      <c r="K87" s="1301"/>
      <c r="L87" s="1300"/>
      <c r="M87" s="1300"/>
      <c r="N87" s="1301"/>
      <c r="O87" s="1300"/>
      <c r="P87" s="1300"/>
      <c r="Q87" s="1300"/>
      <c r="R87" s="1228">
        <v>5</v>
      </c>
    </row>
    <row r="88" spans="1:18">
      <c r="A88" s="1298"/>
      <c r="B88" s="1186" t="s">
        <v>1453</v>
      </c>
      <c r="C88" s="1293"/>
      <c r="D88" s="1293"/>
      <c r="E88" s="1296"/>
      <c r="F88" s="1293"/>
      <c r="G88" s="1293"/>
      <c r="H88" s="1296"/>
      <c r="I88" s="1299"/>
      <c r="J88" s="1293"/>
      <c r="K88" s="1296"/>
      <c r="L88" s="1293"/>
      <c r="M88" s="1293"/>
      <c r="N88" s="1296"/>
      <c r="O88" s="1293"/>
      <c r="P88" s="1293"/>
      <c r="Q88" s="1293"/>
      <c r="R88" s="1292"/>
    </row>
    <row r="89" spans="1:18">
      <c r="A89" s="1298">
        <v>6</v>
      </c>
      <c r="B89" s="1186" t="s">
        <v>1454</v>
      </c>
      <c r="C89" s="1293"/>
      <c r="D89" s="1293"/>
      <c r="E89" s="1296"/>
      <c r="F89" s="1293"/>
      <c r="G89" s="1293"/>
      <c r="H89" s="1296"/>
      <c r="I89" s="1299"/>
      <c r="J89" s="1293"/>
      <c r="K89" s="1296"/>
      <c r="L89" s="1293"/>
      <c r="M89" s="1293"/>
      <c r="N89" s="1296"/>
      <c r="O89" s="1293"/>
      <c r="P89" s="1293"/>
      <c r="Q89" s="1293"/>
      <c r="R89" s="1292">
        <v>6</v>
      </c>
    </row>
    <row r="90" spans="1:18">
      <c r="A90" s="1298">
        <v>7</v>
      </c>
      <c r="B90" s="1186" t="s">
        <v>1455</v>
      </c>
      <c r="C90" s="1122"/>
      <c r="D90" s="1122"/>
      <c r="E90" s="1186"/>
      <c r="F90" s="1122"/>
      <c r="G90" s="1122"/>
      <c r="H90" s="1186"/>
      <c r="I90" s="1303"/>
      <c r="J90" s="1122"/>
      <c r="K90" s="1186"/>
      <c r="L90" s="1122"/>
      <c r="M90" s="1122"/>
      <c r="N90" s="1186"/>
      <c r="O90" s="1122"/>
      <c r="P90" s="1122"/>
      <c r="Q90" s="1122"/>
      <c r="R90" s="1292">
        <v>7</v>
      </c>
    </row>
    <row r="91" spans="1:18">
      <c r="A91" s="1298">
        <v>8</v>
      </c>
      <c r="B91" s="1186" t="s">
        <v>1456</v>
      </c>
      <c r="C91" s="1122"/>
      <c r="D91" s="1122"/>
      <c r="E91" s="1186"/>
      <c r="F91" s="1122"/>
      <c r="G91" s="1122"/>
      <c r="H91" s="1186"/>
      <c r="I91" s="1303"/>
      <c r="J91" s="1122"/>
      <c r="K91" s="1186"/>
      <c r="L91" s="1122"/>
      <c r="M91" s="1122"/>
      <c r="N91" s="1186"/>
      <c r="O91" s="1122"/>
      <c r="P91" s="1122"/>
      <c r="Q91" s="1122"/>
      <c r="R91" s="1292">
        <v>8</v>
      </c>
    </row>
    <row r="92" spans="1:18">
      <c r="A92" s="1298">
        <v>9</v>
      </c>
      <c r="B92" s="1186" t="s">
        <v>1457</v>
      </c>
      <c r="C92" s="1122"/>
      <c r="D92" s="1122"/>
      <c r="E92" s="1186"/>
      <c r="F92" s="1122"/>
      <c r="G92" s="1122"/>
      <c r="H92" s="1186"/>
      <c r="I92" s="1303"/>
      <c r="J92" s="1122"/>
      <c r="K92" s="1186"/>
      <c r="L92" s="1122"/>
      <c r="M92" s="1122"/>
      <c r="N92" s="1186"/>
      <c r="O92" s="1122"/>
      <c r="P92" s="1122"/>
      <c r="Q92" s="1122"/>
      <c r="R92" s="1292">
        <v>9</v>
      </c>
    </row>
    <row r="93" spans="1:18">
      <c r="A93" s="1298">
        <v>10</v>
      </c>
      <c r="B93" s="1186" t="s">
        <v>1458</v>
      </c>
      <c r="C93" s="1122"/>
      <c r="D93" s="1122"/>
      <c r="E93" s="1186"/>
      <c r="F93" s="1122"/>
      <c r="G93" s="1122"/>
      <c r="H93" s="1186"/>
      <c r="I93" s="1303"/>
      <c r="J93" s="1122"/>
      <c r="K93" s="1186"/>
      <c r="L93" s="1122"/>
      <c r="M93" s="1122"/>
      <c r="N93" s="1186"/>
      <c r="O93" s="1122"/>
      <c r="P93" s="1122"/>
      <c r="Q93" s="1122"/>
      <c r="R93" s="1292">
        <v>10</v>
      </c>
    </row>
    <row r="94" spans="1:18">
      <c r="A94" s="1298">
        <v>11</v>
      </c>
      <c r="B94" s="1186" t="s">
        <v>1459</v>
      </c>
      <c r="C94" s="1284"/>
      <c r="D94" s="1284"/>
      <c r="E94" s="1304"/>
      <c r="F94" s="1284"/>
      <c r="G94" s="1284"/>
      <c r="H94" s="1304"/>
      <c r="I94" s="1305"/>
      <c r="J94" s="1284"/>
      <c r="K94" s="1304"/>
      <c r="L94" s="1284"/>
      <c r="M94" s="1284"/>
      <c r="N94" s="1304"/>
      <c r="O94" s="1284"/>
      <c r="P94" s="1284"/>
      <c r="Q94" s="1284"/>
      <c r="R94" s="1292">
        <v>11</v>
      </c>
    </row>
    <row r="95" spans="1:18">
      <c r="A95" s="1298">
        <v>12</v>
      </c>
      <c r="B95" s="1186" t="s">
        <v>1460</v>
      </c>
      <c r="C95" s="1284"/>
      <c r="D95" s="1284"/>
      <c r="E95" s="1304"/>
      <c r="F95" s="1284"/>
      <c r="G95" s="1284"/>
      <c r="H95" s="1304"/>
      <c r="I95" s="1305"/>
      <c r="J95" s="1284"/>
      <c r="K95" s="1304"/>
      <c r="L95" s="1284"/>
      <c r="M95" s="1284"/>
      <c r="N95" s="1304"/>
      <c r="O95" s="1284"/>
      <c r="P95" s="1284"/>
      <c r="Q95" s="1284"/>
      <c r="R95" s="1292">
        <v>12</v>
      </c>
    </row>
    <row r="96" spans="1:18">
      <c r="A96" s="1298">
        <v>13</v>
      </c>
      <c r="B96" s="1186" t="s">
        <v>1461</v>
      </c>
      <c r="C96" s="1306"/>
      <c r="D96" s="1306"/>
      <c r="E96" s="1307"/>
      <c r="F96" s="1306"/>
      <c r="G96" s="1306"/>
      <c r="H96" s="1307"/>
      <c r="I96" s="1308"/>
      <c r="J96" s="1306"/>
      <c r="K96" s="1307"/>
      <c r="L96" s="1306"/>
      <c r="M96" s="1306"/>
      <c r="N96" s="1307"/>
      <c r="O96" s="1306"/>
      <c r="P96" s="1306"/>
      <c r="Q96" s="1306"/>
      <c r="R96" s="1292">
        <v>13</v>
      </c>
    </row>
    <row r="97" spans="1:18">
      <c r="A97" s="1292">
        <v>14</v>
      </c>
      <c r="B97" s="1186" t="s">
        <v>1462</v>
      </c>
      <c r="C97" s="1284"/>
      <c r="D97" s="1284"/>
      <c r="E97" s="1304"/>
      <c r="F97" s="1284"/>
      <c r="G97" s="1284"/>
      <c r="H97" s="1304"/>
      <c r="I97" s="1309"/>
      <c r="J97" s="1284"/>
      <c r="K97" s="1304"/>
      <c r="L97" s="1284"/>
      <c r="M97" s="1284"/>
      <c r="N97" s="1304"/>
      <c r="O97" s="1284"/>
      <c r="P97" s="1284"/>
      <c r="Q97" s="1284"/>
      <c r="R97" s="1292">
        <v>14</v>
      </c>
    </row>
    <row r="98" spans="1:18">
      <c r="A98" s="1292">
        <v>15</v>
      </c>
      <c r="B98" s="1186" t="s">
        <v>1463</v>
      </c>
      <c r="C98" s="1284"/>
      <c r="D98" s="1284"/>
      <c r="E98" s="1304"/>
      <c r="F98" s="1284"/>
      <c r="G98" s="1284"/>
      <c r="H98" s="1304"/>
      <c r="I98" s="1309"/>
      <c r="J98" s="1284"/>
      <c r="K98" s="1304"/>
      <c r="L98" s="1284"/>
      <c r="M98" s="1284"/>
      <c r="N98" s="1304"/>
      <c r="O98" s="1284"/>
      <c r="P98" s="1284"/>
      <c r="Q98" s="1284"/>
      <c r="R98" s="1292">
        <v>15</v>
      </c>
    </row>
    <row r="99" spans="1:18">
      <c r="A99" s="1292">
        <v>16</v>
      </c>
      <c r="B99" s="1186" t="s">
        <v>1464</v>
      </c>
      <c r="C99" s="1306"/>
      <c r="D99" s="1306"/>
      <c r="E99" s="1307"/>
      <c r="F99" s="1306"/>
      <c r="G99" s="1306"/>
      <c r="H99" s="1307"/>
      <c r="I99" s="1310"/>
      <c r="J99" s="1306"/>
      <c r="K99" s="1307"/>
      <c r="L99" s="1306"/>
      <c r="M99" s="1306"/>
      <c r="N99" s="1307"/>
      <c r="O99" s="1306"/>
      <c r="P99" s="1306"/>
      <c r="Q99" s="1306"/>
      <c r="R99" s="1292">
        <v>16</v>
      </c>
    </row>
    <row r="100" spans="1:18">
      <c r="A100" s="1292">
        <v>17</v>
      </c>
      <c r="B100" s="1186" t="s">
        <v>1465</v>
      </c>
      <c r="C100" s="1311"/>
      <c r="D100" s="1311"/>
      <c r="E100" s="1312"/>
      <c r="F100" s="1311"/>
      <c r="G100" s="1311"/>
      <c r="H100" s="1312"/>
      <c r="I100" s="1313"/>
      <c r="J100" s="1311"/>
      <c r="K100" s="1312"/>
      <c r="L100" s="1311"/>
      <c r="M100" s="1311"/>
      <c r="N100" s="1312"/>
      <c r="O100" s="1311"/>
      <c r="P100" s="1311"/>
      <c r="Q100" s="1311"/>
      <c r="R100" s="1292">
        <v>17</v>
      </c>
    </row>
    <row r="101" spans="1:18">
      <c r="A101" s="1292">
        <v>18</v>
      </c>
      <c r="B101" s="1186" t="s">
        <v>1466</v>
      </c>
      <c r="C101" s="1306"/>
      <c r="D101" s="1306"/>
      <c r="E101" s="1307"/>
      <c r="F101" s="1306"/>
      <c r="G101" s="1306"/>
      <c r="H101" s="1307"/>
      <c r="I101" s="1310"/>
      <c r="J101" s="1306"/>
      <c r="K101" s="1307"/>
      <c r="L101" s="1306"/>
      <c r="M101" s="1306"/>
      <c r="N101" s="1307"/>
      <c r="O101" s="1306"/>
      <c r="P101" s="1306"/>
      <c r="Q101" s="1306"/>
      <c r="R101" s="1292">
        <v>18</v>
      </c>
    </row>
    <row r="102" spans="1:18">
      <c r="A102" s="1292">
        <v>19</v>
      </c>
      <c r="B102" s="1186" t="s">
        <v>2865</v>
      </c>
      <c r="C102" s="1284"/>
      <c r="D102" s="1284"/>
      <c r="E102" s="1304"/>
      <c r="F102" s="1284"/>
      <c r="G102" s="1284"/>
      <c r="H102" s="1304"/>
      <c r="I102" s="1309"/>
      <c r="J102" s="1284"/>
      <c r="K102" s="1304"/>
      <c r="L102" s="1284"/>
      <c r="M102" s="1284"/>
      <c r="N102" s="1304"/>
      <c r="O102" s="1284"/>
      <c r="P102" s="1284"/>
      <c r="Q102" s="1284"/>
      <c r="R102" s="1292">
        <v>19</v>
      </c>
    </row>
    <row r="103" spans="1:18">
      <c r="A103" s="1292">
        <v>20</v>
      </c>
      <c r="B103" s="1186" t="s">
        <v>1467</v>
      </c>
      <c r="C103" s="1284"/>
      <c r="D103" s="1284"/>
      <c r="E103" s="1304"/>
      <c r="F103" s="1284"/>
      <c r="G103" s="1284"/>
      <c r="H103" s="1304"/>
      <c r="I103" s="1309"/>
      <c r="J103" s="1284"/>
      <c r="K103" s="1304"/>
      <c r="L103" s="1284"/>
      <c r="M103" s="1284"/>
      <c r="N103" s="1304"/>
      <c r="O103" s="1284"/>
      <c r="P103" s="1284"/>
      <c r="Q103" s="1284"/>
      <c r="R103" s="1292">
        <v>20</v>
      </c>
    </row>
    <row r="104" spans="1:18">
      <c r="A104" s="1292">
        <v>21</v>
      </c>
      <c r="B104" s="1186" t="s">
        <v>1468</v>
      </c>
      <c r="C104" s="1284"/>
      <c r="D104" s="1284"/>
      <c r="E104" s="1304"/>
      <c r="F104" s="1284"/>
      <c r="G104" s="1284"/>
      <c r="H104" s="1304"/>
      <c r="I104" s="1309"/>
      <c r="J104" s="1284"/>
      <c r="K104" s="1304"/>
      <c r="L104" s="1284"/>
      <c r="M104" s="1284"/>
      <c r="N104" s="1304"/>
      <c r="O104" s="1284"/>
      <c r="P104" s="1284"/>
      <c r="Q104" s="1284"/>
      <c r="R104" s="1292">
        <v>21</v>
      </c>
    </row>
    <row r="105" spans="1:18">
      <c r="A105" s="1292">
        <v>22</v>
      </c>
      <c r="B105" s="1186" t="s">
        <v>1469</v>
      </c>
      <c r="C105" s="1284"/>
      <c r="D105" s="1284"/>
      <c r="E105" s="1304"/>
      <c r="F105" s="1284"/>
      <c r="G105" s="1284"/>
      <c r="H105" s="1304"/>
      <c r="I105" s="1309"/>
      <c r="J105" s="1284"/>
      <c r="K105" s="1304"/>
      <c r="L105" s="1284"/>
      <c r="M105" s="1284"/>
      <c r="N105" s="1304"/>
      <c r="O105" s="1284"/>
      <c r="P105" s="1284"/>
      <c r="Q105" s="1284"/>
      <c r="R105" s="1292">
        <v>22</v>
      </c>
    </row>
    <row r="106" spans="1:18">
      <c r="A106" s="1292">
        <v>23</v>
      </c>
      <c r="B106" s="1186" t="s">
        <v>3024</v>
      </c>
      <c r="C106" s="1284"/>
      <c r="D106" s="1284"/>
      <c r="E106" s="1304"/>
      <c r="F106" s="1284"/>
      <c r="G106" s="1284"/>
      <c r="H106" s="1304"/>
      <c r="I106" s="1309"/>
      <c r="J106" s="1284"/>
      <c r="K106" s="1304"/>
      <c r="L106" s="1284"/>
      <c r="M106" s="1284"/>
      <c r="N106" s="1304"/>
      <c r="O106" s="1284"/>
      <c r="P106" s="1284"/>
      <c r="Q106" s="1284"/>
      <c r="R106" s="1292">
        <v>23</v>
      </c>
    </row>
    <row r="107" spans="1:18">
      <c r="A107" s="1292">
        <v>24</v>
      </c>
      <c r="B107" s="1186" t="s">
        <v>3025</v>
      </c>
      <c r="C107" s="1284"/>
      <c r="D107" s="1284"/>
      <c r="E107" s="1304"/>
      <c r="F107" s="1284"/>
      <c r="G107" s="1284"/>
      <c r="H107" s="1304"/>
      <c r="I107" s="1309"/>
      <c r="J107" s="1284"/>
      <c r="K107" s="1304"/>
      <c r="L107" s="1284"/>
      <c r="M107" s="1284"/>
      <c r="N107" s="1304"/>
      <c r="O107" s="1284"/>
      <c r="P107" s="1284"/>
      <c r="Q107" s="1284"/>
      <c r="R107" s="1292">
        <v>24</v>
      </c>
    </row>
    <row r="108" spans="1:18">
      <c r="A108" s="1292">
        <v>25</v>
      </c>
      <c r="B108" s="1186" t="s">
        <v>3026</v>
      </c>
      <c r="C108" s="1284"/>
      <c r="D108" s="1284"/>
      <c r="E108" s="1304"/>
      <c r="F108" s="1284"/>
      <c r="G108" s="1284"/>
      <c r="H108" s="1304"/>
      <c r="I108" s="1309"/>
      <c r="J108" s="1284"/>
      <c r="K108" s="1304"/>
      <c r="L108" s="1284"/>
      <c r="M108" s="1284"/>
      <c r="N108" s="1304"/>
      <c r="O108" s="1284"/>
      <c r="P108" s="1284"/>
      <c r="Q108" s="1284"/>
      <c r="R108" s="1292">
        <v>25</v>
      </c>
    </row>
    <row r="109" spans="1:18">
      <c r="A109" s="1292">
        <v>26</v>
      </c>
      <c r="B109" s="1186" t="s">
        <v>704</v>
      </c>
      <c r="C109" s="1284"/>
      <c r="D109" s="1284"/>
      <c r="E109" s="1304"/>
      <c r="F109" s="1284"/>
      <c r="G109" s="1284"/>
      <c r="H109" s="1304"/>
      <c r="I109" s="1309"/>
      <c r="J109" s="1284"/>
      <c r="K109" s="1304"/>
      <c r="L109" s="1284"/>
      <c r="M109" s="1284"/>
      <c r="N109" s="1304"/>
      <c r="O109" s="1284"/>
      <c r="P109" s="1284"/>
      <c r="Q109" s="1284"/>
      <c r="R109" s="1292">
        <v>26</v>
      </c>
    </row>
    <row r="110" spans="1:18">
      <c r="A110" s="1292">
        <v>27</v>
      </c>
      <c r="B110" s="1186" t="s">
        <v>1498</v>
      </c>
      <c r="C110" s="1284"/>
      <c r="D110" s="1284"/>
      <c r="E110" s="1304"/>
      <c r="F110" s="1284"/>
      <c r="G110" s="1284"/>
      <c r="H110" s="1304"/>
      <c r="I110" s="1309"/>
      <c r="J110" s="1284"/>
      <c r="K110" s="1304"/>
      <c r="L110" s="1284"/>
      <c r="M110" s="1284"/>
      <c r="N110" s="1304"/>
      <c r="O110" s="1284"/>
      <c r="P110" s="1284"/>
      <c r="Q110" s="1284"/>
      <c r="R110" s="1292">
        <v>27</v>
      </c>
    </row>
    <row r="111" spans="1:18">
      <c r="A111" s="1292">
        <v>28</v>
      </c>
      <c r="B111" s="1186" t="s">
        <v>4120</v>
      </c>
      <c r="C111" s="1284"/>
      <c r="D111" s="1284"/>
      <c r="E111" s="1304"/>
      <c r="F111" s="1284"/>
      <c r="G111" s="1284"/>
      <c r="H111" s="1304"/>
      <c r="I111" s="1309"/>
      <c r="J111" s="1284"/>
      <c r="K111" s="1304"/>
      <c r="L111" s="1284"/>
      <c r="M111" s="1284"/>
      <c r="N111" s="1304"/>
      <c r="O111" s="1284"/>
      <c r="P111" s="1284"/>
      <c r="Q111" s="1284"/>
      <c r="R111" s="1292">
        <v>28</v>
      </c>
    </row>
    <row r="112" spans="1:18">
      <c r="A112" s="1292">
        <v>29</v>
      </c>
      <c r="B112" s="1186" t="s">
        <v>4125</v>
      </c>
      <c r="C112" s="1284"/>
      <c r="D112" s="1284"/>
      <c r="E112" s="1304"/>
      <c r="F112" s="1284"/>
      <c r="G112" s="1284"/>
      <c r="H112" s="1304"/>
      <c r="I112" s="1309"/>
      <c r="J112" s="1284"/>
      <c r="K112" s="1304"/>
      <c r="L112" s="1284"/>
      <c r="M112" s="1284"/>
      <c r="N112" s="1304"/>
      <c r="O112" s="1284"/>
      <c r="P112" s="1284"/>
      <c r="Q112" s="1284"/>
      <c r="R112" s="1292">
        <v>29</v>
      </c>
    </row>
    <row r="113" spans="1:18">
      <c r="A113" s="1292">
        <v>30</v>
      </c>
      <c r="B113" s="1186" t="s">
        <v>3027</v>
      </c>
      <c r="C113" s="1284"/>
      <c r="D113" s="1284"/>
      <c r="E113" s="1304"/>
      <c r="F113" s="1284"/>
      <c r="G113" s="1284"/>
      <c r="H113" s="1304"/>
      <c r="I113" s="1309"/>
      <c r="J113" s="1284"/>
      <c r="K113" s="1304"/>
      <c r="L113" s="1284"/>
      <c r="M113" s="1284"/>
      <c r="N113" s="1304"/>
      <c r="O113" s="1284"/>
      <c r="P113" s="1284"/>
      <c r="Q113" s="1284"/>
      <c r="R113" s="1292">
        <v>30</v>
      </c>
    </row>
    <row r="114" spans="1:18">
      <c r="A114" s="1292">
        <v>31</v>
      </c>
      <c r="B114" s="1186" t="s">
        <v>1275</v>
      </c>
      <c r="C114" s="1284"/>
      <c r="D114" s="1284"/>
      <c r="E114" s="1304"/>
      <c r="F114" s="1284"/>
      <c r="G114" s="1284"/>
      <c r="H114" s="1304"/>
      <c r="I114" s="1309"/>
      <c r="J114" s="1284"/>
      <c r="K114" s="1304"/>
      <c r="L114" s="1284"/>
      <c r="M114" s="1284"/>
      <c r="N114" s="1304"/>
      <c r="O114" s="1284"/>
      <c r="P114" s="1284"/>
      <c r="Q114" s="1284"/>
      <c r="R114" s="1292">
        <v>31</v>
      </c>
    </row>
    <row r="115" spans="1:18">
      <c r="A115" s="1292">
        <v>32</v>
      </c>
      <c r="B115" s="1186" t="s">
        <v>3028</v>
      </c>
      <c r="C115" s="1284"/>
      <c r="D115" s="1284"/>
      <c r="E115" s="1304"/>
      <c r="F115" s="1284"/>
      <c r="G115" s="1284"/>
      <c r="H115" s="1304"/>
      <c r="I115" s="1309"/>
      <c r="J115" s="1284"/>
      <c r="K115" s="1304"/>
      <c r="L115" s="1284"/>
      <c r="M115" s="1284"/>
      <c r="N115" s="1304"/>
      <c r="O115" s="1284"/>
      <c r="P115" s="1284"/>
      <c r="Q115" s="1284"/>
      <c r="R115" s="1292">
        <v>32</v>
      </c>
    </row>
    <row r="116" spans="1:18">
      <c r="A116" s="1292">
        <v>33</v>
      </c>
      <c r="B116" s="1186" t="s">
        <v>3029</v>
      </c>
      <c r="C116" s="1306"/>
      <c r="D116" s="1306"/>
      <c r="E116" s="1307"/>
      <c r="F116" s="1306"/>
      <c r="G116" s="1306"/>
      <c r="H116" s="1307"/>
      <c r="I116" s="1310"/>
      <c r="J116" s="1306"/>
      <c r="K116" s="1307"/>
      <c r="L116" s="1306"/>
      <c r="M116" s="1306"/>
      <c r="N116" s="1307"/>
      <c r="O116" s="1306"/>
      <c r="P116" s="1306"/>
      <c r="Q116" s="1306"/>
      <c r="R116" s="1292">
        <v>33</v>
      </c>
    </row>
    <row r="117" spans="1:18" ht="15.75" thickBot="1">
      <c r="A117" s="1292">
        <v>34</v>
      </c>
      <c r="B117" s="1186" t="s">
        <v>3030</v>
      </c>
      <c r="C117" s="1314"/>
      <c r="D117" s="1314"/>
      <c r="E117" s="1315"/>
      <c r="F117" s="1314"/>
      <c r="G117" s="1314"/>
      <c r="H117" s="1315"/>
      <c r="I117" s="1316"/>
      <c r="J117" s="1314"/>
      <c r="K117" s="1315"/>
      <c r="L117" s="1314"/>
      <c r="M117" s="1314"/>
      <c r="N117" s="1315"/>
      <c r="O117" s="1314"/>
      <c r="P117" s="1314"/>
      <c r="Q117" s="1314"/>
      <c r="R117" s="1292">
        <v>34</v>
      </c>
    </row>
    <row r="118" spans="1:18" ht="15.75" thickBot="1">
      <c r="A118" s="1292">
        <v>35</v>
      </c>
      <c r="B118" s="1186" t="s">
        <v>3031</v>
      </c>
      <c r="C118" s="1233"/>
      <c r="D118" s="1233"/>
      <c r="E118" s="1233"/>
      <c r="F118" s="1233"/>
      <c r="G118" s="1233"/>
      <c r="H118" s="1233"/>
      <c r="I118" s="1317"/>
      <c r="J118" s="1318"/>
      <c r="K118" s="1233"/>
      <c r="L118" s="1318"/>
      <c r="M118" s="1318"/>
      <c r="N118" s="1233"/>
      <c r="O118" s="1318"/>
      <c r="P118" s="1318"/>
      <c r="Q118" s="1318"/>
      <c r="R118" s="1292">
        <v>35</v>
      </c>
    </row>
    <row r="119" spans="1:18">
      <c r="A119" s="1228">
        <v>36</v>
      </c>
      <c r="B119" s="1171" t="s">
        <v>3032</v>
      </c>
      <c r="C119" s="1171"/>
      <c r="D119" s="1171"/>
      <c r="E119" s="1171"/>
      <c r="F119" s="1171"/>
      <c r="G119" s="1171"/>
      <c r="H119" s="1171"/>
      <c r="I119" s="1228"/>
      <c r="J119" s="1171"/>
      <c r="K119" s="1171"/>
      <c r="L119" s="1171"/>
      <c r="M119" s="1171"/>
      <c r="N119" s="1171"/>
      <c r="O119" s="1171"/>
      <c r="P119" s="1171"/>
      <c r="Q119" s="1107"/>
      <c r="R119" s="1228">
        <v>36</v>
      </c>
    </row>
    <row r="120" spans="1:18">
      <c r="A120" s="1292"/>
      <c r="B120" s="1186" t="s">
        <v>3033</v>
      </c>
      <c r="C120" s="1186"/>
      <c r="D120" s="1186"/>
      <c r="E120" s="1186"/>
      <c r="F120" s="1186"/>
      <c r="G120" s="1186"/>
      <c r="H120" s="1186"/>
      <c r="I120" s="1292"/>
      <c r="J120" s="1186"/>
      <c r="K120" s="1186"/>
      <c r="L120" s="1186"/>
      <c r="M120" s="1186"/>
      <c r="N120" s="1186"/>
      <c r="O120" s="1186"/>
      <c r="P120" s="1186"/>
      <c r="Q120" s="1122"/>
      <c r="R120" s="1292"/>
    </row>
    <row r="121" spans="1:18">
      <c r="A121" s="1292">
        <v>37</v>
      </c>
      <c r="B121" s="1186" t="s">
        <v>3034</v>
      </c>
      <c r="C121" s="1304"/>
      <c r="D121" s="1304"/>
      <c r="E121" s="1304"/>
      <c r="F121" s="1304"/>
      <c r="G121" s="1304"/>
      <c r="H121" s="1304"/>
      <c r="I121" s="1319"/>
      <c r="J121" s="1304"/>
      <c r="K121" s="1304"/>
      <c r="L121" s="1304"/>
      <c r="M121" s="1304"/>
      <c r="N121" s="1304"/>
      <c r="O121" s="1304"/>
      <c r="P121" s="1304"/>
      <c r="Q121" s="1284"/>
      <c r="R121" s="1292">
        <v>37</v>
      </c>
    </row>
    <row r="122" spans="1:18">
      <c r="A122" s="1228">
        <v>38</v>
      </c>
      <c r="B122" s="1171" t="s">
        <v>500</v>
      </c>
      <c r="C122" s="1246"/>
      <c r="D122" s="1246"/>
      <c r="E122" s="1246"/>
      <c r="F122" s="1246"/>
      <c r="G122" s="1246"/>
      <c r="H122" s="1246"/>
      <c r="I122" s="1320"/>
      <c r="J122" s="1246"/>
      <c r="K122" s="1246"/>
      <c r="L122" s="1246"/>
      <c r="M122" s="1246"/>
      <c r="N122" s="1246"/>
      <c r="O122" s="1246"/>
      <c r="P122" s="1246"/>
      <c r="Q122" s="1185"/>
      <c r="R122" s="1228">
        <v>38</v>
      </c>
    </row>
    <row r="123" spans="1:18">
      <c r="A123" s="1292"/>
      <c r="B123" s="1186" t="s">
        <v>501</v>
      </c>
      <c r="C123" s="1304"/>
      <c r="D123" s="1304"/>
      <c r="E123" s="1304"/>
      <c r="F123" s="1304"/>
      <c r="G123" s="1304"/>
      <c r="H123" s="1304"/>
      <c r="I123" s="1319"/>
      <c r="J123" s="1304"/>
      <c r="K123" s="1304"/>
      <c r="L123" s="1304"/>
      <c r="M123" s="1304"/>
      <c r="N123" s="1304"/>
      <c r="O123" s="1304"/>
      <c r="P123" s="1304"/>
      <c r="Q123" s="1284"/>
      <c r="R123" s="1292"/>
    </row>
    <row r="124" spans="1:18">
      <c r="A124" s="1228">
        <v>39</v>
      </c>
      <c r="B124" s="1171" t="s">
        <v>88</v>
      </c>
      <c r="C124" s="1321"/>
      <c r="D124" s="1321"/>
      <c r="E124" s="1321"/>
      <c r="F124" s="1321"/>
      <c r="G124" s="1321"/>
      <c r="H124" s="1321"/>
      <c r="I124" s="1322"/>
      <c r="J124" s="1321"/>
      <c r="K124" s="1321"/>
      <c r="L124" s="1321"/>
      <c r="M124" s="1321"/>
      <c r="N124" s="1321"/>
      <c r="O124" s="1321"/>
      <c r="P124" s="1321"/>
      <c r="Q124" s="1323"/>
      <c r="R124" s="1228">
        <v>39</v>
      </c>
    </row>
    <row r="125" spans="1:18">
      <c r="A125" s="1292"/>
      <c r="B125" s="1186" t="s">
        <v>89</v>
      </c>
      <c r="C125" s="1324"/>
      <c r="D125" s="1324"/>
      <c r="E125" s="1324"/>
      <c r="F125" s="1324"/>
      <c r="G125" s="1324"/>
      <c r="H125" s="1324"/>
      <c r="I125" s="1325"/>
      <c r="J125" s="1324"/>
      <c r="K125" s="1324"/>
      <c r="L125" s="1324"/>
      <c r="M125" s="1324"/>
      <c r="N125" s="1324"/>
      <c r="O125" s="1324"/>
      <c r="P125" s="1324"/>
      <c r="Q125" s="1326"/>
      <c r="R125" s="1292"/>
    </row>
    <row r="126" spans="1:18">
      <c r="A126" s="1292">
        <v>40</v>
      </c>
      <c r="B126" s="1186" t="s">
        <v>90</v>
      </c>
      <c r="C126" s="1324"/>
      <c r="D126" s="1324"/>
      <c r="E126" s="1324"/>
      <c r="F126" s="1324"/>
      <c r="G126" s="1324"/>
      <c r="H126" s="1324"/>
      <c r="I126" s="1325"/>
      <c r="J126" s="1324"/>
      <c r="K126" s="1324"/>
      <c r="L126" s="1324"/>
      <c r="M126" s="1324"/>
      <c r="N126" s="1324"/>
      <c r="O126" s="1324"/>
      <c r="P126" s="1324"/>
      <c r="Q126" s="1326"/>
      <c r="R126" s="1292">
        <v>40</v>
      </c>
    </row>
    <row r="127" spans="1:18">
      <c r="A127" s="1292">
        <v>41</v>
      </c>
      <c r="B127" s="1186" t="s">
        <v>91</v>
      </c>
      <c r="C127" s="1324"/>
      <c r="D127" s="1324"/>
      <c r="E127" s="1324"/>
      <c r="F127" s="1324"/>
      <c r="G127" s="1324"/>
      <c r="H127" s="1324"/>
      <c r="I127" s="1325"/>
      <c r="J127" s="1324"/>
      <c r="K127" s="1324"/>
      <c r="L127" s="1324"/>
      <c r="M127" s="1324"/>
      <c r="N127" s="1324"/>
      <c r="O127" s="1324"/>
      <c r="P127" s="1324"/>
      <c r="Q127" s="1326"/>
      <c r="R127" s="1292">
        <v>41</v>
      </c>
    </row>
    <row r="128" spans="1:18">
      <c r="A128" s="1292">
        <v>42</v>
      </c>
      <c r="B128" s="1186" t="s">
        <v>92</v>
      </c>
      <c r="C128" s="1324"/>
      <c r="D128" s="1324"/>
      <c r="E128" s="1324"/>
      <c r="F128" s="1324"/>
      <c r="G128" s="1324"/>
      <c r="H128" s="1324"/>
      <c r="I128" s="1325"/>
      <c r="J128" s="1324"/>
      <c r="K128" s="1324"/>
      <c r="L128" s="1324"/>
      <c r="M128" s="1324"/>
      <c r="N128" s="1324"/>
      <c r="O128" s="1324"/>
      <c r="P128" s="1324"/>
      <c r="Q128" s="1326"/>
      <c r="R128" s="1292">
        <v>42</v>
      </c>
    </row>
    <row r="129" spans="1:18" ht="15.75" thickBot="1">
      <c r="A129" s="1247">
        <v>43</v>
      </c>
      <c r="B129" s="1195" t="s">
        <v>93</v>
      </c>
      <c r="C129" s="1327"/>
      <c r="D129" s="1327"/>
      <c r="E129" s="1327"/>
      <c r="F129" s="1327"/>
      <c r="G129" s="1327"/>
      <c r="H129" s="1327"/>
      <c r="I129" s="1328"/>
      <c r="J129" s="1327"/>
      <c r="K129" s="1327"/>
      <c r="L129" s="1327"/>
      <c r="M129" s="1327"/>
      <c r="N129" s="1327"/>
      <c r="O129" s="1327"/>
      <c r="P129" s="1327"/>
      <c r="Q129" s="1329"/>
      <c r="R129" s="1247">
        <v>43</v>
      </c>
    </row>
    <row r="130" spans="1:18" ht="15.75">
      <c r="A130" s="114" t="s">
        <v>94</v>
      </c>
      <c r="B130" s="1107"/>
      <c r="C130" s="1107"/>
      <c r="D130" s="1107"/>
      <c r="E130" s="1107"/>
      <c r="F130" s="1107"/>
      <c r="G130" s="1107"/>
      <c r="H130" s="1107"/>
      <c r="I130" s="114" t="s">
        <v>94</v>
      </c>
      <c r="J130" s="1107"/>
      <c r="K130" s="1107"/>
      <c r="L130" s="1107"/>
      <c r="M130" s="1107"/>
      <c r="N130" s="1107"/>
      <c r="O130" s="1107"/>
      <c r="P130" s="1107"/>
      <c r="Q130" s="1108" t="s">
        <v>95</v>
      </c>
      <c r="R130" s="1108"/>
    </row>
    <row r="131" spans="1:18">
      <c r="A131" s="1108" t="s">
        <v>98</v>
      </c>
      <c r="B131" s="1108"/>
      <c r="C131" s="1108"/>
      <c r="D131" s="1108"/>
      <c r="E131" s="1108"/>
      <c r="F131" s="1108"/>
      <c r="G131" s="1108"/>
      <c r="H131" s="1108"/>
      <c r="I131" s="1108" t="s">
        <v>99</v>
      </c>
      <c r="J131" s="1108"/>
      <c r="K131" s="1108"/>
      <c r="L131" s="1108"/>
      <c r="M131" s="1108"/>
      <c r="N131" s="1108"/>
      <c r="O131" s="1108"/>
      <c r="P131" s="1108"/>
      <c r="Q131" s="1108"/>
      <c r="R131" s="1108"/>
    </row>
  </sheetData>
  <customSheetViews>
    <customSheetView guid="{15E51391-F6F3-48E9-B40F-0D0FA5B2E445}"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
      <headerFooter alignWithMargins="0"/>
    </customSheetView>
    <customSheetView guid="{3A144620-83F7-4F5B-821B-3720DAB5A017}"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2"/>
      <headerFooter alignWithMargins="0"/>
    </customSheetView>
    <customSheetView guid="{4AE1E835-A004-41CE-8576-E42DEB829644}"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3"/>
      <headerFooter alignWithMargins="0"/>
    </customSheetView>
    <customSheetView guid="{F164CA47-D0CA-4087-947A-F5047D94B8B7}"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4"/>
      <headerFooter alignWithMargins="0"/>
    </customSheetView>
    <customSheetView guid="{BD2EE8C8-7F57-4FE0-A338-C6EB2215B0F1}"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5"/>
      <headerFooter alignWithMargins="0"/>
    </customSheetView>
    <customSheetView guid="{C7E3EE00-B00F-419E-8611-266863084489}"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6"/>
      <headerFooter alignWithMargins="0"/>
    </customSheetView>
    <customSheetView guid="{3477AA39-47F3-4DEE-B5AC-34FD34A7C506}"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7"/>
      <headerFooter alignWithMargins="0"/>
    </customSheetView>
    <customSheetView guid="{49B64248-30F9-46D2-A9F4-36D89630158D}"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8"/>
      <headerFooter alignWithMargins="0"/>
    </customSheetView>
    <customSheetView guid="{9460FF40-1E23-4EAD-9F2E-3CC0E3823200}"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9"/>
      <headerFooter alignWithMargins="0"/>
    </customSheetView>
    <customSheetView guid="{EB23B504-8D38-44C1-A572-0BC0016A4154}" scale="85" colorId="22">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0"/>
      <headerFooter alignWithMargins="0"/>
    </customSheetView>
    <customSheetView guid="{33F19BEF-14FD-48AD-9437-DC9391C2FB5D}"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1"/>
      <headerFooter alignWithMargins="0"/>
    </customSheetView>
    <customSheetView guid="{3572A64A-10E1-48A8-88DB-C6FDE35A45D9}"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2"/>
      <headerFooter alignWithMargins="0"/>
    </customSheetView>
    <customSheetView guid="{9A3FFF2B-6404-4DF1-A691-3B3D111BF416}"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3"/>
      <headerFooter alignWithMargins="0"/>
    </customSheetView>
    <customSheetView guid="{6972FD2D-1C11-49E2-936D-D053FB86EE49}"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4"/>
      <headerFooter alignWithMargins="0"/>
    </customSheetView>
    <customSheetView guid="{909B62D3-37B4-48E7-A28D-FCCB057513A6}"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5"/>
      <headerFooter alignWithMargins="0"/>
    </customSheetView>
    <customSheetView guid="{AF5B460E-BE98-4D6A-BC4D-FB7F586FE8C3}" scale="85" colorId="22">
      <selection activeCell="J17" sqref="J1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6"/>
      <headerFooter alignWithMargins="0"/>
    </customSheetView>
    <customSheetView guid="{AD2DEECA-73A1-433A-8496-725ED72ABD3B}" scale="85" colorId="22">
      <selection activeCell="J37" sqref="J37"/>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7"/>
      <headerFooter alignWithMargins="0"/>
    </customSheetView>
    <customSheetView guid="{613A73D1-ED13-41BC-B183-6F740B4BAFC9}" scale="60" colorId="22" showPageBreaks="1" printArea="1" view="pageBreakPreview" topLeftCell="C28">
      <selection activeCell="G71" sqref="G71"/>
      <rowBreaks count="1" manualBreakCount="1">
        <brk id="72" max="16383" man="1"/>
      </rowBreaks>
      <pageMargins left="0.25" right="0.25" top="0.25" bottom="0.25" header="0" footer="0"/>
      <printOptions horizontalCentered="1" verticalCentered="1"/>
      <pageSetup scale="68" fitToWidth="2" fitToHeight="2" pageOrder="overThenDown" orientation="portrait" r:id="rId18"/>
      <headerFooter alignWithMargins="0"/>
    </customSheetView>
  </customSheetViews>
  <printOptions horizontalCentered="1" verticalCentered="1"/>
  <pageMargins left="0.5" right="0.5" top="0.25" bottom="0.25" header="0" footer="0"/>
  <pageSetup scale="65" fitToWidth="2" fitToHeight="2" orientation="portrait" horizontalDpi="300" verticalDpi="300" r:id="rId19"/>
  <headerFooter alignWithMargins="0"/>
  <rowBreaks count="1" manualBreakCount="1">
    <brk id="72" max="16383" man="1"/>
  </rowBreaks>
  <colBreaks count="1" manualBreakCount="1">
    <brk id="8" max="71"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37"/>
  <sheetViews>
    <sheetView defaultGridColor="0" view="pageBreakPreview" topLeftCell="A22" colorId="22" zoomScale="60" zoomScaleNormal="85" workbookViewId="0">
      <selection activeCell="H96" sqref="H96"/>
    </sheetView>
  </sheetViews>
  <sheetFormatPr defaultColWidth="9.6640625" defaultRowHeight="15"/>
  <cols>
    <col min="1" max="1" width="4.6640625" customWidth="1"/>
    <col min="2" max="2" width="48.33203125" customWidth="1"/>
    <col min="3" max="3" width="14.6640625" customWidth="1"/>
    <col min="4" max="4" width="15.109375" customWidth="1"/>
    <col min="5" max="5" width="14.6640625" customWidth="1"/>
    <col min="6" max="6" width="13.6640625" customWidth="1"/>
    <col min="7" max="7" width="2.6640625" customWidth="1"/>
    <col min="8" max="9" width="15.6640625" customWidth="1"/>
    <col min="10" max="10" width="17.6640625" customWidth="1"/>
    <col min="11" max="13" width="15.6640625" customWidth="1"/>
    <col min="14" max="14" width="4.6640625" customWidth="1"/>
  </cols>
  <sheetData>
    <row r="1" spans="1:14">
      <c r="A1" s="1109" t="s">
        <v>2056</v>
      </c>
      <c r="B1" s="1110"/>
      <c r="C1" s="1222" t="s">
        <v>1549</v>
      </c>
      <c r="D1" s="1225"/>
      <c r="E1" s="1224" t="s">
        <v>2058</v>
      </c>
      <c r="F1" s="1224" t="s">
        <v>2059</v>
      </c>
      <c r="G1" s="1107"/>
      <c r="H1" s="1109" t="s">
        <v>2056</v>
      </c>
      <c r="I1" s="1167"/>
      <c r="J1" s="1222" t="s">
        <v>1549</v>
      </c>
      <c r="K1" s="1225"/>
      <c r="L1" s="1224" t="s">
        <v>2058</v>
      </c>
      <c r="M1" s="1226" t="s">
        <v>2059</v>
      </c>
      <c r="N1" s="1209"/>
    </row>
    <row r="2" spans="1:14">
      <c r="A2" s="72" t="str">
        <f>'Data Sheet'!$C$25</f>
        <v>Central Hudson Gas &amp; Electric</v>
      </c>
      <c r="B2" s="1107"/>
      <c r="C2" s="1170" t="s">
        <v>1315</v>
      </c>
      <c r="D2" s="1107"/>
      <c r="E2" s="1227" t="s">
        <v>2061</v>
      </c>
      <c r="F2" s="1237"/>
      <c r="G2" s="1107"/>
      <c r="H2" s="72" t="str">
        <f>'Data Sheet'!$C$25</f>
        <v>Central Hudson Gas &amp; Electric</v>
      </c>
      <c r="I2" s="1171"/>
      <c r="J2" s="1170" t="s">
        <v>1315</v>
      </c>
      <c r="K2" s="1107"/>
      <c r="L2" s="1227" t="s">
        <v>2061</v>
      </c>
      <c r="M2" s="1168"/>
      <c r="N2" s="1169"/>
    </row>
    <row r="3" spans="1:14" ht="15" customHeight="1" thickBot="1">
      <c r="A3" s="1194"/>
      <c r="B3" s="1160"/>
      <c r="C3" s="1194" t="s">
        <v>1316</v>
      </c>
      <c r="D3" s="1195"/>
      <c r="E3" s="1330" t="str">
        <f>'Data Sheet'!$C$40</f>
        <v>4/14/14</v>
      </c>
      <c r="F3" s="1247" t="str">
        <f>'Data Sheet'!$C$38</f>
        <v>12/31/13</v>
      </c>
      <c r="G3" s="1107"/>
      <c r="H3" s="1194"/>
      <c r="I3" s="1195"/>
      <c r="J3" s="1194" t="s">
        <v>1316</v>
      </c>
      <c r="K3" s="1195"/>
      <c r="L3" s="1330" t="str">
        <f>'Data Sheet'!$C$40</f>
        <v>4/14/14</v>
      </c>
      <c r="M3" s="1242" t="str">
        <f>'Data Sheet'!$C$38</f>
        <v>12/31/13</v>
      </c>
      <c r="N3" s="1241"/>
    </row>
    <row r="4" spans="1:14" ht="15" customHeight="1" thickBot="1">
      <c r="A4" s="728" t="s">
        <v>100</v>
      </c>
      <c r="B4" s="729"/>
      <c r="C4" s="729"/>
      <c r="D4" s="1230"/>
      <c r="E4" s="1230"/>
      <c r="F4" s="1231"/>
      <c r="G4" s="1107"/>
      <c r="H4" s="728" t="s">
        <v>975</v>
      </c>
      <c r="I4" s="729"/>
      <c r="J4" s="729"/>
      <c r="K4" s="729"/>
      <c r="L4" s="1230"/>
      <c r="M4" s="1232"/>
      <c r="N4" s="1195"/>
    </row>
    <row r="5" spans="1:14" ht="15.75">
      <c r="A5" s="68"/>
      <c r="B5" s="71"/>
      <c r="C5" s="71"/>
      <c r="D5" s="1108"/>
      <c r="E5" s="1108"/>
      <c r="F5" s="1209"/>
      <c r="G5" s="1107"/>
      <c r="H5" s="68"/>
      <c r="I5" s="71"/>
      <c r="J5" s="71"/>
      <c r="K5" s="71"/>
      <c r="L5" s="1108"/>
      <c r="M5" s="1235"/>
      <c r="N5" s="1171"/>
    </row>
    <row r="6" spans="1:14">
      <c r="A6" s="1170" t="s">
        <v>976</v>
      </c>
      <c r="B6" s="1107"/>
      <c r="C6" s="1107" t="s">
        <v>977</v>
      </c>
      <c r="D6" s="1107"/>
      <c r="E6" s="1107"/>
      <c r="F6" s="1171"/>
      <c r="G6" s="1107"/>
      <c r="H6" s="1170" t="s">
        <v>978</v>
      </c>
      <c r="I6" s="1107"/>
      <c r="J6" s="1107"/>
      <c r="K6" s="1107" t="s">
        <v>979</v>
      </c>
      <c r="L6" s="1107"/>
      <c r="M6" s="1107"/>
      <c r="N6" s="1171"/>
    </row>
    <row r="7" spans="1:14">
      <c r="A7" s="1170" t="s">
        <v>980</v>
      </c>
      <c r="B7" s="1107"/>
      <c r="C7" s="1107" t="s">
        <v>981</v>
      </c>
      <c r="D7" s="1107"/>
      <c r="E7" s="1107"/>
      <c r="F7" s="1171"/>
      <c r="G7" s="1107"/>
      <c r="H7" s="1170" t="s">
        <v>982</v>
      </c>
      <c r="I7" s="1107"/>
      <c r="J7" s="1107"/>
      <c r="K7" s="1107" t="s">
        <v>983</v>
      </c>
      <c r="L7" s="1107"/>
      <c r="M7" s="1107"/>
      <c r="N7" s="1171"/>
    </row>
    <row r="8" spans="1:14">
      <c r="A8" s="1170" t="s">
        <v>984</v>
      </c>
      <c r="B8" s="1107"/>
      <c r="C8" s="1107" t="s">
        <v>985</v>
      </c>
      <c r="D8" s="1107"/>
      <c r="E8" s="1107"/>
      <c r="F8" s="1171"/>
      <c r="G8" s="1107"/>
      <c r="H8" s="1170" t="s">
        <v>986</v>
      </c>
      <c r="I8" s="1107"/>
      <c r="J8" s="1107"/>
      <c r="K8" s="1107" t="s">
        <v>987</v>
      </c>
      <c r="L8" s="1107"/>
      <c r="M8" s="1107"/>
      <c r="N8" s="1171"/>
    </row>
    <row r="9" spans="1:14">
      <c r="A9" s="1170" t="s">
        <v>988</v>
      </c>
      <c r="B9" s="1107"/>
      <c r="C9" s="1107" t="s">
        <v>989</v>
      </c>
      <c r="D9" s="1107"/>
      <c r="E9" s="1107"/>
      <c r="F9" s="1171"/>
      <c r="G9" s="1107"/>
      <c r="H9" s="1170" t="s">
        <v>990</v>
      </c>
      <c r="I9" s="1107"/>
      <c r="J9" s="1107"/>
      <c r="K9" s="1107"/>
      <c r="L9" s="1107"/>
      <c r="M9" s="1107"/>
      <c r="N9" s="1171"/>
    </row>
    <row r="10" spans="1:14">
      <c r="A10" s="1170" t="s">
        <v>991</v>
      </c>
      <c r="B10" s="1107"/>
      <c r="C10" s="1107" t="s">
        <v>992</v>
      </c>
      <c r="D10" s="1107"/>
      <c r="E10" s="1107"/>
      <c r="F10" s="1171"/>
      <c r="G10" s="1107"/>
      <c r="H10" s="1170" t="s">
        <v>993</v>
      </c>
      <c r="I10" s="1107"/>
      <c r="J10" s="1107"/>
      <c r="K10" s="1107"/>
      <c r="L10" s="1107"/>
      <c r="M10" s="1107"/>
      <c r="N10" s="1171"/>
    </row>
    <row r="11" spans="1:14">
      <c r="A11" s="1170" t="s">
        <v>994</v>
      </c>
      <c r="B11" s="1107"/>
      <c r="C11" s="1107"/>
      <c r="D11" s="1107"/>
      <c r="E11" s="1107"/>
      <c r="F11" s="1171"/>
      <c r="G11" s="1107"/>
      <c r="H11" s="1170"/>
      <c r="I11" s="1107"/>
      <c r="J11" s="1107"/>
      <c r="K11" s="1107"/>
      <c r="L11" s="1107"/>
      <c r="M11" s="1107"/>
      <c r="N11" s="1171"/>
    </row>
    <row r="12" spans="1:14" ht="15.75" thickBot="1">
      <c r="A12" s="1194"/>
      <c r="B12" s="1160"/>
      <c r="C12" s="1160"/>
      <c r="D12" s="1160"/>
      <c r="E12" s="1160"/>
      <c r="F12" s="1195"/>
      <c r="G12" s="1107"/>
      <c r="H12" s="1194"/>
      <c r="I12" s="1160"/>
      <c r="J12" s="1160"/>
      <c r="K12" s="1160"/>
      <c r="L12" s="1160"/>
      <c r="M12" s="1160"/>
      <c r="N12" s="1195"/>
    </row>
    <row r="13" spans="1:14">
      <c r="A13" s="1228"/>
      <c r="B13" s="1171"/>
      <c r="C13" s="1107"/>
      <c r="D13" s="1171"/>
      <c r="E13" s="1107"/>
      <c r="F13" s="1171"/>
      <c r="G13" s="1107"/>
      <c r="H13" s="1170"/>
      <c r="I13" s="1171"/>
      <c r="J13" s="1107"/>
      <c r="K13" s="1171"/>
      <c r="L13" s="1107"/>
      <c r="M13" s="1171"/>
      <c r="N13" s="1171"/>
    </row>
    <row r="14" spans="1:14">
      <c r="A14" s="1238"/>
      <c r="B14" s="1171"/>
      <c r="C14" s="1107" t="s">
        <v>995</v>
      </c>
      <c r="D14" s="1120"/>
      <c r="E14" s="1107" t="s">
        <v>995</v>
      </c>
      <c r="F14" s="1171"/>
      <c r="G14" s="1107"/>
      <c r="H14" s="1170" t="s">
        <v>996</v>
      </c>
      <c r="I14" s="1169"/>
      <c r="J14" s="1170" t="s">
        <v>996</v>
      </c>
      <c r="K14" s="1171"/>
      <c r="L14" s="1170" t="s">
        <v>996</v>
      </c>
      <c r="M14" s="1171"/>
      <c r="N14" s="1171"/>
    </row>
    <row r="15" spans="1:14">
      <c r="A15" s="1237" t="s">
        <v>1984</v>
      </c>
      <c r="B15" s="1169" t="s">
        <v>2039</v>
      </c>
      <c r="C15" s="1107" t="s">
        <v>4841</v>
      </c>
      <c r="D15" s="1171"/>
      <c r="E15" s="1107" t="s">
        <v>4842</v>
      </c>
      <c r="F15" s="1171"/>
      <c r="G15" s="1107"/>
      <c r="H15" s="1170" t="s">
        <v>4843</v>
      </c>
      <c r="I15" s="1120"/>
      <c r="J15" s="1170" t="s">
        <v>4844</v>
      </c>
      <c r="K15" s="1171"/>
      <c r="L15" s="1170" t="s">
        <v>4996</v>
      </c>
      <c r="M15" s="1171"/>
      <c r="N15" s="1237" t="s">
        <v>1984</v>
      </c>
    </row>
    <row r="16" spans="1:14">
      <c r="A16" s="1237" t="s">
        <v>1987</v>
      </c>
      <c r="B16" s="1169"/>
      <c r="C16" s="1107"/>
      <c r="D16" s="1171"/>
      <c r="E16" s="1107"/>
      <c r="F16" s="1171"/>
      <c r="G16" s="1107"/>
      <c r="H16" s="1227"/>
      <c r="I16" s="1120"/>
      <c r="J16" s="1107"/>
      <c r="K16" s="1171"/>
      <c r="L16" s="1107"/>
      <c r="M16" s="1171"/>
      <c r="N16" s="1237" t="s">
        <v>1987</v>
      </c>
    </row>
    <row r="17" spans="1:14" ht="15.75" thickBot="1">
      <c r="A17" s="1239"/>
      <c r="B17" s="1241" t="s">
        <v>3447</v>
      </c>
      <c r="C17" s="1230" t="s">
        <v>3448</v>
      </c>
      <c r="D17" s="1241"/>
      <c r="E17" s="1230" t="s">
        <v>3449</v>
      </c>
      <c r="F17" s="1241"/>
      <c r="G17" s="1107"/>
      <c r="H17" s="1242" t="s">
        <v>3450</v>
      </c>
      <c r="I17" s="1241"/>
      <c r="J17" s="1230" t="s">
        <v>2692</v>
      </c>
      <c r="K17" s="1241"/>
      <c r="L17" s="1230" t="s">
        <v>2693</v>
      </c>
      <c r="M17" s="1241"/>
      <c r="N17" s="1239"/>
    </row>
    <row r="18" spans="1:14">
      <c r="A18" s="1292">
        <v>1</v>
      </c>
      <c r="B18" s="1186" t="s">
        <v>999</v>
      </c>
      <c r="C18" s="1122"/>
      <c r="D18" s="1186"/>
      <c r="E18" s="2052" t="s">
        <v>5579</v>
      </c>
      <c r="F18" s="1182"/>
      <c r="G18" s="1107"/>
      <c r="H18" s="2059" t="s">
        <v>5581</v>
      </c>
      <c r="I18" s="1186"/>
      <c r="J18" s="2059" t="s">
        <v>5581</v>
      </c>
      <c r="K18" s="1186"/>
      <c r="L18" s="1191"/>
      <c r="M18" s="1182"/>
      <c r="N18" s="1292">
        <v>1</v>
      </c>
    </row>
    <row r="19" spans="1:14">
      <c r="A19" s="1292">
        <v>2</v>
      </c>
      <c r="B19" s="1186" t="s">
        <v>1000</v>
      </c>
      <c r="C19" s="1122"/>
      <c r="D19" s="1186"/>
      <c r="E19" s="2052" t="s">
        <v>5580</v>
      </c>
      <c r="F19" s="1216"/>
      <c r="G19" s="1107"/>
      <c r="H19" s="2059" t="s">
        <v>5578</v>
      </c>
      <c r="I19" s="1186"/>
      <c r="J19" s="2059" t="s">
        <v>5578</v>
      </c>
      <c r="K19" s="1186"/>
      <c r="L19" s="1259"/>
      <c r="M19" s="1216"/>
      <c r="N19" s="1292">
        <v>2</v>
      </c>
    </row>
    <row r="20" spans="1:14">
      <c r="A20" s="1292">
        <v>3</v>
      </c>
      <c r="B20" s="1186" t="s">
        <v>1450</v>
      </c>
      <c r="C20" s="1122"/>
      <c r="D20" s="1186"/>
      <c r="E20" s="2053">
        <v>1924</v>
      </c>
      <c r="F20" s="1216"/>
      <c r="G20" s="1107"/>
      <c r="H20" s="1303">
        <v>1920</v>
      </c>
      <c r="I20" s="1186"/>
      <c r="J20" s="1122">
        <v>1986</v>
      </c>
      <c r="K20" s="1186"/>
      <c r="L20" s="1259"/>
      <c r="M20" s="1216"/>
      <c r="N20" s="1292">
        <v>3</v>
      </c>
    </row>
    <row r="21" spans="1:14">
      <c r="A21" s="1298">
        <v>4</v>
      </c>
      <c r="B21" s="1186" t="s">
        <v>1451</v>
      </c>
      <c r="C21" s="1122"/>
      <c r="D21" s="1186"/>
      <c r="E21" s="2053">
        <v>1924</v>
      </c>
      <c r="F21" s="1186"/>
      <c r="G21" s="1107"/>
      <c r="H21" s="1303">
        <v>1920</v>
      </c>
      <c r="I21" s="1331"/>
      <c r="J21" s="1122">
        <v>1986</v>
      </c>
      <c r="K21" s="1186"/>
      <c r="L21" s="1122"/>
      <c r="M21" s="1186"/>
      <c r="N21" s="1298">
        <v>4</v>
      </c>
    </row>
    <row r="22" spans="1:14">
      <c r="A22" s="1243">
        <v>5</v>
      </c>
      <c r="B22" s="1171" t="s">
        <v>1001</v>
      </c>
      <c r="C22" s="1107"/>
      <c r="D22" s="1171"/>
      <c r="E22" s="1165"/>
      <c r="F22" s="1171"/>
      <c r="G22" s="1107"/>
      <c r="H22" s="1244"/>
      <c r="I22" s="1332"/>
      <c r="J22" s="1107"/>
      <c r="K22" s="1171"/>
      <c r="L22" s="1107"/>
      <c r="M22" s="1171"/>
      <c r="N22" s="1243">
        <v>5</v>
      </c>
    </row>
    <row r="23" spans="1:14">
      <c r="A23" s="1298"/>
      <c r="B23" s="1186" t="s">
        <v>1002</v>
      </c>
      <c r="C23" s="1122"/>
      <c r="D23" s="1186"/>
      <c r="E23" s="2054">
        <v>14.4</v>
      </c>
      <c r="F23" s="1186"/>
      <c r="G23" s="1107"/>
      <c r="H23" s="1303">
        <v>4.8</v>
      </c>
      <c r="I23" s="1331"/>
      <c r="J23" s="1122">
        <v>3.2</v>
      </c>
      <c r="K23" s="1186"/>
      <c r="L23" s="1122"/>
      <c r="M23" s="1186"/>
      <c r="N23" s="1298"/>
    </row>
    <row r="24" spans="1:14">
      <c r="A24" s="1298">
        <v>6</v>
      </c>
      <c r="B24" s="1186" t="s">
        <v>1003</v>
      </c>
      <c r="C24" s="1122"/>
      <c r="D24" s="1186"/>
      <c r="E24" s="2055">
        <v>14.4</v>
      </c>
      <c r="F24" s="1186"/>
      <c r="G24" s="1107"/>
      <c r="H24" s="2055">
        <v>4.8</v>
      </c>
      <c r="I24" s="1331"/>
      <c r="J24" s="2055">
        <v>3.2</v>
      </c>
      <c r="K24" s="1186"/>
      <c r="L24" s="1122"/>
      <c r="M24" s="1186"/>
      <c r="N24" s="1298">
        <v>6</v>
      </c>
    </row>
    <row r="25" spans="1:14">
      <c r="A25" s="1298">
        <v>7</v>
      </c>
      <c r="B25" s="1186" t="s">
        <v>1455</v>
      </c>
      <c r="C25" s="1122"/>
      <c r="D25" s="1186"/>
      <c r="E25" s="2056">
        <v>7415</v>
      </c>
      <c r="F25" s="1186"/>
      <c r="G25" s="1107"/>
      <c r="H25" s="2056">
        <v>7439</v>
      </c>
      <c r="I25" s="1331"/>
      <c r="J25" s="1284">
        <v>3470</v>
      </c>
      <c r="K25" s="1186"/>
      <c r="L25" s="1122"/>
      <c r="M25" s="1186"/>
      <c r="N25" s="1298">
        <v>7</v>
      </c>
    </row>
    <row r="26" spans="1:14">
      <c r="A26" s="1298">
        <v>8</v>
      </c>
      <c r="B26" s="1186" t="s">
        <v>1004</v>
      </c>
      <c r="C26" s="1122"/>
      <c r="D26" s="1186"/>
      <c r="E26" s="2053"/>
      <c r="F26" s="1186"/>
      <c r="G26" s="1107"/>
      <c r="H26" s="1303"/>
      <c r="I26" s="1331"/>
      <c r="J26" s="1122"/>
      <c r="K26" s="1186"/>
      <c r="L26" s="1122"/>
      <c r="M26" s="1186"/>
      <c r="N26" s="1298">
        <v>8</v>
      </c>
    </row>
    <row r="27" spans="1:14">
      <c r="A27" s="1298">
        <v>9</v>
      </c>
      <c r="B27" s="1186" t="s">
        <v>1005</v>
      </c>
      <c r="C27" s="1122"/>
      <c r="D27" s="1186"/>
      <c r="E27" s="2053">
        <v>16</v>
      </c>
      <c r="F27" s="1186"/>
      <c r="G27" s="1107"/>
      <c r="H27" s="1303">
        <v>6</v>
      </c>
      <c r="I27" s="1331"/>
      <c r="J27" s="1122">
        <v>4</v>
      </c>
      <c r="K27" s="1186"/>
      <c r="L27" s="1122"/>
      <c r="M27" s="1186"/>
      <c r="N27" s="1298">
        <v>9</v>
      </c>
    </row>
    <row r="28" spans="1:14">
      <c r="A28" s="1298">
        <v>10</v>
      </c>
      <c r="B28" s="1186" t="s">
        <v>1006</v>
      </c>
      <c r="C28" s="1122"/>
      <c r="D28" s="1186"/>
      <c r="E28" s="2053">
        <v>16</v>
      </c>
      <c r="F28" s="1186"/>
      <c r="G28" s="1107"/>
      <c r="H28" s="1303">
        <v>6</v>
      </c>
      <c r="I28" s="1331"/>
      <c r="J28" s="1122">
        <v>4</v>
      </c>
      <c r="K28" s="1186"/>
      <c r="L28" s="1122"/>
      <c r="M28" s="1186"/>
      <c r="N28" s="1298">
        <v>10</v>
      </c>
    </row>
    <row r="29" spans="1:14">
      <c r="A29" s="1298">
        <v>11</v>
      </c>
      <c r="B29" s="1186" t="s">
        <v>1459</v>
      </c>
      <c r="C29" s="1284"/>
      <c r="D29" s="1304"/>
      <c r="E29" s="2056">
        <v>0</v>
      </c>
      <c r="F29" s="1304"/>
      <c r="G29" s="1185"/>
      <c r="H29" s="1305">
        <v>0</v>
      </c>
      <c r="I29" s="1333"/>
      <c r="J29" s="1284">
        <v>0</v>
      </c>
      <c r="K29" s="1304"/>
      <c r="L29" s="1284"/>
      <c r="M29" s="1304"/>
      <c r="N29" s="1298">
        <v>11</v>
      </c>
    </row>
    <row r="30" spans="1:14">
      <c r="A30" s="1298">
        <v>12</v>
      </c>
      <c r="B30" s="1186" t="s">
        <v>1460</v>
      </c>
      <c r="C30" s="1284"/>
      <c r="D30" s="1304"/>
      <c r="E30" s="2056">
        <v>38412</v>
      </c>
      <c r="F30" s="1304"/>
      <c r="G30" s="1185"/>
      <c r="H30" s="1305">
        <v>9652</v>
      </c>
      <c r="I30" s="1333"/>
      <c r="J30" s="1284">
        <v>2524</v>
      </c>
      <c r="K30" s="1304"/>
      <c r="L30" s="1284"/>
      <c r="M30" s="1304"/>
      <c r="N30" s="1298">
        <v>12</v>
      </c>
    </row>
    <row r="31" spans="1:14">
      <c r="A31" s="1298">
        <v>13</v>
      </c>
      <c r="B31" s="1186" t="s">
        <v>1007</v>
      </c>
      <c r="C31" s="1122"/>
      <c r="D31" s="1186"/>
      <c r="E31" s="2053"/>
      <c r="F31" s="1186"/>
      <c r="G31" s="1107"/>
      <c r="H31" s="1303"/>
      <c r="I31" s="1331"/>
      <c r="J31" s="1122"/>
      <c r="K31" s="1186"/>
      <c r="L31" s="1122"/>
      <c r="M31" s="1186"/>
      <c r="N31" s="1298">
        <v>13</v>
      </c>
    </row>
    <row r="32" spans="1:14">
      <c r="A32" s="1292">
        <v>14</v>
      </c>
      <c r="B32" s="1186" t="s">
        <v>1008</v>
      </c>
      <c r="C32" s="1306"/>
      <c r="D32" s="1307"/>
      <c r="E32" s="2057">
        <v>354068</v>
      </c>
      <c r="F32" s="1307"/>
      <c r="G32" s="1334"/>
      <c r="H32" s="1308">
        <v>25600</v>
      </c>
      <c r="I32" s="1307"/>
      <c r="J32" s="1306">
        <v>22182</v>
      </c>
      <c r="K32" s="1307"/>
      <c r="L32" s="1306"/>
      <c r="M32" s="1307"/>
      <c r="N32" s="1292">
        <v>14</v>
      </c>
    </row>
    <row r="33" spans="1:14">
      <c r="A33" s="1292">
        <v>15</v>
      </c>
      <c r="B33" s="1186" t="s">
        <v>1009</v>
      </c>
      <c r="C33" s="1284"/>
      <c r="D33" s="1304"/>
      <c r="E33" s="2056">
        <v>1377826</v>
      </c>
      <c r="F33" s="1304"/>
      <c r="G33" s="1185"/>
      <c r="H33" s="1305">
        <v>444606</v>
      </c>
      <c r="I33" s="1304"/>
      <c r="J33" s="1284">
        <v>874024</v>
      </c>
      <c r="K33" s="1304"/>
      <c r="L33" s="1284"/>
      <c r="M33" s="1304"/>
      <c r="N33" s="1292">
        <v>15</v>
      </c>
    </row>
    <row r="34" spans="1:14">
      <c r="A34" s="1292">
        <v>16</v>
      </c>
      <c r="B34" s="1186" t="s">
        <v>256</v>
      </c>
      <c r="C34" s="1284"/>
      <c r="D34" s="1304"/>
      <c r="E34" s="2056">
        <v>17584240</v>
      </c>
      <c r="F34" s="1304"/>
      <c r="G34" s="1185"/>
      <c r="H34" s="1305">
        <v>3189119</v>
      </c>
      <c r="I34" s="1304"/>
      <c r="J34" s="1284">
        <v>1771060</v>
      </c>
      <c r="K34" s="1304"/>
      <c r="L34" s="1284"/>
      <c r="M34" s="1304"/>
      <c r="N34" s="1292">
        <v>16</v>
      </c>
    </row>
    <row r="35" spans="1:14">
      <c r="A35" s="1292">
        <v>17</v>
      </c>
      <c r="B35" s="1186" t="s">
        <v>257</v>
      </c>
      <c r="C35" s="1284"/>
      <c r="D35" s="1304"/>
      <c r="E35" s="2056">
        <v>2386237</v>
      </c>
      <c r="F35" s="1304"/>
      <c r="G35" s="1185"/>
      <c r="H35" s="1305">
        <v>2595018</v>
      </c>
      <c r="I35" s="1304"/>
      <c r="J35" s="1284">
        <v>3443029</v>
      </c>
      <c r="K35" s="1304"/>
      <c r="L35" s="1284"/>
      <c r="M35" s="1304"/>
      <c r="N35" s="1292">
        <v>17</v>
      </c>
    </row>
    <row r="36" spans="1:14">
      <c r="A36" s="1292">
        <v>18</v>
      </c>
      <c r="B36" s="1186" t="s">
        <v>258</v>
      </c>
      <c r="C36" s="1284"/>
      <c r="D36" s="1304"/>
      <c r="E36" s="2056"/>
      <c r="F36" s="1304"/>
      <c r="G36" s="1185"/>
      <c r="H36" s="1305"/>
      <c r="I36" s="1304"/>
      <c r="J36" s="1284"/>
      <c r="K36" s="1304"/>
      <c r="L36" s="1284"/>
      <c r="M36" s="1304"/>
      <c r="N36" s="1292">
        <v>18</v>
      </c>
    </row>
    <row r="37" spans="1:14">
      <c r="A37" s="1292">
        <v>19</v>
      </c>
      <c r="B37" s="1186" t="s">
        <v>259</v>
      </c>
      <c r="C37" s="1306">
        <f>SUM(C32:C36)</f>
        <v>0</v>
      </c>
      <c r="D37" s="1307"/>
      <c r="E37" s="2057">
        <f>SUM(E32:E36)</f>
        <v>21702371</v>
      </c>
      <c r="F37" s="1307"/>
      <c r="G37" s="1334"/>
      <c r="H37" s="1308">
        <f>SUM(H32:H36)</f>
        <v>6254343</v>
      </c>
      <c r="I37" s="1307"/>
      <c r="J37" s="1306">
        <f>SUM(J32:J36)</f>
        <v>6110295</v>
      </c>
      <c r="K37" s="1307"/>
      <c r="L37" s="1306">
        <f>SUM(L32:L36)</f>
        <v>0</v>
      </c>
      <c r="M37" s="1307"/>
      <c r="N37" s="1292">
        <v>19</v>
      </c>
    </row>
    <row r="38" spans="1:14">
      <c r="A38" s="1292">
        <v>20</v>
      </c>
      <c r="B38" s="1186" t="s">
        <v>260</v>
      </c>
      <c r="C38" s="1335"/>
      <c r="D38" s="1336"/>
      <c r="E38" s="2058">
        <v>1507.1090999999999</v>
      </c>
      <c r="F38" s="1336"/>
      <c r="G38" s="1337"/>
      <c r="H38" s="2060">
        <v>1302.9881</v>
      </c>
      <c r="I38" s="1336"/>
      <c r="J38" s="1335">
        <v>1909.4672</v>
      </c>
      <c r="K38" s="1336"/>
      <c r="L38" s="1335"/>
      <c r="M38" s="1336"/>
      <c r="N38" s="1292">
        <v>20</v>
      </c>
    </row>
    <row r="39" spans="1:14">
      <c r="A39" s="1292">
        <v>21</v>
      </c>
      <c r="B39" s="1186" t="s">
        <v>261</v>
      </c>
      <c r="C39" s="1122"/>
      <c r="D39" s="1186"/>
      <c r="E39" s="2053"/>
      <c r="F39" s="1186"/>
      <c r="G39" s="1107"/>
      <c r="H39" s="1303"/>
      <c r="I39" s="1186"/>
      <c r="J39" s="1122"/>
      <c r="K39" s="1186"/>
      <c r="L39" s="1122"/>
      <c r="M39" s="1186"/>
      <c r="N39" s="1292">
        <v>21</v>
      </c>
    </row>
    <row r="40" spans="1:14">
      <c r="A40" s="1292">
        <v>22</v>
      </c>
      <c r="B40" s="1186" t="s">
        <v>262</v>
      </c>
      <c r="C40" s="1306"/>
      <c r="D40" s="1307"/>
      <c r="E40" s="2057">
        <v>0</v>
      </c>
      <c r="F40" s="1307"/>
      <c r="G40" s="1334"/>
      <c r="H40" s="1308">
        <v>0</v>
      </c>
      <c r="I40" s="1307"/>
      <c r="J40" s="1306">
        <v>0</v>
      </c>
      <c r="K40" s="1307"/>
      <c r="L40" s="1306"/>
      <c r="M40" s="1307"/>
      <c r="N40" s="1292">
        <v>22</v>
      </c>
    </row>
    <row r="41" spans="1:14">
      <c r="A41" s="1292">
        <v>23</v>
      </c>
      <c r="B41" s="1186" t="s">
        <v>263</v>
      </c>
      <c r="C41" s="1284"/>
      <c r="D41" s="1304"/>
      <c r="E41" s="2056">
        <v>0</v>
      </c>
      <c r="F41" s="1304"/>
      <c r="G41" s="1185"/>
      <c r="H41" s="1305">
        <v>0</v>
      </c>
      <c r="I41" s="1304"/>
      <c r="J41" s="1284">
        <v>0</v>
      </c>
      <c r="K41" s="1304"/>
      <c r="L41" s="1284"/>
      <c r="M41" s="1304"/>
      <c r="N41" s="1292">
        <v>23</v>
      </c>
    </row>
    <row r="42" spans="1:14">
      <c r="A42" s="1292">
        <v>24</v>
      </c>
      <c r="B42" s="1186" t="s">
        <v>264</v>
      </c>
      <c r="C42" s="1284"/>
      <c r="D42" s="1304"/>
      <c r="E42" s="2056">
        <v>0</v>
      </c>
      <c r="F42" s="1304"/>
      <c r="G42" s="1185"/>
      <c r="H42" s="1305">
        <v>0</v>
      </c>
      <c r="I42" s="1304"/>
      <c r="J42" s="1284">
        <v>0</v>
      </c>
      <c r="K42" s="1304"/>
      <c r="L42" s="1284"/>
      <c r="M42" s="1304"/>
      <c r="N42" s="1292">
        <v>24</v>
      </c>
    </row>
    <row r="43" spans="1:14">
      <c r="A43" s="1292">
        <v>25</v>
      </c>
      <c r="B43" s="1186" t="s">
        <v>265</v>
      </c>
      <c r="C43" s="1284"/>
      <c r="D43" s="1304"/>
      <c r="E43" s="2056">
        <v>40825</v>
      </c>
      <c r="F43" s="1304"/>
      <c r="G43" s="1185"/>
      <c r="H43" s="1305">
        <v>33063</v>
      </c>
      <c r="I43" s="1304"/>
      <c r="J43" s="1284">
        <v>18538</v>
      </c>
      <c r="K43" s="1304"/>
      <c r="L43" s="1284"/>
      <c r="M43" s="1304"/>
      <c r="N43" s="1292">
        <v>25</v>
      </c>
    </row>
    <row r="44" spans="1:14">
      <c r="A44" s="1292">
        <v>26</v>
      </c>
      <c r="B44" s="1186" t="s">
        <v>266</v>
      </c>
      <c r="C44" s="1284"/>
      <c r="D44" s="1304"/>
      <c r="E44" s="2056">
        <v>31337</v>
      </c>
      <c r="F44" s="1304"/>
      <c r="G44" s="1185"/>
      <c r="H44" s="1305">
        <v>20501</v>
      </c>
      <c r="I44" s="1304"/>
      <c r="J44" s="1284">
        <v>17074</v>
      </c>
      <c r="K44" s="1304"/>
      <c r="L44" s="1284"/>
      <c r="M44" s="1304"/>
      <c r="N44" s="1292">
        <v>26</v>
      </c>
    </row>
    <row r="45" spans="1:14">
      <c r="A45" s="1292">
        <v>27</v>
      </c>
      <c r="B45" s="1186" t="s">
        <v>267</v>
      </c>
      <c r="C45" s="1284"/>
      <c r="D45" s="1304"/>
      <c r="E45" s="2056">
        <v>0</v>
      </c>
      <c r="F45" s="1304"/>
      <c r="G45" s="1185"/>
      <c r="H45" s="1305">
        <v>0</v>
      </c>
      <c r="I45" s="1304"/>
      <c r="J45" s="1284">
        <v>0</v>
      </c>
      <c r="K45" s="1304"/>
      <c r="L45" s="1284"/>
      <c r="M45" s="1304"/>
      <c r="N45" s="1292">
        <v>27</v>
      </c>
    </row>
    <row r="46" spans="1:14">
      <c r="A46" s="1292">
        <v>28</v>
      </c>
      <c r="B46" s="1186" t="s">
        <v>268</v>
      </c>
      <c r="C46" s="1284"/>
      <c r="D46" s="1304"/>
      <c r="E46" s="2056">
        <v>29544</v>
      </c>
      <c r="F46" s="1304"/>
      <c r="G46" s="1185"/>
      <c r="H46" s="1305">
        <v>25261</v>
      </c>
      <c r="I46" s="1304"/>
      <c r="J46" s="1284">
        <v>31819</v>
      </c>
      <c r="K46" s="1304"/>
      <c r="L46" s="1284"/>
      <c r="M46" s="1304"/>
      <c r="N46" s="1292">
        <v>28</v>
      </c>
    </row>
    <row r="47" spans="1:14">
      <c r="A47" s="1292">
        <v>29</v>
      </c>
      <c r="B47" s="1186" t="s">
        <v>269</v>
      </c>
      <c r="C47" s="1284"/>
      <c r="D47" s="1304"/>
      <c r="E47" s="2056">
        <v>3094</v>
      </c>
      <c r="F47" s="1304"/>
      <c r="G47" s="1185"/>
      <c r="H47" s="1305">
        <v>1276</v>
      </c>
      <c r="I47" s="1304"/>
      <c r="J47" s="1284">
        <v>450</v>
      </c>
      <c r="K47" s="1304"/>
      <c r="L47" s="1284"/>
      <c r="M47" s="1304"/>
      <c r="N47" s="1292">
        <v>29</v>
      </c>
    </row>
    <row r="48" spans="1:14">
      <c r="A48" s="1292">
        <v>30</v>
      </c>
      <c r="B48" s="1186" t="s">
        <v>270</v>
      </c>
      <c r="C48" s="1284"/>
      <c r="D48" s="1304"/>
      <c r="E48" s="2056">
        <v>30830</v>
      </c>
      <c r="F48" s="1304"/>
      <c r="G48" s="1185"/>
      <c r="H48" s="1305">
        <v>31746</v>
      </c>
      <c r="I48" s="1304"/>
      <c r="J48" s="1284">
        <v>14768</v>
      </c>
      <c r="K48" s="1304"/>
      <c r="L48" s="1284"/>
      <c r="M48" s="1304"/>
      <c r="N48" s="1292">
        <v>30</v>
      </c>
    </row>
    <row r="49" spans="1:14">
      <c r="A49" s="1292">
        <v>31</v>
      </c>
      <c r="B49" s="1186" t="s">
        <v>271</v>
      </c>
      <c r="C49" s="1284"/>
      <c r="D49" s="1304"/>
      <c r="E49" s="2056">
        <v>132127</v>
      </c>
      <c r="F49" s="1304"/>
      <c r="G49" s="1185"/>
      <c r="H49" s="1305">
        <v>87321</v>
      </c>
      <c r="I49" s="1304"/>
      <c r="J49" s="2061">
        <v>98492</v>
      </c>
      <c r="K49" s="1304"/>
      <c r="L49" s="1284"/>
      <c r="M49" s="1304"/>
      <c r="N49" s="1292">
        <v>31</v>
      </c>
    </row>
    <row r="50" spans="1:14">
      <c r="A50" s="1292">
        <v>32</v>
      </c>
      <c r="B50" s="1186" t="s">
        <v>272</v>
      </c>
      <c r="C50" s="1284"/>
      <c r="D50" s="1304"/>
      <c r="E50" s="2056">
        <v>52934</v>
      </c>
      <c r="F50" s="1304"/>
      <c r="G50" s="1185"/>
      <c r="H50" s="1305">
        <v>40678</v>
      </c>
      <c r="I50" s="1304"/>
      <c r="J50" s="1284">
        <v>25905</v>
      </c>
      <c r="K50" s="1304"/>
      <c r="L50" s="1284"/>
      <c r="M50" s="1304"/>
      <c r="N50" s="1292">
        <v>32</v>
      </c>
    </row>
    <row r="51" spans="1:14">
      <c r="A51" s="1292">
        <v>33</v>
      </c>
      <c r="B51" s="1186" t="s">
        <v>273</v>
      </c>
      <c r="C51" s="1306">
        <f>SUM(C40:C50)</f>
        <v>0</v>
      </c>
      <c r="D51" s="1307"/>
      <c r="E51" s="2057">
        <f>SUM(E40:E50)</f>
        <v>320691</v>
      </c>
      <c r="F51" s="1307"/>
      <c r="G51" s="1334"/>
      <c r="H51" s="1308">
        <f>SUM(H40:H50)</f>
        <v>239846</v>
      </c>
      <c r="I51" s="1284"/>
      <c r="J51" s="1306">
        <f>SUM(J40:J50)</f>
        <v>207046</v>
      </c>
      <c r="K51" s="1307"/>
      <c r="L51" s="1306">
        <f>SUM(L40:L50)</f>
        <v>0</v>
      </c>
      <c r="M51" s="1307"/>
      <c r="N51" s="1292">
        <v>33</v>
      </c>
    </row>
    <row r="52" spans="1:14">
      <c r="A52" s="1292">
        <v>34</v>
      </c>
      <c r="B52" s="1186" t="s">
        <v>148</v>
      </c>
      <c r="C52" s="1335"/>
      <c r="D52" s="1336"/>
      <c r="E52" s="2058"/>
      <c r="F52" s="1336"/>
      <c r="G52" s="1337"/>
      <c r="H52" s="2060"/>
      <c r="I52" s="1336"/>
      <c r="J52" s="1335"/>
      <c r="K52" s="1336"/>
      <c r="L52" s="1335"/>
      <c r="M52" s="1336"/>
      <c r="N52" s="1292">
        <v>34</v>
      </c>
    </row>
    <row r="53" spans="1:14">
      <c r="A53" s="1228"/>
      <c r="B53" s="1171"/>
      <c r="C53" s="1107"/>
      <c r="D53" s="1171"/>
      <c r="E53" s="1107"/>
      <c r="F53" s="1171"/>
      <c r="G53" s="1107"/>
      <c r="H53" s="1170"/>
      <c r="I53" s="1107"/>
      <c r="J53" s="1107"/>
      <c r="K53" s="1107"/>
      <c r="L53" s="1107"/>
      <c r="M53" s="1107"/>
      <c r="N53" s="1228"/>
    </row>
    <row r="54" spans="1:14">
      <c r="A54" s="1228"/>
      <c r="B54" s="1171"/>
      <c r="C54" s="1107"/>
      <c r="D54" s="1171"/>
      <c r="E54" s="1107"/>
      <c r="F54" s="1171"/>
      <c r="G54" s="1107"/>
      <c r="H54" s="1170"/>
      <c r="I54" s="1107"/>
      <c r="J54" s="1107"/>
      <c r="K54" s="1107"/>
      <c r="L54" s="1107"/>
      <c r="M54" s="1107"/>
      <c r="N54" s="1228"/>
    </row>
    <row r="55" spans="1:14">
      <c r="A55" s="1228"/>
      <c r="B55" s="1171"/>
      <c r="C55" s="1107"/>
      <c r="D55" s="1171"/>
      <c r="E55" s="1107"/>
      <c r="F55" s="1171"/>
      <c r="G55" s="1107"/>
      <c r="H55" s="1170"/>
      <c r="I55" s="1107"/>
      <c r="J55" s="1107"/>
      <c r="K55" s="1107"/>
      <c r="L55" s="1107"/>
      <c r="M55" s="1107"/>
      <c r="N55" s="1228"/>
    </row>
    <row r="56" spans="1:14">
      <c r="A56" s="1228"/>
      <c r="B56" s="1171"/>
      <c r="C56" s="1107"/>
      <c r="D56" s="1171"/>
      <c r="E56" s="1107"/>
      <c r="F56" s="1171"/>
      <c r="G56" s="1107"/>
      <c r="H56" s="1170"/>
      <c r="I56" s="1107"/>
      <c r="J56" s="1107"/>
      <c r="K56" s="1107"/>
      <c r="L56" s="1107"/>
      <c r="M56" s="1107"/>
      <c r="N56" s="1228"/>
    </row>
    <row r="57" spans="1:14">
      <c r="A57" s="1228"/>
      <c r="B57" s="1171"/>
      <c r="C57" s="1107"/>
      <c r="D57" s="1171"/>
      <c r="E57" s="1107"/>
      <c r="F57" s="1171"/>
      <c r="G57" s="1107"/>
      <c r="H57" s="1170"/>
      <c r="I57" s="1107"/>
      <c r="J57" s="1107"/>
      <c r="K57" s="1107"/>
      <c r="L57" s="1107"/>
      <c r="M57" s="1107"/>
      <c r="N57" s="1228"/>
    </row>
    <row r="58" spans="1:14">
      <c r="A58" s="1228"/>
      <c r="B58" s="1171"/>
      <c r="C58" s="1107"/>
      <c r="D58" s="1171"/>
      <c r="E58" s="1107"/>
      <c r="F58" s="1171"/>
      <c r="G58" s="1107"/>
      <c r="H58" s="1170"/>
      <c r="I58" s="1107"/>
      <c r="J58" s="1107"/>
      <c r="K58" s="1107"/>
      <c r="L58" s="1107"/>
      <c r="M58" s="1107"/>
      <c r="N58" s="1228"/>
    </row>
    <row r="59" spans="1:14">
      <c r="A59" s="1228"/>
      <c r="B59" s="1171"/>
      <c r="C59" s="1107"/>
      <c r="D59" s="1171"/>
      <c r="E59" s="1107"/>
      <c r="F59" s="1171"/>
      <c r="G59" s="1107"/>
      <c r="H59" s="1170"/>
      <c r="I59" s="1107"/>
      <c r="J59" s="1107"/>
      <c r="K59" s="1107"/>
      <c r="L59" s="1107"/>
      <c r="M59" s="1107"/>
      <c r="N59" s="1228"/>
    </row>
    <row r="60" spans="1:14">
      <c r="A60" s="1228"/>
      <c r="B60" s="1171"/>
      <c r="C60" s="1107"/>
      <c r="D60" s="1171"/>
      <c r="E60" s="1107"/>
      <c r="F60" s="1171"/>
      <c r="G60" s="1107"/>
      <c r="H60" s="1170"/>
      <c r="I60" s="1107"/>
      <c r="J60" s="1107"/>
      <c r="K60" s="1107"/>
      <c r="L60" s="1107"/>
      <c r="M60" s="1107"/>
      <c r="N60" s="1228"/>
    </row>
    <row r="61" spans="1:14">
      <c r="A61" s="1228"/>
      <c r="B61" s="1171"/>
      <c r="C61" s="1107"/>
      <c r="D61" s="1171"/>
      <c r="E61" s="1107"/>
      <c r="F61" s="1171"/>
      <c r="G61" s="1107"/>
      <c r="H61" s="1170"/>
      <c r="I61" s="1107"/>
      <c r="J61" s="1107"/>
      <c r="K61" s="1107"/>
      <c r="L61" s="1107"/>
      <c r="M61" s="1107"/>
      <c r="N61" s="1228"/>
    </row>
    <row r="62" spans="1:14">
      <c r="A62" s="1228"/>
      <c r="B62" s="1171"/>
      <c r="C62" s="1107"/>
      <c r="D62" s="1171"/>
      <c r="E62" s="1107"/>
      <c r="F62" s="1171"/>
      <c r="G62" s="1107"/>
      <c r="H62" s="1170"/>
      <c r="I62" s="1107"/>
      <c r="J62" s="1107"/>
      <c r="K62" s="1107"/>
      <c r="L62" s="1107"/>
      <c r="M62" s="1107"/>
      <c r="N62" s="1228"/>
    </row>
    <row r="63" spans="1:14">
      <c r="A63" s="1228"/>
      <c r="B63" s="1171"/>
      <c r="C63" s="1107"/>
      <c r="D63" s="1171"/>
      <c r="E63" s="1107"/>
      <c r="F63" s="1171"/>
      <c r="G63" s="1107"/>
      <c r="H63" s="1170"/>
      <c r="I63" s="1107"/>
      <c r="J63" s="1107"/>
      <c r="K63" s="1107"/>
      <c r="L63" s="1107"/>
      <c r="M63" s="1107"/>
      <c r="N63" s="1228"/>
    </row>
    <row r="64" spans="1:14" ht="15.75" thickBot="1">
      <c r="A64" s="1247"/>
      <c r="B64" s="1195"/>
      <c r="C64" s="1160"/>
      <c r="D64" s="1195"/>
      <c r="E64" s="1160"/>
      <c r="F64" s="1195"/>
      <c r="G64" s="1107"/>
      <c r="H64" s="1194"/>
      <c r="I64" s="1160"/>
      <c r="J64" s="1160"/>
      <c r="K64" s="1160"/>
      <c r="L64" s="1160"/>
      <c r="M64" s="1160"/>
      <c r="N64" s="1247"/>
    </row>
    <row r="65" spans="1:14">
      <c r="A65" s="1339"/>
      <c r="B65" s="1339"/>
      <c r="C65" s="1339"/>
      <c r="D65" s="1339"/>
      <c r="E65" s="1339"/>
      <c r="F65" s="1339"/>
      <c r="G65" s="1107"/>
      <c r="H65" s="1339"/>
      <c r="I65" s="1339"/>
      <c r="J65" s="1339"/>
      <c r="K65" s="1339"/>
      <c r="L65" s="1339"/>
      <c r="M65" s="1339"/>
      <c r="N65" s="1339"/>
    </row>
    <row r="66" spans="1:14" ht="15.75">
      <c r="A66" s="114" t="s">
        <v>680</v>
      </c>
      <c r="B66" s="1107"/>
      <c r="C66" s="1107"/>
      <c r="D66" s="1107"/>
      <c r="E66" s="1107"/>
      <c r="F66" s="1107"/>
      <c r="G66" s="1107"/>
      <c r="H66" s="114" t="s">
        <v>149</v>
      </c>
      <c r="I66" s="1107"/>
      <c r="J66" s="1107"/>
      <c r="K66" s="1108"/>
    </row>
    <row r="67" spans="1:14">
      <c r="A67" s="1108" t="s">
        <v>150</v>
      </c>
      <c r="B67" s="1108"/>
      <c r="C67" s="1108"/>
      <c r="D67" s="1108"/>
      <c r="E67" s="1108"/>
      <c r="F67" s="1108"/>
      <c r="G67" s="1107"/>
      <c r="H67" s="1108" t="s">
        <v>151</v>
      </c>
      <c r="I67" s="1108"/>
      <c r="J67" s="1108"/>
      <c r="K67" s="1108"/>
      <c r="L67" s="1108"/>
      <c r="M67" s="1108"/>
      <c r="N67" s="1108"/>
    </row>
    <row r="70" spans="1:14" ht="15.75">
      <c r="A70" s="71" t="s">
        <v>511</v>
      </c>
      <c r="B70" s="1108"/>
      <c r="C70" s="1108"/>
      <c r="D70" s="1108"/>
      <c r="E70" s="1108"/>
      <c r="F70" s="1108"/>
    </row>
    <row r="72" spans="1:14" ht="16.5" thickBot="1">
      <c r="A72" s="1177" t="str">
        <f>'Data Sheet'!$C$25</f>
        <v>Central Hudson Gas &amp; Electric</v>
      </c>
      <c r="B72" s="1107"/>
      <c r="C72" s="1340"/>
      <c r="D72" s="1340"/>
      <c r="E72" s="1250" t="str">
        <f>'Data Sheet'!$C$40</f>
        <v>4/14/14</v>
      </c>
      <c r="F72" s="1107" t="str">
        <f>'Data Sheet'!$C$38</f>
        <v>12/31/13</v>
      </c>
      <c r="G72" s="1107"/>
      <c r="H72" s="1177" t="str">
        <f>'Data Sheet'!$C$25</f>
        <v>Central Hudson Gas &amp; Electric</v>
      </c>
      <c r="I72" s="1107"/>
      <c r="J72" s="1340"/>
      <c r="K72" s="1340"/>
      <c r="L72" s="1250" t="str">
        <f>'Data Sheet'!$C$40</f>
        <v>4/14/14</v>
      </c>
      <c r="M72" s="1107" t="str">
        <f>'Data Sheet'!$C$38</f>
        <v>12/31/13</v>
      </c>
      <c r="N72" s="1108"/>
    </row>
    <row r="73" spans="1:14">
      <c r="A73" s="1109"/>
      <c r="B73" s="1110"/>
      <c r="C73" s="1110"/>
      <c r="D73" s="1110"/>
      <c r="E73" s="1110"/>
      <c r="F73" s="1167"/>
      <c r="G73" s="1107"/>
      <c r="H73" s="1109"/>
      <c r="I73" s="1110"/>
      <c r="J73" s="1110"/>
      <c r="K73" s="1110"/>
      <c r="L73" s="1110"/>
      <c r="M73" s="1110"/>
      <c r="N73" s="1209"/>
    </row>
    <row r="74" spans="1:14" ht="15.75">
      <c r="A74" s="68" t="s">
        <v>100</v>
      </c>
      <c r="B74" s="71"/>
      <c r="C74" s="71"/>
      <c r="D74" s="1108"/>
      <c r="E74" s="1108"/>
      <c r="F74" s="1169"/>
      <c r="G74" s="1107"/>
      <c r="H74" s="68" t="s">
        <v>100</v>
      </c>
      <c r="I74" s="71"/>
      <c r="J74" s="71"/>
      <c r="K74" s="1108"/>
      <c r="L74" s="1108"/>
      <c r="M74" s="1108"/>
      <c r="N74" s="1171"/>
    </row>
    <row r="75" spans="1:14" ht="16.5" thickBot="1">
      <c r="A75" s="728"/>
      <c r="B75" s="729"/>
      <c r="C75" s="729"/>
      <c r="D75" s="1230"/>
      <c r="E75" s="1230"/>
      <c r="F75" s="1241"/>
      <c r="G75" s="1107"/>
      <c r="H75" s="728"/>
      <c r="I75" s="729"/>
      <c r="J75" s="729"/>
      <c r="K75" s="729"/>
      <c r="L75" s="1230"/>
      <c r="M75" s="1230"/>
      <c r="N75" s="1195"/>
    </row>
    <row r="76" spans="1:14">
      <c r="A76" s="1109" t="s">
        <v>976</v>
      </c>
      <c r="B76" s="1110"/>
      <c r="C76" s="1110" t="s">
        <v>977</v>
      </c>
      <c r="D76" s="1110"/>
      <c r="E76" s="1110"/>
      <c r="F76" s="1167"/>
      <c r="G76" s="1107"/>
      <c r="H76" s="1170" t="s">
        <v>978</v>
      </c>
      <c r="I76" s="1107"/>
      <c r="J76" s="1107"/>
      <c r="K76" s="1107" t="s">
        <v>979</v>
      </c>
      <c r="L76" s="1107"/>
      <c r="M76" s="1107"/>
      <c r="N76" s="1171"/>
    </row>
    <row r="77" spans="1:14">
      <c r="A77" s="1170" t="s">
        <v>980</v>
      </c>
      <c r="B77" s="1107"/>
      <c r="C77" s="1107" t="s">
        <v>981</v>
      </c>
      <c r="D77" s="1107"/>
      <c r="E77" s="1107"/>
      <c r="F77" s="1171"/>
      <c r="G77" s="1107"/>
      <c r="H77" s="1170" t="s">
        <v>982</v>
      </c>
      <c r="I77" s="1107"/>
      <c r="J77" s="1107"/>
      <c r="K77" s="1107" t="s">
        <v>983</v>
      </c>
      <c r="L77" s="1107"/>
      <c r="M77" s="1107"/>
      <c r="N77" s="1171"/>
    </row>
    <row r="78" spans="1:14">
      <c r="A78" s="1170" t="s">
        <v>984</v>
      </c>
      <c r="B78" s="1107"/>
      <c r="C78" s="1107" t="s">
        <v>985</v>
      </c>
      <c r="D78" s="1107"/>
      <c r="E78" s="1107"/>
      <c r="F78" s="1171"/>
      <c r="G78" s="1107"/>
      <c r="H78" s="1170" t="s">
        <v>986</v>
      </c>
      <c r="I78" s="1107"/>
      <c r="J78" s="1107"/>
      <c r="K78" s="1107" t="s">
        <v>987</v>
      </c>
      <c r="L78" s="1107"/>
      <c r="M78" s="1107"/>
      <c r="N78" s="1171"/>
    </row>
    <row r="79" spans="1:14">
      <c r="A79" s="1170" t="s">
        <v>988</v>
      </c>
      <c r="B79" s="1107"/>
      <c r="C79" s="1107" t="s">
        <v>989</v>
      </c>
      <c r="D79" s="1107"/>
      <c r="E79" s="1107"/>
      <c r="F79" s="1171"/>
      <c r="G79" s="1107"/>
      <c r="H79" s="1170" t="s">
        <v>990</v>
      </c>
      <c r="I79" s="1107"/>
      <c r="J79" s="1107"/>
      <c r="K79" s="1107"/>
      <c r="L79" s="1107"/>
      <c r="M79" s="1107"/>
      <c r="N79" s="1171"/>
    </row>
    <row r="80" spans="1:14">
      <c r="A80" s="1170" t="s">
        <v>991</v>
      </c>
      <c r="B80" s="1107"/>
      <c r="C80" s="1107" t="s">
        <v>992</v>
      </c>
      <c r="D80" s="1107"/>
      <c r="E80" s="1107"/>
      <c r="F80" s="1171"/>
      <c r="G80" s="1107"/>
      <c r="H80" s="1170" t="s">
        <v>993</v>
      </c>
      <c r="I80" s="1107"/>
      <c r="J80" s="1107"/>
      <c r="K80" s="1107"/>
      <c r="L80" s="1107"/>
      <c r="M80" s="1107"/>
      <c r="N80" s="1171"/>
    </row>
    <row r="81" spans="1:14">
      <c r="A81" s="1170" t="s">
        <v>994</v>
      </c>
      <c r="B81" s="1107"/>
      <c r="C81" s="1107"/>
      <c r="D81" s="1107"/>
      <c r="E81" s="1107"/>
      <c r="F81" s="1171"/>
      <c r="G81" s="1107"/>
      <c r="H81" s="1170"/>
      <c r="I81" s="1107"/>
      <c r="J81" s="1107"/>
      <c r="K81" s="1107"/>
      <c r="L81" s="1107"/>
      <c r="M81" s="1107"/>
      <c r="N81" s="1171"/>
    </row>
    <row r="82" spans="1:14" ht="15.75" thickBot="1">
      <c r="A82" s="1194"/>
      <c r="B82" s="1160"/>
      <c r="C82" s="1160"/>
      <c r="D82" s="1160"/>
      <c r="E82" s="1160"/>
      <c r="F82" s="1195"/>
      <c r="G82" s="1107"/>
      <c r="H82" s="1194"/>
      <c r="I82" s="1160"/>
      <c r="J82" s="1160"/>
      <c r="K82" s="1160"/>
      <c r="L82" s="1160"/>
      <c r="M82" s="1160"/>
      <c r="N82" s="1195"/>
    </row>
    <row r="83" spans="1:14">
      <c r="A83" s="1228"/>
      <c r="B83" s="1171"/>
      <c r="C83" s="1107"/>
      <c r="D83" s="1171"/>
      <c r="E83" s="1107"/>
      <c r="F83" s="1171"/>
      <c r="G83" s="1107"/>
      <c r="H83" s="1170"/>
      <c r="I83" s="1171"/>
      <c r="J83" s="1107"/>
      <c r="K83" s="1171"/>
      <c r="L83" s="1107"/>
      <c r="M83" s="1171"/>
      <c r="N83" s="1171"/>
    </row>
    <row r="84" spans="1:14">
      <c r="A84" s="1238"/>
      <c r="B84" s="1171"/>
      <c r="C84" s="1107" t="s">
        <v>995</v>
      </c>
      <c r="D84" s="1120"/>
      <c r="E84" s="1107" t="s">
        <v>995</v>
      </c>
      <c r="F84" s="1171"/>
      <c r="G84" s="1107"/>
      <c r="H84" s="1170" t="s">
        <v>996</v>
      </c>
      <c r="I84" s="1169"/>
      <c r="J84" s="1170" t="s">
        <v>996</v>
      </c>
      <c r="K84" s="1171"/>
      <c r="L84" s="1170" t="s">
        <v>996</v>
      </c>
      <c r="M84" s="1171"/>
      <c r="N84" s="1171"/>
    </row>
    <row r="85" spans="1:14">
      <c r="A85" s="1237" t="s">
        <v>1984</v>
      </c>
      <c r="B85" s="1169" t="s">
        <v>2039</v>
      </c>
      <c r="C85" s="1107" t="s">
        <v>997</v>
      </c>
      <c r="D85" s="1171"/>
      <c r="E85" s="1107" t="s">
        <v>997</v>
      </c>
      <c r="F85" s="1171"/>
      <c r="G85" s="1107"/>
      <c r="H85" s="1170" t="s">
        <v>998</v>
      </c>
      <c r="I85" s="1120"/>
      <c r="J85" s="1170" t="s">
        <v>998</v>
      </c>
      <c r="K85" s="1171"/>
      <c r="L85" s="1170" t="s">
        <v>998</v>
      </c>
      <c r="M85" s="1171"/>
      <c r="N85" s="1237" t="s">
        <v>1984</v>
      </c>
    </row>
    <row r="86" spans="1:14">
      <c r="A86" s="1237" t="s">
        <v>1987</v>
      </c>
      <c r="B86" s="1169"/>
      <c r="C86" s="1107"/>
      <c r="D86" s="1171"/>
      <c r="E86" s="1107"/>
      <c r="F86" s="1171"/>
      <c r="G86" s="1107"/>
      <c r="H86" s="1227"/>
      <c r="I86" s="1120"/>
      <c r="J86" s="1107"/>
      <c r="K86" s="1171"/>
      <c r="L86" s="1107"/>
      <c r="M86" s="1171"/>
      <c r="N86" s="1237" t="s">
        <v>1987</v>
      </c>
    </row>
    <row r="87" spans="1:14" ht="15.75" thickBot="1">
      <c r="A87" s="1239"/>
      <c r="B87" s="1241" t="s">
        <v>3447</v>
      </c>
      <c r="C87" s="1230" t="s">
        <v>3448</v>
      </c>
      <c r="D87" s="1241"/>
      <c r="E87" s="1230" t="s">
        <v>3449</v>
      </c>
      <c r="F87" s="1241"/>
      <c r="G87" s="1107"/>
      <c r="H87" s="1242" t="s">
        <v>3450</v>
      </c>
      <c r="I87" s="1241"/>
      <c r="J87" s="1230" t="s">
        <v>2692</v>
      </c>
      <c r="K87" s="1241"/>
      <c r="L87" s="1230" t="s">
        <v>2693</v>
      </c>
      <c r="M87" s="1241"/>
      <c r="N87" s="1239"/>
    </row>
    <row r="88" spans="1:14">
      <c r="A88" s="1292">
        <v>1</v>
      </c>
      <c r="B88" s="1186" t="s">
        <v>999</v>
      </c>
      <c r="C88" s="1122"/>
      <c r="D88" s="1186"/>
      <c r="E88" s="1191"/>
      <c r="F88" s="1182"/>
      <c r="G88" s="1107"/>
      <c r="H88" s="1121"/>
      <c r="I88" s="1186"/>
      <c r="J88" s="1122"/>
      <c r="K88" s="1186"/>
      <c r="L88" s="1191"/>
      <c r="M88" s="1182"/>
      <c r="N88" s="1292">
        <v>1</v>
      </c>
    </row>
    <row r="89" spans="1:14">
      <c r="A89" s="1292">
        <v>2</v>
      </c>
      <c r="B89" s="1186" t="s">
        <v>1000</v>
      </c>
      <c r="C89" s="1122"/>
      <c r="D89" s="1186"/>
      <c r="E89" s="1259"/>
      <c r="F89" s="1216"/>
      <c r="G89" s="1107"/>
      <c r="H89" s="1121"/>
      <c r="I89" s="1186"/>
      <c r="J89" s="1122"/>
      <c r="K89" s="1186"/>
      <c r="L89" s="1259"/>
      <c r="M89" s="1216"/>
      <c r="N89" s="1292">
        <v>2</v>
      </c>
    </row>
    <row r="90" spans="1:14">
      <c r="A90" s="1292">
        <v>3</v>
      </c>
      <c r="B90" s="1186" t="s">
        <v>1450</v>
      </c>
      <c r="C90" s="1122"/>
      <c r="D90" s="1186"/>
      <c r="E90" s="1259"/>
      <c r="F90" s="1216"/>
      <c r="G90" s="1107"/>
      <c r="H90" s="1121"/>
      <c r="I90" s="1186"/>
      <c r="J90" s="1122"/>
      <c r="K90" s="1186"/>
      <c r="L90" s="1259"/>
      <c r="M90" s="1216"/>
      <c r="N90" s="1292">
        <v>3</v>
      </c>
    </row>
    <row r="91" spans="1:14">
      <c r="A91" s="1298">
        <v>4</v>
      </c>
      <c r="B91" s="1186" t="s">
        <v>1451</v>
      </c>
      <c r="C91" s="1122"/>
      <c r="D91" s="1186"/>
      <c r="E91" s="1122"/>
      <c r="F91" s="1186"/>
      <c r="G91" s="1107"/>
      <c r="H91" s="1303"/>
      <c r="I91" s="1331"/>
      <c r="J91" s="1122"/>
      <c r="K91" s="1186"/>
      <c r="L91" s="1122"/>
      <c r="M91" s="1186"/>
      <c r="N91" s="1298">
        <v>4</v>
      </c>
    </row>
    <row r="92" spans="1:14">
      <c r="A92" s="1243">
        <v>5</v>
      </c>
      <c r="B92" s="1171" t="s">
        <v>1001</v>
      </c>
      <c r="C92" s="1107"/>
      <c r="D92" s="1171"/>
      <c r="E92" s="1107"/>
      <c r="F92" s="1171"/>
      <c r="G92" s="1107"/>
      <c r="H92" s="1244"/>
      <c r="I92" s="1332"/>
      <c r="J92" s="1107"/>
      <c r="K92" s="1171"/>
      <c r="L92" s="1107"/>
      <c r="M92" s="1171"/>
      <c r="N92" s="1243">
        <v>5</v>
      </c>
    </row>
    <row r="93" spans="1:14">
      <c r="A93" s="1298"/>
      <c r="B93" s="1186" t="s">
        <v>1002</v>
      </c>
      <c r="C93" s="1122"/>
      <c r="D93" s="1186"/>
      <c r="E93" s="1122"/>
      <c r="F93" s="1186"/>
      <c r="G93" s="1107"/>
      <c r="H93" s="1303"/>
      <c r="I93" s="1331"/>
      <c r="J93" s="1122"/>
      <c r="K93" s="1186"/>
      <c r="L93" s="1122"/>
      <c r="M93" s="1186"/>
      <c r="N93" s="1298"/>
    </row>
    <row r="94" spans="1:14">
      <c r="A94" s="1298">
        <v>6</v>
      </c>
      <c r="B94" s="1186" t="s">
        <v>1003</v>
      </c>
      <c r="C94" s="1122"/>
      <c r="D94" s="1186"/>
      <c r="E94" s="1122"/>
      <c r="F94" s="1186"/>
      <c r="G94" s="1107"/>
      <c r="H94" s="1303"/>
      <c r="I94" s="1331"/>
      <c r="J94" s="1122"/>
      <c r="K94" s="1186"/>
      <c r="L94" s="1122"/>
      <c r="M94" s="1186"/>
      <c r="N94" s="1298">
        <v>6</v>
      </c>
    </row>
    <row r="95" spans="1:14">
      <c r="A95" s="1298">
        <v>7</v>
      </c>
      <c r="B95" s="1186" t="s">
        <v>1455</v>
      </c>
      <c r="C95" s="1122"/>
      <c r="D95" s="1186"/>
      <c r="E95" s="1122"/>
      <c r="F95" s="1186"/>
      <c r="G95" s="1107"/>
      <c r="H95" s="1303"/>
      <c r="I95" s="1331"/>
      <c r="J95" s="1122"/>
      <c r="K95" s="1186"/>
      <c r="L95" s="1122"/>
      <c r="M95" s="1186"/>
      <c r="N95" s="1298">
        <v>7</v>
      </c>
    </row>
    <row r="96" spans="1:14">
      <c r="A96" s="1298">
        <v>8</v>
      </c>
      <c r="B96" s="1186" t="s">
        <v>1004</v>
      </c>
      <c r="C96" s="1122"/>
      <c r="D96" s="1186"/>
      <c r="E96" s="1122"/>
      <c r="F96" s="1186"/>
      <c r="G96" s="1107"/>
      <c r="H96" s="1303"/>
      <c r="I96" s="1331"/>
      <c r="J96" s="1122"/>
      <c r="K96" s="1186"/>
      <c r="L96" s="1122"/>
      <c r="M96" s="1186"/>
      <c r="N96" s="1298">
        <v>8</v>
      </c>
    </row>
    <row r="97" spans="1:14">
      <c r="A97" s="1298">
        <v>9</v>
      </c>
      <c r="B97" s="1186" t="s">
        <v>1005</v>
      </c>
      <c r="C97" s="1122"/>
      <c r="D97" s="1186"/>
      <c r="E97" s="1122"/>
      <c r="F97" s="1186"/>
      <c r="G97" s="1107"/>
      <c r="H97" s="1303"/>
      <c r="I97" s="1331"/>
      <c r="J97" s="1122"/>
      <c r="K97" s="1186"/>
      <c r="L97" s="1122"/>
      <c r="M97" s="1186"/>
      <c r="N97" s="1298">
        <v>9</v>
      </c>
    </row>
    <row r="98" spans="1:14">
      <c r="A98" s="1298">
        <v>10</v>
      </c>
      <c r="B98" s="1186" t="s">
        <v>1006</v>
      </c>
      <c r="C98" s="1122"/>
      <c r="D98" s="1186"/>
      <c r="E98" s="1122"/>
      <c r="F98" s="1186"/>
      <c r="G98" s="1107"/>
      <c r="H98" s="1303"/>
      <c r="I98" s="1331"/>
      <c r="J98" s="1122"/>
      <c r="K98" s="1186"/>
      <c r="L98" s="1122"/>
      <c r="M98" s="1186"/>
      <c r="N98" s="1298">
        <v>10</v>
      </c>
    </row>
    <row r="99" spans="1:14">
      <c r="A99" s="1298">
        <v>11</v>
      </c>
      <c r="B99" s="1186" t="s">
        <v>1459</v>
      </c>
      <c r="C99" s="1284"/>
      <c r="D99" s="1304"/>
      <c r="E99" s="1284"/>
      <c r="F99" s="1304"/>
      <c r="G99" s="1185"/>
      <c r="H99" s="1305"/>
      <c r="I99" s="1333"/>
      <c r="J99" s="1284"/>
      <c r="K99" s="1304"/>
      <c r="L99" s="1284"/>
      <c r="M99" s="1304"/>
      <c r="N99" s="1298">
        <v>11</v>
      </c>
    </row>
    <row r="100" spans="1:14">
      <c r="A100" s="1298">
        <v>12</v>
      </c>
      <c r="B100" s="1186" t="s">
        <v>1460</v>
      </c>
      <c r="C100" s="1284"/>
      <c r="D100" s="1304"/>
      <c r="E100" s="1284"/>
      <c r="F100" s="1304"/>
      <c r="G100" s="1185"/>
      <c r="H100" s="1305"/>
      <c r="I100" s="1333"/>
      <c r="J100" s="1284"/>
      <c r="K100" s="1304"/>
      <c r="L100" s="1284"/>
      <c r="M100" s="1304"/>
      <c r="N100" s="1298">
        <v>12</v>
      </c>
    </row>
    <row r="101" spans="1:14">
      <c r="A101" s="1298">
        <v>13</v>
      </c>
      <c r="B101" s="1186" t="s">
        <v>1007</v>
      </c>
      <c r="C101" s="1122"/>
      <c r="D101" s="1186"/>
      <c r="E101" s="1122"/>
      <c r="F101" s="1186"/>
      <c r="G101" s="1107"/>
      <c r="H101" s="1303"/>
      <c r="I101" s="1331"/>
      <c r="J101" s="1122"/>
      <c r="K101" s="1186"/>
      <c r="L101" s="1122"/>
      <c r="M101" s="1186"/>
      <c r="N101" s="1298">
        <v>13</v>
      </c>
    </row>
    <row r="102" spans="1:14">
      <c r="A102" s="1292">
        <v>14</v>
      </c>
      <c r="B102" s="1186" t="s">
        <v>1008</v>
      </c>
      <c r="C102" s="1306"/>
      <c r="D102" s="1307"/>
      <c r="E102" s="1306"/>
      <c r="F102" s="1307"/>
      <c r="G102" s="1334"/>
      <c r="H102" s="1310"/>
      <c r="I102" s="1307"/>
      <c r="J102" s="1306"/>
      <c r="K102" s="1307"/>
      <c r="L102" s="1306"/>
      <c r="M102" s="1307"/>
      <c r="N102" s="1292">
        <v>14</v>
      </c>
    </row>
    <row r="103" spans="1:14">
      <c r="A103" s="1292">
        <v>15</v>
      </c>
      <c r="B103" s="1186" t="s">
        <v>1009</v>
      </c>
      <c r="C103" s="1284"/>
      <c r="D103" s="1304"/>
      <c r="E103" s="1284"/>
      <c r="F103" s="1304"/>
      <c r="G103" s="1185"/>
      <c r="H103" s="1309"/>
      <c r="I103" s="1304"/>
      <c r="J103" s="1284"/>
      <c r="K103" s="1304"/>
      <c r="L103" s="1284"/>
      <c r="M103" s="1304"/>
      <c r="N103" s="1292">
        <v>15</v>
      </c>
    </row>
    <row r="104" spans="1:14">
      <c r="A104" s="1292">
        <v>16</v>
      </c>
      <c r="B104" s="1186" t="s">
        <v>256</v>
      </c>
      <c r="C104" s="1284"/>
      <c r="D104" s="1304"/>
      <c r="E104" s="1284"/>
      <c r="F104" s="1304"/>
      <c r="G104" s="1185"/>
      <c r="H104" s="1309"/>
      <c r="I104" s="1304"/>
      <c r="J104" s="1284"/>
      <c r="K104" s="1304"/>
      <c r="L104" s="1284"/>
      <c r="M104" s="1304"/>
      <c r="N104" s="1292">
        <v>16</v>
      </c>
    </row>
    <row r="105" spans="1:14">
      <c r="A105" s="1292">
        <v>17</v>
      </c>
      <c r="B105" s="1186" t="s">
        <v>257</v>
      </c>
      <c r="C105" s="1284"/>
      <c r="D105" s="1304"/>
      <c r="E105" s="1284"/>
      <c r="F105" s="1304"/>
      <c r="G105" s="1185"/>
      <c r="H105" s="1309"/>
      <c r="I105" s="1304"/>
      <c r="J105" s="1284"/>
      <c r="K105" s="1304"/>
      <c r="L105" s="1284"/>
      <c r="M105" s="1304"/>
      <c r="N105" s="1292">
        <v>17</v>
      </c>
    </row>
    <row r="106" spans="1:14">
      <c r="A106" s="1292">
        <v>18</v>
      </c>
      <c r="B106" s="1186" t="s">
        <v>258</v>
      </c>
      <c r="C106" s="1284"/>
      <c r="D106" s="1304"/>
      <c r="E106" s="1284"/>
      <c r="F106" s="1304"/>
      <c r="G106" s="1185"/>
      <c r="H106" s="1309"/>
      <c r="I106" s="1304"/>
      <c r="J106" s="1284"/>
      <c r="K106" s="1304"/>
      <c r="L106" s="1284"/>
      <c r="M106" s="1304"/>
      <c r="N106" s="1292">
        <v>18</v>
      </c>
    </row>
    <row r="107" spans="1:14">
      <c r="A107" s="1292">
        <v>19</v>
      </c>
      <c r="B107" s="1186" t="s">
        <v>259</v>
      </c>
      <c r="C107" s="1306">
        <f>SUM(C102:C106)</f>
        <v>0</v>
      </c>
      <c r="D107" s="1307"/>
      <c r="E107" s="1306">
        <f>SUM(E102:E106)</f>
        <v>0</v>
      </c>
      <c r="F107" s="1307"/>
      <c r="G107" s="1334"/>
      <c r="H107" s="1310">
        <f>SUM(H102:H106)</f>
        <v>0</v>
      </c>
      <c r="I107" s="1307"/>
      <c r="J107" s="1306">
        <f>SUM(J102:J106)</f>
        <v>0</v>
      </c>
      <c r="K107" s="1307"/>
      <c r="L107" s="1306">
        <f>SUM(L102:L106)</f>
        <v>0</v>
      </c>
      <c r="M107" s="1307"/>
      <c r="N107" s="1292">
        <v>19</v>
      </c>
    </row>
    <row r="108" spans="1:14">
      <c r="A108" s="1292">
        <v>20</v>
      </c>
      <c r="B108" s="1186" t="s">
        <v>260</v>
      </c>
      <c r="C108" s="1335"/>
      <c r="D108" s="1336"/>
      <c r="E108" s="1335"/>
      <c r="F108" s="1336"/>
      <c r="G108" s="1337"/>
      <c r="H108" s="1338"/>
      <c r="I108" s="1336"/>
      <c r="J108" s="1335"/>
      <c r="K108" s="1336"/>
      <c r="L108" s="1335"/>
      <c r="M108" s="1336"/>
      <c r="N108" s="1292">
        <v>20</v>
      </c>
    </row>
    <row r="109" spans="1:14">
      <c r="A109" s="1292">
        <v>21</v>
      </c>
      <c r="B109" s="1186" t="s">
        <v>261</v>
      </c>
      <c r="C109" s="1122"/>
      <c r="D109" s="1186"/>
      <c r="E109" s="1122"/>
      <c r="F109" s="1186"/>
      <c r="G109" s="1107"/>
      <c r="H109" s="1121"/>
      <c r="I109" s="1186"/>
      <c r="J109" s="1122"/>
      <c r="K109" s="1186"/>
      <c r="L109" s="1122"/>
      <c r="M109" s="1186"/>
      <c r="N109" s="1292">
        <v>21</v>
      </c>
    </row>
    <row r="110" spans="1:14">
      <c r="A110" s="1292">
        <v>22</v>
      </c>
      <c r="B110" s="1186" t="s">
        <v>262</v>
      </c>
      <c r="C110" s="1306"/>
      <c r="D110" s="1307"/>
      <c r="E110" s="1306"/>
      <c r="F110" s="1307"/>
      <c r="G110" s="1334"/>
      <c r="H110" s="1310"/>
      <c r="I110" s="1307"/>
      <c r="J110" s="1306"/>
      <c r="K110" s="1307"/>
      <c r="L110" s="1306"/>
      <c r="M110" s="1307"/>
      <c r="N110" s="1292">
        <v>22</v>
      </c>
    </row>
    <row r="111" spans="1:14">
      <c r="A111" s="1292">
        <v>23</v>
      </c>
      <c r="B111" s="1186" t="s">
        <v>263</v>
      </c>
      <c r="C111" s="1284"/>
      <c r="D111" s="1304"/>
      <c r="E111" s="1284"/>
      <c r="F111" s="1304"/>
      <c r="G111" s="1185"/>
      <c r="H111" s="1309"/>
      <c r="I111" s="1304"/>
      <c r="J111" s="1284"/>
      <c r="K111" s="1304"/>
      <c r="L111" s="1284"/>
      <c r="M111" s="1304"/>
      <c r="N111" s="1292">
        <v>23</v>
      </c>
    </row>
    <row r="112" spans="1:14">
      <c r="A112" s="1292">
        <v>24</v>
      </c>
      <c r="B112" s="1186" t="s">
        <v>264</v>
      </c>
      <c r="C112" s="1284"/>
      <c r="D112" s="1304"/>
      <c r="E112" s="1284"/>
      <c r="F112" s="1304"/>
      <c r="G112" s="1185"/>
      <c r="H112" s="1309"/>
      <c r="I112" s="1304"/>
      <c r="J112" s="1284"/>
      <c r="K112" s="1304"/>
      <c r="L112" s="1284"/>
      <c r="M112" s="1304"/>
      <c r="N112" s="1292">
        <v>24</v>
      </c>
    </row>
    <row r="113" spans="1:14">
      <c r="A113" s="1292">
        <v>25</v>
      </c>
      <c r="B113" s="1186" t="s">
        <v>265</v>
      </c>
      <c r="C113" s="1284"/>
      <c r="D113" s="1304"/>
      <c r="E113" s="1284"/>
      <c r="F113" s="1304"/>
      <c r="G113" s="1185"/>
      <c r="H113" s="1309"/>
      <c r="I113" s="1304"/>
      <c r="J113" s="1284"/>
      <c r="K113" s="1304"/>
      <c r="L113" s="1284"/>
      <c r="M113" s="1304"/>
      <c r="N113" s="1292">
        <v>25</v>
      </c>
    </row>
    <row r="114" spans="1:14">
      <c r="A114" s="1292">
        <v>26</v>
      </c>
      <c r="B114" s="1186" t="s">
        <v>266</v>
      </c>
      <c r="C114" s="1284"/>
      <c r="D114" s="1304"/>
      <c r="E114" s="1284"/>
      <c r="F114" s="1304"/>
      <c r="G114" s="1185"/>
      <c r="H114" s="1309"/>
      <c r="I114" s="1304"/>
      <c r="J114" s="1284"/>
      <c r="K114" s="1304"/>
      <c r="L114" s="1284"/>
      <c r="M114" s="1304"/>
      <c r="N114" s="1292">
        <v>26</v>
      </c>
    </row>
    <row r="115" spans="1:14">
      <c r="A115" s="1292">
        <v>27</v>
      </c>
      <c r="B115" s="1186" t="s">
        <v>267</v>
      </c>
      <c r="C115" s="1284"/>
      <c r="D115" s="1304"/>
      <c r="E115" s="1284"/>
      <c r="F115" s="1304"/>
      <c r="G115" s="1185"/>
      <c r="H115" s="1309"/>
      <c r="I115" s="1304"/>
      <c r="J115" s="1284"/>
      <c r="K115" s="1304"/>
      <c r="L115" s="1284"/>
      <c r="M115" s="1304"/>
      <c r="N115" s="1292">
        <v>27</v>
      </c>
    </row>
    <row r="116" spans="1:14">
      <c r="A116" s="1292">
        <v>28</v>
      </c>
      <c r="B116" s="1186" t="s">
        <v>268</v>
      </c>
      <c r="C116" s="1284"/>
      <c r="D116" s="1304"/>
      <c r="E116" s="1284"/>
      <c r="F116" s="1304"/>
      <c r="G116" s="1185"/>
      <c r="H116" s="1309"/>
      <c r="I116" s="1304"/>
      <c r="J116" s="1284"/>
      <c r="K116" s="1304"/>
      <c r="L116" s="1284"/>
      <c r="M116" s="1304"/>
      <c r="N116" s="1292">
        <v>28</v>
      </c>
    </row>
    <row r="117" spans="1:14">
      <c r="A117" s="1292">
        <v>29</v>
      </c>
      <c r="B117" s="1186" t="s">
        <v>269</v>
      </c>
      <c r="C117" s="1284"/>
      <c r="D117" s="1304"/>
      <c r="E117" s="1284"/>
      <c r="F117" s="1304"/>
      <c r="G117" s="1185"/>
      <c r="H117" s="1309"/>
      <c r="I117" s="1304"/>
      <c r="J117" s="1284"/>
      <c r="K117" s="1304"/>
      <c r="L117" s="1284"/>
      <c r="M117" s="1304"/>
      <c r="N117" s="1292">
        <v>29</v>
      </c>
    </row>
    <row r="118" spans="1:14">
      <c r="A118" s="1292">
        <v>30</v>
      </c>
      <c r="B118" s="1186" t="s">
        <v>270</v>
      </c>
      <c r="C118" s="1284"/>
      <c r="D118" s="1304"/>
      <c r="E118" s="1284"/>
      <c r="F118" s="1304"/>
      <c r="G118" s="1185"/>
      <c r="H118" s="1309"/>
      <c r="I118" s="1304"/>
      <c r="J118" s="1284"/>
      <c r="K118" s="1304"/>
      <c r="L118" s="1284"/>
      <c r="M118" s="1304"/>
      <c r="N118" s="1292">
        <v>30</v>
      </c>
    </row>
    <row r="119" spans="1:14">
      <c r="A119" s="1292">
        <v>31</v>
      </c>
      <c r="B119" s="1186" t="s">
        <v>271</v>
      </c>
      <c r="C119" s="1284"/>
      <c r="D119" s="1304"/>
      <c r="E119" s="1284"/>
      <c r="F119" s="1304"/>
      <c r="G119" s="1185"/>
      <c r="H119" s="1309"/>
      <c r="I119" s="1304"/>
      <c r="J119" s="1284"/>
      <c r="K119" s="1304"/>
      <c r="L119" s="1284"/>
      <c r="M119" s="1304"/>
      <c r="N119" s="1292">
        <v>31</v>
      </c>
    </row>
    <row r="120" spans="1:14">
      <c r="A120" s="1292">
        <v>32</v>
      </c>
      <c r="B120" s="1186" t="s">
        <v>272</v>
      </c>
      <c r="C120" s="1284"/>
      <c r="D120" s="1304"/>
      <c r="E120" s="1284"/>
      <c r="F120" s="1304"/>
      <c r="G120" s="1185"/>
      <c r="H120" s="1309"/>
      <c r="I120" s="1304"/>
      <c r="J120" s="1284"/>
      <c r="K120" s="1304"/>
      <c r="L120" s="1284"/>
      <c r="M120" s="1304"/>
      <c r="N120" s="1292">
        <v>32</v>
      </c>
    </row>
    <row r="121" spans="1:14">
      <c r="A121" s="1292">
        <v>33</v>
      </c>
      <c r="B121" s="1186" t="s">
        <v>273</v>
      </c>
      <c r="C121" s="1306">
        <f>SUM(C110:C120)</f>
        <v>0</v>
      </c>
      <c r="D121" s="1307"/>
      <c r="E121" s="1306">
        <f>SUM(E110:E120)</f>
        <v>0</v>
      </c>
      <c r="F121" s="1307"/>
      <c r="G121" s="1334"/>
      <c r="H121" s="1310">
        <f>SUM(H110:H120)</f>
        <v>0</v>
      </c>
      <c r="I121" s="1307"/>
      <c r="J121" s="1306">
        <f>SUM(J110:J120)</f>
        <v>0</v>
      </c>
      <c r="K121" s="1307"/>
      <c r="L121" s="1306">
        <f>SUM(L110:L120)</f>
        <v>0</v>
      </c>
      <c r="M121" s="1307"/>
      <c r="N121" s="1292">
        <v>33</v>
      </c>
    </row>
    <row r="122" spans="1:14">
      <c r="A122" s="1292">
        <v>34</v>
      </c>
      <c r="B122" s="1186" t="s">
        <v>148</v>
      </c>
      <c r="C122" s="1122"/>
      <c r="D122" s="1186"/>
      <c r="E122" s="1122"/>
      <c r="F122" s="1186"/>
      <c r="G122" s="1107"/>
      <c r="H122" s="1121"/>
      <c r="I122" s="1186"/>
      <c r="J122" s="1122"/>
      <c r="K122" s="1186"/>
      <c r="L122" s="1122"/>
      <c r="M122" s="1186"/>
      <c r="N122" s="1292">
        <v>34</v>
      </c>
    </row>
    <row r="123" spans="1:14">
      <c r="A123" s="1228"/>
      <c r="B123" s="1171"/>
      <c r="C123" s="1107"/>
      <c r="D123" s="1171"/>
      <c r="E123" s="1107"/>
      <c r="F123" s="1171"/>
      <c r="G123" s="1107"/>
      <c r="H123" s="1170"/>
      <c r="I123" s="1107"/>
      <c r="J123" s="1107"/>
      <c r="K123" s="1107"/>
      <c r="L123" s="1107"/>
      <c r="M123" s="1107"/>
      <c r="N123" s="1228"/>
    </row>
    <row r="124" spans="1:14">
      <c r="A124" s="1228"/>
      <c r="B124" s="1171"/>
      <c r="C124" s="1107"/>
      <c r="D124" s="1171"/>
      <c r="E124" s="1107"/>
      <c r="F124" s="1171"/>
      <c r="G124" s="1107"/>
      <c r="H124" s="1170"/>
      <c r="I124" s="1107"/>
      <c r="J124" s="1107"/>
      <c r="K124" s="1107"/>
      <c r="L124" s="1107"/>
      <c r="M124" s="1107"/>
      <c r="N124" s="1228"/>
    </row>
    <row r="125" spans="1:14">
      <c r="A125" s="1228"/>
      <c r="B125" s="1171"/>
      <c r="C125" s="1107"/>
      <c r="D125" s="1171"/>
      <c r="E125" s="1107"/>
      <c r="F125" s="1171"/>
      <c r="G125" s="1107"/>
      <c r="H125" s="1170"/>
      <c r="I125" s="1107"/>
      <c r="J125" s="1107"/>
      <c r="K125" s="1107"/>
      <c r="L125" s="1107"/>
      <c r="M125" s="1107"/>
      <c r="N125" s="1228"/>
    </row>
    <row r="126" spans="1:14">
      <c r="A126" s="1228"/>
      <c r="B126" s="1171"/>
      <c r="C126" s="1107"/>
      <c r="D126" s="1171"/>
      <c r="E126" s="1107"/>
      <c r="F126" s="1171"/>
      <c r="G126" s="1107"/>
      <c r="H126" s="1170"/>
      <c r="I126" s="1107"/>
      <c r="J126" s="1107"/>
      <c r="K126" s="1107"/>
      <c r="L126" s="1107"/>
      <c r="M126" s="1107"/>
      <c r="N126" s="1228"/>
    </row>
    <row r="127" spans="1:14">
      <c r="A127" s="1228"/>
      <c r="B127" s="1171"/>
      <c r="C127" s="1107"/>
      <c r="D127" s="1171"/>
      <c r="E127" s="1107"/>
      <c r="F127" s="1171"/>
      <c r="G127" s="1107"/>
      <c r="H127" s="1170"/>
      <c r="I127" s="1107"/>
      <c r="J127" s="1107"/>
      <c r="K127" s="1107"/>
      <c r="L127" s="1107"/>
      <c r="M127" s="1107"/>
      <c r="N127" s="1228"/>
    </row>
    <row r="128" spans="1:14">
      <c r="A128" s="1228"/>
      <c r="B128" s="1171"/>
      <c r="C128" s="1107"/>
      <c r="D128" s="1171"/>
      <c r="E128" s="1107"/>
      <c r="F128" s="1171"/>
      <c r="G128" s="1107"/>
      <c r="H128" s="1170"/>
      <c r="I128" s="1107"/>
      <c r="J128" s="1107"/>
      <c r="K128" s="1107"/>
      <c r="L128" s="1107"/>
      <c r="M128" s="1107"/>
      <c r="N128" s="1228"/>
    </row>
    <row r="129" spans="1:14">
      <c r="A129" s="1228"/>
      <c r="B129" s="1171"/>
      <c r="C129" s="1107"/>
      <c r="D129" s="1171"/>
      <c r="E129" s="1107"/>
      <c r="F129" s="1171"/>
      <c r="G129" s="1107"/>
      <c r="H129" s="1170"/>
      <c r="I129" s="1107"/>
      <c r="J129" s="1107"/>
      <c r="K129" s="1107"/>
      <c r="L129" s="1107"/>
      <c r="M129" s="1107"/>
      <c r="N129" s="1228"/>
    </row>
    <row r="130" spans="1:14">
      <c r="A130" s="1228"/>
      <c r="B130" s="1171"/>
      <c r="C130" s="1107"/>
      <c r="D130" s="1171"/>
      <c r="E130" s="1107"/>
      <c r="F130" s="1171"/>
      <c r="G130" s="1107"/>
      <c r="H130" s="1170"/>
      <c r="J130" s="1107"/>
      <c r="K130" s="1107"/>
      <c r="L130" s="1107"/>
      <c r="M130" s="1107"/>
      <c r="N130" s="1228"/>
    </row>
    <row r="131" spans="1:14">
      <c r="A131" s="1228"/>
      <c r="B131" s="1171"/>
      <c r="C131" s="1107"/>
      <c r="D131" s="1171"/>
      <c r="E131" s="1107"/>
      <c r="F131" s="1171"/>
      <c r="G131" s="1107"/>
      <c r="H131" s="1170"/>
      <c r="I131" s="1107"/>
      <c r="J131" s="1107"/>
      <c r="K131" s="1107"/>
      <c r="L131" s="1107"/>
      <c r="M131" s="1107"/>
      <c r="N131" s="1228"/>
    </row>
    <row r="132" spans="1:14">
      <c r="A132" s="1228"/>
      <c r="B132" s="1171"/>
      <c r="C132" s="1107"/>
      <c r="D132" s="1171"/>
      <c r="E132" s="1107"/>
      <c r="F132" s="1171"/>
      <c r="G132" s="1107"/>
      <c r="H132" s="1170"/>
      <c r="I132" s="1107"/>
      <c r="J132" s="1107"/>
      <c r="K132" s="1107"/>
      <c r="L132" s="1107"/>
      <c r="M132" s="1107"/>
      <c r="N132" s="1228"/>
    </row>
    <row r="133" spans="1:14">
      <c r="A133" s="1228"/>
      <c r="B133" s="1171"/>
      <c r="C133" s="1107"/>
      <c r="D133" s="1171"/>
      <c r="E133" s="1107"/>
      <c r="F133" s="1171"/>
      <c r="G133" s="1107"/>
      <c r="H133" s="1170"/>
      <c r="I133" s="1107"/>
      <c r="J133" s="1107"/>
      <c r="K133" s="1107"/>
      <c r="L133" s="1107"/>
      <c r="M133" s="1107"/>
      <c r="N133" s="1228"/>
    </row>
    <row r="134" spans="1:14" ht="15.75" thickBot="1">
      <c r="A134" s="1247"/>
      <c r="B134" s="1195"/>
      <c r="C134" s="1160"/>
      <c r="D134" s="1195"/>
      <c r="E134" s="1160"/>
      <c r="F134" s="1195"/>
      <c r="G134" s="1107"/>
      <c r="H134" s="1194"/>
      <c r="I134" s="1160"/>
      <c r="J134" s="1160"/>
      <c r="K134" s="1160"/>
      <c r="L134" s="1160"/>
      <c r="M134" s="1160"/>
      <c r="N134" s="1247"/>
    </row>
    <row r="135" spans="1:14">
      <c r="A135" s="1339"/>
      <c r="B135" s="1339"/>
      <c r="C135" s="1339"/>
      <c r="D135" s="1339"/>
      <c r="E135" s="1339"/>
      <c r="F135" s="1339"/>
      <c r="G135" s="1107"/>
      <c r="H135" s="1339"/>
      <c r="I135" s="1339"/>
      <c r="J135" s="1339"/>
      <c r="K135" s="1339"/>
      <c r="L135" s="1339"/>
      <c r="M135" s="1339"/>
      <c r="N135" s="1339"/>
    </row>
    <row r="136" spans="1:14" ht="15.75">
      <c r="A136" s="114" t="s">
        <v>680</v>
      </c>
      <c r="B136" s="1107"/>
      <c r="C136" s="1107"/>
      <c r="D136" s="1107"/>
      <c r="E136" s="1107"/>
      <c r="F136" s="1107"/>
      <c r="G136" s="1107"/>
      <c r="H136" s="114" t="s">
        <v>149</v>
      </c>
      <c r="I136" s="1107"/>
      <c r="J136" s="1107"/>
      <c r="K136" s="1108"/>
    </row>
    <row r="137" spans="1:14">
      <c r="A137" s="1108" t="s">
        <v>152</v>
      </c>
      <c r="B137" s="1108"/>
      <c r="C137" s="1108"/>
      <c r="D137" s="1108"/>
      <c r="E137" s="1108"/>
      <c r="F137" s="1108"/>
      <c r="G137" s="1107"/>
      <c r="H137" s="1108" t="s">
        <v>153</v>
      </c>
      <c r="I137" s="1108"/>
      <c r="J137" s="1108"/>
      <c r="K137" s="1108"/>
      <c r="L137" s="1108"/>
      <c r="M137" s="1108"/>
      <c r="N137" s="1108"/>
    </row>
  </sheetData>
  <customSheetViews>
    <customSheetView guid="{15E51391-F6F3-48E9-B40F-0D0FA5B2E445}" scale="85" colorId="22" fitToPage="1">
      <selection activeCell="D23" sqref="D23"/>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
      <headerFooter alignWithMargins="0"/>
    </customSheetView>
    <customSheetView guid="{3A144620-83F7-4F5B-821B-3720DAB5A017}"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2"/>
      <headerFooter alignWithMargins="0"/>
    </customSheetView>
    <customSheetView guid="{4AE1E835-A004-41CE-8576-E42DEB829644}"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3"/>
      <headerFooter alignWithMargins="0"/>
    </customSheetView>
    <customSheetView guid="{F164CA47-D0CA-4087-947A-F5047D94B8B7}"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4"/>
      <headerFooter alignWithMargins="0"/>
    </customSheetView>
    <customSheetView guid="{BD2EE8C8-7F57-4FE0-A338-C6EB2215B0F1}"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5"/>
      <headerFooter alignWithMargins="0"/>
    </customSheetView>
    <customSheetView guid="{C7E3EE00-B00F-419E-8611-266863084489}"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6"/>
      <headerFooter alignWithMargins="0"/>
    </customSheetView>
    <customSheetView guid="{3477AA39-47F3-4DEE-B5AC-34FD34A7C506}"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7"/>
      <headerFooter alignWithMargins="0"/>
    </customSheetView>
    <customSheetView guid="{49B64248-30F9-46D2-A9F4-36D89630158D}"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8"/>
      <headerFooter alignWithMargins="0"/>
    </customSheetView>
    <customSheetView guid="{9460FF40-1E23-4EAD-9F2E-3CC0E3823200}"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9"/>
      <headerFooter alignWithMargins="0"/>
    </customSheetView>
    <customSheetView guid="{EB23B504-8D38-44C1-A572-0BC0016A4154}"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0"/>
      <headerFooter alignWithMargins="0"/>
    </customSheetView>
    <customSheetView guid="{33F19BEF-14FD-48AD-9437-DC9391C2FB5D}"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1"/>
      <headerFooter alignWithMargins="0"/>
    </customSheetView>
    <customSheetView guid="{3572A64A-10E1-48A8-88DB-C6FDE35A45D9}"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2"/>
      <headerFooter alignWithMargins="0"/>
    </customSheetView>
    <customSheetView guid="{9A3FFF2B-6404-4DF1-A691-3B3D111BF416}"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3"/>
      <headerFooter alignWithMargins="0"/>
    </customSheetView>
    <customSheetView guid="{6972FD2D-1C11-49E2-936D-D053FB86EE49}"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4"/>
      <headerFooter alignWithMargins="0"/>
    </customSheetView>
    <customSheetView guid="{909B62D3-37B4-48E7-A28D-FCCB057513A6}" scale="85" colorId="22" fitToPage="1">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5"/>
      <headerFooter alignWithMargins="0"/>
    </customSheetView>
    <customSheetView guid="{AF5B460E-BE98-4D6A-BC4D-FB7F586FE8C3}" scale="85" colorId="22" fitToPage="1">
      <selection activeCell="D23" sqref="D23"/>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6"/>
      <headerFooter alignWithMargins="0"/>
    </customSheetView>
    <customSheetView guid="{AD2DEECA-73A1-433A-8496-725ED72ABD3B}" scale="85" colorId="22" fitToPage="1">
      <selection activeCell="D23" sqref="D23"/>
      <colBreaks count="1" manualBreakCount="1">
        <brk id="6" max="1048575" man="1"/>
      </colBreaks>
      <pageMargins left="0.25" right="0.25" top="0.25" bottom="0.25" header="0" footer="0"/>
      <printOptions horizontalCentered="1" verticalCentered="1"/>
      <pageSetup scale="72" fitToWidth="2" fitToHeight="2" pageOrder="overThenDown" orientation="portrait" horizontalDpi="300" verticalDpi="300" r:id="rId17"/>
      <headerFooter alignWithMargins="0"/>
    </customSheetView>
    <customSheetView guid="{613A73D1-ED13-41BC-B183-6F740B4BAFC9}" scale="60" colorId="22" showPageBreaks="1" fitToPage="1" printArea="1" view="pageBreakPreview" topLeftCell="A22">
      <selection activeCell="I31" sqref="I31"/>
      <colBreaks count="1" manualBreakCount="1">
        <brk id="6" max="1048575" man="1"/>
      </colBreaks>
      <pageMargins left="0.25" right="0.25" top="0.25" bottom="0.25" header="0" footer="0"/>
      <printOptions horizontalCentered="1" verticalCentered="1"/>
      <pageSetup scale="76" fitToWidth="2" fitToHeight="2" pageOrder="overThenDown" orientation="portrait"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colBreaks count="1" manualBreakCount="1">
    <brk id="6"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60"/>
  <sheetViews>
    <sheetView defaultGridColor="0" view="pageBreakPreview" topLeftCell="A16" colorId="22" zoomScale="60" zoomScaleNormal="85" workbookViewId="0">
      <selection activeCell="H96" sqref="H96"/>
    </sheetView>
  </sheetViews>
  <sheetFormatPr defaultColWidth="9.6640625" defaultRowHeight="15"/>
  <cols>
    <col min="1" max="1" width="4.6640625" customWidth="1"/>
    <col min="2" max="2" width="52.5546875" customWidth="1"/>
    <col min="3" max="3" width="14.6640625" customWidth="1"/>
    <col min="4" max="4" width="5.6640625" customWidth="1"/>
    <col min="5" max="5" width="14.6640625" customWidth="1"/>
    <col min="6" max="6" width="16.77734375" customWidth="1"/>
    <col min="7" max="7" width="2.6640625" customWidth="1"/>
    <col min="8" max="13" width="16.6640625" customWidth="1"/>
    <col min="14" max="14" width="4.6640625" customWidth="1"/>
  </cols>
  <sheetData>
    <row r="1" spans="1:14">
      <c r="A1" s="1109" t="s">
        <v>2056</v>
      </c>
      <c r="B1" s="1110"/>
      <c r="C1" s="1222" t="s">
        <v>1549</v>
      </c>
      <c r="D1" s="1225"/>
      <c r="E1" s="1224" t="s">
        <v>2058</v>
      </c>
      <c r="F1" s="1224" t="s">
        <v>2059</v>
      </c>
      <c r="G1" s="1107"/>
      <c r="H1" s="1109" t="s">
        <v>2056</v>
      </c>
      <c r="I1" s="1167"/>
      <c r="J1" s="1222" t="s">
        <v>1549</v>
      </c>
      <c r="K1" s="1225"/>
      <c r="L1" s="1224" t="s">
        <v>2058</v>
      </c>
      <c r="M1" s="1226" t="s">
        <v>2059</v>
      </c>
      <c r="N1" s="1209"/>
    </row>
    <row r="2" spans="1:14">
      <c r="A2" s="72" t="str">
        <f>'Data Sheet'!$C$25</f>
        <v>Central Hudson Gas &amp; Electric</v>
      </c>
      <c r="B2" s="1107"/>
      <c r="C2" s="1170" t="s">
        <v>1315</v>
      </c>
      <c r="D2" s="1107"/>
      <c r="E2" s="1227" t="s">
        <v>2061</v>
      </c>
      <c r="F2" s="1237"/>
      <c r="G2" s="1107"/>
      <c r="H2" s="72" t="str">
        <f>'Data Sheet'!$C$25</f>
        <v>Central Hudson Gas &amp; Electric</v>
      </c>
      <c r="I2" s="1171"/>
      <c r="J2" s="1170" t="s">
        <v>1315</v>
      </c>
      <c r="K2" s="1107"/>
      <c r="L2" s="1227" t="s">
        <v>2061</v>
      </c>
      <c r="M2" s="1168"/>
      <c r="N2" s="1169"/>
    </row>
    <row r="3" spans="1:14" ht="15" customHeight="1" thickBot="1">
      <c r="A3" s="1194"/>
      <c r="B3" s="1160"/>
      <c r="C3" s="1194" t="s">
        <v>1316</v>
      </c>
      <c r="D3" s="1195"/>
      <c r="E3" s="1330" t="str">
        <f>'Data Sheet'!$C$40</f>
        <v>4/14/14</v>
      </c>
      <c r="F3" s="1614" t="str">
        <f>'Data Sheet'!$C$38</f>
        <v>12/31/13</v>
      </c>
      <c r="G3" s="1107"/>
      <c r="H3" s="1194"/>
      <c r="I3" s="1195"/>
      <c r="J3" s="1194" t="s">
        <v>1316</v>
      </c>
      <c r="K3" s="1195"/>
      <c r="L3" s="1330" t="str">
        <f>'Data Sheet'!$C$40</f>
        <v>4/14/14</v>
      </c>
      <c r="M3" s="1242" t="str">
        <f>'Data Sheet'!$C$38</f>
        <v>12/31/13</v>
      </c>
      <c r="N3" s="1241"/>
    </row>
    <row r="4" spans="1:14" ht="15" customHeight="1" thickBot="1">
      <c r="A4" s="728" t="s">
        <v>154</v>
      </c>
      <c r="B4" s="729"/>
      <c r="C4" s="729"/>
      <c r="D4" s="1230"/>
      <c r="E4" s="1230"/>
      <c r="F4" s="1231"/>
      <c r="G4" s="1107"/>
      <c r="H4" s="728" t="s">
        <v>155</v>
      </c>
      <c r="I4" s="729"/>
      <c r="J4" s="729"/>
      <c r="K4" s="729"/>
      <c r="L4" s="1230"/>
      <c r="M4" s="1232"/>
      <c r="N4" s="1195"/>
    </row>
    <row r="5" spans="1:14" ht="15.75">
      <c r="A5" s="68"/>
      <c r="B5" s="71"/>
      <c r="C5" s="71"/>
      <c r="D5" s="1108"/>
      <c r="E5" s="1108"/>
      <c r="F5" s="1209"/>
      <c r="G5" s="1107"/>
      <c r="H5" s="68"/>
      <c r="I5" s="71"/>
      <c r="J5" s="71"/>
      <c r="K5" s="71"/>
      <c r="L5" s="1108"/>
      <c r="M5" s="1235"/>
      <c r="N5" s="1171"/>
    </row>
    <row r="6" spans="1:14">
      <c r="A6" s="1170" t="s">
        <v>156</v>
      </c>
      <c r="B6" s="1107"/>
      <c r="C6" s="1107" t="s">
        <v>157</v>
      </c>
      <c r="D6" s="1107"/>
      <c r="E6" s="1107"/>
      <c r="F6" s="1171"/>
      <c r="G6" s="1107"/>
      <c r="H6" s="1170" t="s">
        <v>158</v>
      </c>
      <c r="I6" s="1107"/>
      <c r="J6" s="1107"/>
      <c r="K6" s="1107" t="s">
        <v>159</v>
      </c>
      <c r="L6" s="1107"/>
      <c r="M6" s="1107"/>
      <c r="N6" s="1171"/>
    </row>
    <row r="7" spans="1:14">
      <c r="A7" s="1170" t="s">
        <v>160</v>
      </c>
      <c r="B7" s="1107"/>
      <c r="C7" s="1107" t="s">
        <v>161</v>
      </c>
      <c r="D7" s="1107"/>
      <c r="E7" s="1107"/>
      <c r="F7" s="1171"/>
      <c r="G7" s="1107"/>
      <c r="H7" s="1170" t="s">
        <v>162</v>
      </c>
      <c r="I7" s="1107"/>
      <c r="J7" s="1107"/>
      <c r="K7" s="1107" t="s">
        <v>163</v>
      </c>
      <c r="L7" s="1107"/>
      <c r="M7" s="1107"/>
      <c r="N7" s="1171"/>
    </row>
    <row r="8" spans="1:14">
      <c r="A8" s="1170" t="s">
        <v>984</v>
      </c>
      <c r="B8" s="1107"/>
      <c r="C8" s="1107" t="s">
        <v>117</v>
      </c>
      <c r="D8" s="1107"/>
      <c r="E8" s="1107"/>
      <c r="F8" s="1171"/>
      <c r="G8" s="1107"/>
      <c r="H8" s="1170" t="s">
        <v>118</v>
      </c>
      <c r="I8" s="1107"/>
      <c r="J8" s="1107"/>
      <c r="K8" s="1107" t="s">
        <v>119</v>
      </c>
      <c r="L8" s="1107"/>
      <c r="M8" s="1107"/>
      <c r="N8" s="1171"/>
    </row>
    <row r="9" spans="1:14">
      <c r="A9" s="1170" t="s">
        <v>1010</v>
      </c>
      <c r="B9" s="1107"/>
      <c r="C9" s="1107" t="s">
        <v>1011</v>
      </c>
      <c r="D9" s="1107"/>
      <c r="E9" s="1107"/>
      <c r="F9" s="1171"/>
      <c r="G9" s="1107"/>
      <c r="H9" s="1170" t="s">
        <v>1012</v>
      </c>
      <c r="I9" s="1107"/>
      <c r="J9" s="1107"/>
      <c r="K9" s="1107" t="s">
        <v>1013</v>
      </c>
      <c r="L9" s="1107"/>
      <c r="M9" s="1107"/>
      <c r="N9" s="1171"/>
    </row>
    <row r="10" spans="1:14">
      <c r="A10" s="1170" t="s">
        <v>1014</v>
      </c>
      <c r="B10" s="1107"/>
      <c r="C10" s="1107" t="s">
        <v>1015</v>
      </c>
      <c r="D10" s="1107"/>
      <c r="E10" s="1107"/>
      <c r="F10" s="1171"/>
      <c r="G10" s="1107"/>
      <c r="H10" s="1170" t="s">
        <v>1016</v>
      </c>
      <c r="I10" s="1107"/>
      <c r="J10" s="1107"/>
      <c r="K10" s="1107" t="s">
        <v>1017</v>
      </c>
      <c r="L10" s="1107"/>
      <c r="M10" s="1107"/>
      <c r="N10" s="1171"/>
    </row>
    <row r="11" spans="1:14">
      <c r="A11" s="1170" t="s">
        <v>1018</v>
      </c>
      <c r="B11" s="1107"/>
      <c r="C11" s="1107" t="s">
        <v>1019</v>
      </c>
      <c r="D11" s="1107"/>
      <c r="E11" s="1107"/>
      <c r="F11" s="1171"/>
      <c r="G11" s="1107"/>
      <c r="H11" s="1170" t="s">
        <v>1020</v>
      </c>
      <c r="I11" s="1107"/>
      <c r="J11" s="1107"/>
      <c r="K11" s="1107" t="s">
        <v>1021</v>
      </c>
      <c r="L11" s="1107"/>
      <c r="M11" s="1107"/>
      <c r="N11" s="1171"/>
    </row>
    <row r="12" spans="1:14">
      <c r="A12" s="1170" t="s">
        <v>185</v>
      </c>
      <c r="B12" s="1107"/>
      <c r="C12" s="1107" t="s">
        <v>186</v>
      </c>
      <c r="D12" s="1107"/>
      <c r="E12" s="1107"/>
      <c r="F12" s="1171"/>
      <c r="G12" s="1107"/>
      <c r="H12" s="1170" t="s">
        <v>187</v>
      </c>
      <c r="I12" s="1107"/>
      <c r="J12" s="1107"/>
      <c r="K12" s="1107" t="s">
        <v>188</v>
      </c>
      <c r="L12" s="1107"/>
      <c r="M12" s="1107"/>
      <c r="N12" s="1171"/>
    </row>
    <row r="13" spans="1:14">
      <c r="A13" s="1170"/>
      <c r="B13" s="1107"/>
      <c r="C13" s="1107" t="s">
        <v>189</v>
      </c>
      <c r="D13" s="1107"/>
      <c r="E13" s="1107"/>
      <c r="F13" s="1171"/>
      <c r="G13" s="1107"/>
      <c r="H13" s="1170" t="s">
        <v>190</v>
      </c>
      <c r="I13" s="1107"/>
      <c r="J13" s="1107"/>
      <c r="K13" s="1107" t="s">
        <v>191</v>
      </c>
      <c r="L13" s="1107"/>
      <c r="M13" s="1107"/>
      <c r="N13" s="1171"/>
    </row>
    <row r="14" spans="1:14">
      <c r="A14" s="1170"/>
      <c r="B14" s="1107"/>
      <c r="C14" s="1107"/>
      <c r="D14" s="1107"/>
      <c r="E14" s="1107"/>
      <c r="F14" s="1171"/>
      <c r="G14" s="1107"/>
      <c r="H14" s="1170"/>
      <c r="I14" s="1107"/>
      <c r="J14" s="1107"/>
      <c r="K14" s="1107"/>
      <c r="L14" s="1107"/>
      <c r="M14" s="1107"/>
      <c r="N14" s="1171"/>
    </row>
    <row r="15" spans="1:14" ht="15.75" thickBot="1">
      <c r="A15" s="1194"/>
      <c r="B15" s="1160"/>
      <c r="C15" s="1160"/>
      <c r="D15" s="1160"/>
      <c r="E15" s="1160"/>
      <c r="F15" s="1195"/>
      <c r="G15" s="1107"/>
      <c r="H15" s="1194"/>
      <c r="I15" s="1160"/>
      <c r="J15" s="1160"/>
      <c r="K15" s="1160"/>
      <c r="L15" s="1160"/>
      <c r="M15" s="1160"/>
      <c r="N15" s="1195"/>
    </row>
    <row r="16" spans="1:14">
      <c r="A16" s="1228"/>
      <c r="B16" s="1107"/>
      <c r="C16" s="1107"/>
      <c r="D16" s="1171"/>
      <c r="E16" s="1107"/>
      <c r="F16" s="1171"/>
      <c r="G16" s="1107"/>
      <c r="H16" s="1170"/>
      <c r="I16" s="1171"/>
      <c r="J16" s="1107"/>
      <c r="K16" s="1171"/>
      <c r="L16" s="1107"/>
      <c r="M16" s="1171"/>
      <c r="N16" s="1171"/>
    </row>
    <row r="17" spans="1:14">
      <c r="A17" s="1238"/>
      <c r="B17" s="1107"/>
      <c r="C17" s="1107"/>
      <c r="D17" s="1120"/>
      <c r="E17" s="1107" t="s">
        <v>192</v>
      </c>
      <c r="F17" s="1171"/>
      <c r="G17" s="1107"/>
      <c r="H17" s="1170" t="s">
        <v>192</v>
      </c>
      <c r="I17" s="1169"/>
      <c r="J17" s="1170" t="s">
        <v>192</v>
      </c>
      <c r="K17" s="1171"/>
      <c r="L17" s="1170" t="s">
        <v>192</v>
      </c>
      <c r="M17" s="1171"/>
      <c r="N17" s="1171"/>
    </row>
    <row r="18" spans="1:14">
      <c r="A18" s="1237" t="s">
        <v>1984</v>
      </c>
      <c r="B18" s="1108" t="s">
        <v>2039</v>
      </c>
      <c r="C18" s="1107"/>
      <c r="D18" s="1171"/>
      <c r="E18" s="1107" t="s">
        <v>1871</v>
      </c>
      <c r="F18" s="1171"/>
      <c r="G18" s="1107"/>
      <c r="H18" s="1170" t="s">
        <v>1871</v>
      </c>
      <c r="I18" s="1120"/>
      <c r="J18" s="1170" t="s">
        <v>1871</v>
      </c>
      <c r="K18" s="1171"/>
      <c r="L18" s="1170" t="s">
        <v>1871</v>
      </c>
      <c r="M18" s="1171"/>
      <c r="N18" s="1237" t="s">
        <v>1984</v>
      </c>
    </row>
    <row r="19" spans="1:14">
      <c r="A19" s="1237" t="s">
        <v>1987</v>
      </c>
      <c r="B19" s="1108"/>
      <c r="C19" s="1107"/>
      <c r="D19" s="1171"/>
      <c r="E19" s="1107"/>
      <c r="F19" s="1171"/>
      <c r="G19" s="1107"/>
      <c r="H19" s="1227"/>
      <c r="I19" s="1120"/>
      <c r="J19" s="1107"/>
      <c r="K19" s="1171"/>
      <c r="L19" s="1107"/>
      <c r="M19" s="1171"/>
      <c r="N19" s="1237" t="s">
        <v>1987</v>
      </c>
    </row>
    <row r="20" spans="1:14" ht="15.75" thickBot="1">
      <c r="A20" s="1239"/>
      <c r="B20" s="1230" t="s">
        <v>3447</v>
      </c>
      <c r="C20" s="1230"/>
      <c r="D20" s="1241"/>
      <c r="E20" s="1230" t="s">
        <v>3448</v>
      </c>
      <c r="F20" s="1241"/>
      <c r="G20" s="1107"/>
      <c r="H20" s="1242" t="s">
        <v>3449</v>
      </c>
      <c r="I20" s="1241"/>
      <c r="J20" s="1230" t="s">
        <v>3450</v>
      </c>
      <c r="K20" s="1241"/>
      <c r="L20" s="1230" t="s">
        <v>2692</v>
      </c>
      <c r="M20" s="1241"/>
      <c r="N20" s="1239"/>
    </row>
    <row r="21" spans="1:14">
      <c r="A21" s="1292">
        <v>1</v>
      </c>
      <c r="B21" s="358" t="s">
        <v>1000</v>
      </c>
      <c r="C21" s="1122"/>
      <c r="D21" s="1186"/>
      <c r="E21" s="1191"/>
      <c r="F21" s="1182"/>
      <c r="G21" s="1107"/>
      <c r="H21" s="1121"/>
      <c r="I21" s="1186"/>
      <c r="J21" s="1122"/>
      <c r="K21" s="1186"/>
      <c r="L21" s="1191"/>
      <c r="M21" s="1182"/>
      <c r="N21" s="1292">
        <v>1</v>
      </c>
    </row>
    <row r="22" spans="1:14">
      <c r="A22" s="1292">
        <v>2</v>
      </c>
      <c r="B22" s="358" t="s">
        <v>1450</v>
      </c>
      <c r="C22" s="1122"/>
      <c r="D22" s="1186"/>
      <c r="E22" s="1259"/>
      <c r="F22" s="1216"/>
      <c r="G22" s="1107"/>
      <c r="H22" s="1121"/>
      <c r="I22" s="1186"/>
      <c r="J22" s="1122"/>
      <c r="K22" s="1186"/>
      <c r="L22" s="1259"/>
      <c r="M22" s="1216"/>
      <c r="N22" s="1292">
        <v>2</v>
      </c>
    </row>
    <row r="23" spans="1:14">
      <c r="A23" s="1292">
        <v>3</v>
      </c>
      <c r="B23" s="358" t="s">
        <v>1451</v>
      </c>
      <c r="C23" s="1122"/>
      <c r="D23" s="1186"/>
      <c r="E23" s="1259"/>
      <c r="F23" s="1216"/>
      <c r="G23" s="1107"/>
      <c r="H23" s="1121"/>
      <c r="I23" s="1186"/>
      <c r="J23" s="1122"/>
      <c r="K23" s="1186"/>
      <c r="L23" s="1259"/>
      <c r="M23" s="1216"/>
      <c r="N23" s="1292">
        <v>3</v>
      </c>
    </row>
    <row r="24" spans="1:14">
      <c r="A24" s="1298">
        <v>4</v>
      </c>
      <c r="B24" s="358" t="s">
        <v>1872</v>
      </c>
      <c r="C24" s="1122"/>
      <c r="D24" s="1186"/>
      <c r="E24" s="1122"/>
      <c r="F24" s="1186"/>
      <c r="G24" s="1107"/>
      <c r="H24" s="1303"/>
      <c r="I24" s="1331"/>
      <c r="J24" s="1122"/>
      <c r="K24" s="1186"/>
      <c r="L24" s="1122"/>
      <c r="M24" s="1186"/>
      <c r="N24" s="1298">
        <v>4</v>
      </c>
    </row>
    <row r="25" spans="1:14">
      <c r="A25" s="1298">
        <v>5</v>
      </c>
      <c r="B25" s="358" t="s">
        <v>1003</v>
      </c>
      <c r="C25" s="1122"/>
      <c r="D25" s="1186"/>
      <c r="E25" s="1122"/>
      <c r="F25" s="1186"/>
      <c r="G25" s="1107"/>
      <c r="H25" s="1303"/>
      <c r="I25" s="1331"/>
      <c r="J25" s="1122"/>
      <c r="K25" s="1186"/>
      <c r="L25" s="1122"/>
      <c r="M25" s="1186"/>
      <c r="N25" s="1298">
        <v>5</v>
      </c>
    </row>
    <row r="26" spans="1:14">
      <c r="A26" s="1298">
        <v>6</v>
      </c>
      <c r="B26" s="358" t="s">
        <v>3332</v>
      </c>
      <c r="C26" s="1122"/>
      <c r="D26" s="1186"/>
      <c r="E26" s="1122"/>
      <c r="F26" s="1186"/>
      <c r="G26" s="1107"/>
      <c r="H26" s="1303"/>
      <c r="I26" s="1331"/>
      <c r="J26" s="1122"/>
      <c r="K26" s="1186"/>
      <c r="L26" s="1122"/>
      <c r="M26" s="1186"/>
      <c r="N26" s="1298">
        <v>6</v>
      </c>
    </row>
    <row r="27" spans="1:14">
      <c r="A27" s="1298">
        <v>7</v>
      </c>
      <c r="B27" s="358" t="s">
        <v>1004</v>
      </c>
      <c r="C27" s="1122"/>
      <c r="D27" s="1186"/>
      <c r="E27" s="1122"/>
      <c r="F27" s="1186"/>
      <c r="G27" s="1107"/>
      <c r="H27" s="1303"/>
      <c r="I27" s="1331"/>
      <c r="J27" s="1122"/>
      <c r="K27" s="1186"/>
      <c r="L27" s="1122"/>
      <c r="M27" s="1186"/>
      <c r="N27" s="1298">
        <v>7</v>
      </c>
    </row>
    <row r="28" spans="1:14">
      <c r="A28" s="1298">
        <v>8</v>
      </c>
      <c r="B28" s="358" t="s">
        <v>1459</v>
      </c>
      <c r="C28" s="1122"/>
      <c r="D28" s="1186"/>
      <c r="E28" s="1122"/>
      <c r="F28" s="1186"/>
      <c r="G28" s="1107"/>
      <c r="H28" s="1303"/>
      <c r="I28" s="1331"/>
      <c r="J28" s="1122"/>
      <c r="K28" s="1186"/>
      <c r="L28" s="1122"/>
      <c r="M28" s="1186"/>
      <c r="N28" s="1298">
        <v>8</v>
      </c>
    </row>
    <row r="29" spans="1:14">
      <c r="A29" s="1298">
        <v>9</v>
      </c>
      <c r="B29" s="358" t="s">
        <v>3333</v>
      </c>
      <c r="C29" s="1122"/>
      <c r="D29" s="1186"/>
      <c r="E29" s="1122"/>
      <c r="F29" s="1186"/>
      <c r="G29" s="1107"/>
      <c r="H29" s="1303"/>
      <c r="I29" s="1331"/>
      <c r="J29" s="1122"/>
      <c r="K29" s="1186"/>
      <c r="L29" s="1122"/>
      <c r="M29" s="1186"/>
      <c r="N29" s="1298">
        <v>9</v>
      </c>
    </row>
    <row r="30" spans="1:14">
      <c r="A30" s="1298">
        <v>10</v>
      </c>
      <c r="B30" s="358" t="s">
        <v>3334</v>
      </c>
      <c r="C30" s="1122"/>
      <c r="D30" s="1186"/>
      <c r="E30" s="1122"/>
      <c r="F30" s="1186"/>
      <c r="G30" s="1107"/>
      <c r="H30" s="1303"/>
      <c r="I30" s="1331"/>
      <c r="J30" s="1122"/>
      <c r="K30" s="1186"/>
      <c r="L30" s="1122"/>
      <c r="M30" s="1186"/>
      <c r="N30" s="1298">
        <v>10</v>
      </c>
    </row>
    <row r="31" spans="1:14">
      <c r="A31" s="1298">
        <v>11</v>
      </c>
      <c r="B31" s="358" t="s">
        <v>3335</v>
      </c>
      <c r="C31" s="1122"/>
      <c r="D31" s="1186"/>
      <c r="E31" s="1122"/>
      <c r="F31" s="1186"/>
      <c r="G31" s="1107"/>
      <c r="H31" s="1303"/>
      <c r="I31" s="1331"/>
      <c r="J31" s="1122"/>
      <c r="K31" s="1186"/>
      <c r="L31" s="1122"/>
      <c r="M31" s="1186"/>
      <c r="N31" s="1298">
        <v>11</v>
      </c>
    </row>
    <row r="32" spans="1:14">
      <c r="A32" s="1298">
        <v>12</v>
      </c>
      <c r="B32" s="358" t="s">
        <v>1007</v>
      </c>
      <c r="C32" s="1122"/>
      <c r="D32" s="1186"/>
      <c r="E32" s="1122"/>
      <c r="F32" s="1186"/>
      <c r="G32" s="1107"/>
      <c r="H32" s="1303"/>
      <c r="I32" s="1331"/>
      <c r="J32" s="1122"/>
      <c r="K32" s="1186"/>
      <c r="L32" s="1122"/>
      <c r="M32" s="1186"/>
      <c r="N32" s="1298">
        <v>12</v>
      </c>
    </row>
    <row r="33" spans="1:14">
      <c r="A33" s="1298">
        <v>13</v>
      </c>
      <c r="B33" s="358" t="s">
        <v>1008</v>
      </c>
      <c r="C33" s="1122"/>
      <c r="D33" s="1186"/>
      <c r="E33" s="1122"/>
      <c r="F33" s="1186"/>
      <c r="G33" s="1107"/>
      <c r="H33" s="1303"/>
      <c r="I33" s="1331"/>
      <c r="J33" s="1122"/>
      <c r="K33" s="1186"/>
      <c r="L33" s="1122"/>
      <c r="M33" s="1186"/>
      <c r="N33" s="1298">
        <v>13</v>
      </c>
    </row>
    <row r="34" spans="1:14">
      <c r="A34" s="1292">
        <v>14</v>
      </c>
      <c r="B34" s="358" t="s">
        <v>1009</v>
      </c>
      <c r="C34" s="1122"/>
      <c r="D34" s="1186"/>
      <c r="E34" s="1122"/>
      <c r="F34" s="1186"/>
      <c r="G34" s="1107"/>
      <c r="H34" s="1121"/>
      <c r="I34" s="1186"/>
      <c r="J34" s="1122"/>
      <c r="K34" s="1186"/>
      <c r="L34" s="1122"/>
      <c r="M34" s="1186"/>
      <c r="N34" s="1292">
        <v>14</v>
      </c>
    </row>
    <row r="35" spans="1:14">
      <c r="A35" s="1292">
        <v>15</v>
      </c>
      <c r="B35" s="358" t="s">
        <v>256</v>
      </c>
      <c r="C35" s="1122"/>
      <c r="D35" s="1186"/>
      <c r="E35" s="1122"/>
      <c r="F35" s="1186"/>
      <c r="G35" s="1107"/>
      <c r="H35" s="1121"/>
      <c r="I35" s="1186"/>
      <c r="J35" s="1122"/>
      <c r="K35" s="1186"/>
      <c r="L35" s="1122"/>
      <c r="M35" s="1186"/>
      <c r="N35" s="1292">
        <v>15</v>
      </c>
    </row>
    <row r="36" spans="1:14">
      <c r="A36" s="1292">
        <v>16</v>
      </c>
      <c r="B36" s="358" t="s">
        <v>3336</v>
      </c>
      <c r="C36" s="1122"/>
      <c r="D36" s="1186"/>
      <c r="E36" s="1122"/>
      <c r="F36" s="1186"/>
      <c r="G36" s="1107"/>
      <c r="H36" s="1121"/>
      <c r="I36" s="1186"/>
      <c r="J36" s="1122"/>
      <c r="K36" s="1186"/>
      <c r="L36" s="1122"/>
      <c r="M36" s="1186"/>
      <c r="N36" s="1292">
        <v>16</v>
      </c>
    </row>
    <row r="37" spans="1:14">
      <c r="A37" s="1292">
        <v>17</v>
      </c>
      <c r="B37" s="358" t="s">
        <v>3337</v>
      </c>
      <c r="C37" s="1122"/>
      <c r="D37" s="1186"/>
      <c r="E37" s="1122"/>
      <c r="F37" s="1186"/>
      <c r="G37" s="1107"/>
      <c r="H37" s="1121"/>
      <c r="I37" s="1186"/>
      <c r="J37" s="1122"/>
      <c r="K37" s="1186"/>
      <c r="L37" s="1122"/>
      <c r="M37" s="1186"/>
      <c r="N37" s="1292">
        <v>17</v>
      </c>
    </row>
    <row r="38" spans="1:14">
      <c r="A38" s="1292">
        <v>18</v>
      </c>
      <c r="B38" s="358" t="s">
        <v>3338</v>
      </c>
      <c r="C38" s="1122"/>
      <c r="D38" s="1186"/>
      <c r="E38" s="1122"/>
      <c r="F38" s="1186"/>
      <c r="G38" s="1107"/>
      <c r="H38" s="1121"/>
      <c r="I38" s="1186"/>
      <c r="J38" s="1122"/>
      <c r="K38" s="1186"/>
      <c r="L38" s="1122"/>
      <c r="M38" s="1186"/>
      <c r="N38" s="1292">
        <v>18</v>
      </c>
    </row>
    <row r="39" spans="1:14">
      <c r="A39" s="1292">
        <v>19</v>
      </c>
      <c r="B39" s="358" t="s">
        <v>258</v>
      </c>
      <c r="C39" s="1122"/>
      <c r="D39" s="1186"/>
      <c r="E39" s="1122"/>
      <c r="F39" s="1186"/>
      <c r="G39" s="1107"/>
      <c r="H39" s="1121"/>
      <c r="I39" s="1186"/>
      <c r="J39" s="1122"/>
      <c r="K39" s="1186"/>
      <c r="L39" s="1122"/>
      <c r="M39" s="1186"/>
      <c r="N39" s="1292">
        <v>19</v>
      </c>
    </row>
    <row r="40" spans="1:14">
      <c r="A40" s="1292">
        <v>20</v>
      </c>
      <c r="B40" s="358" t="s">
        <v>3339</v>
      </c>
      <c r="C40" s="1122"/>
      <c r="D40" s="1186"/>
      <c r="E40" s="1122"/>
      <c r="F40" s="1186"/>
      <c r="G40" s="1107"/>
      <c r="H40" s="1121"/>
      <c r="I40" s="1186"/>
      <c r="J40" s="1122"/>
      <c r="K40" s="1186"/>
      <c r="L40" s="1122"/>
      <c r="M40" s="1186"/>
      <c r="N40" s="1292">
        <v>20</v>
      </c>
    </row>
    <row r="41" spans="1:14">
      <c r="A41" s="1292">
        <v>21</v>
      </c>
      <c r="B41" s="358" t="s">
        <v>3293</v>
      </c>
      <c r="C41" s="1122"/>
      <c r="D41" s="1186"/>
      <c r="E41" s="1122"/>
      <c r="F41" s="1186"/>
      <c r="G41" s="1107"/>
      <c r="H41" s="1121"/>
      <c r="I41" s="1186"/>
      <c r="J41" s="1122"/>
      <c r="K41" s="1186"/>
      <c r="L41" s="1122"/>
      <c r="M41" s="1186"/>
      <c r="N41" s="1292">
        <v>21</v>
      </c>
    </row>
    <row r="42" spans="1:14">
      <c r="A42" s="1292">
        <v>22</v>
      </c>
      <c r="B42" s="358" t="s">
        <v>3294</v>
      </c>
      <c r="C42" s="1122"/>
      <c r="D42" s="1186"/>
      <c r="E42" s="1122"/>
      <c r="F42" s="1186"/>
      <c r="G42" s="1107"/>
      <c r="H42" s="1121"/>
      <c r="I42" s="1186"/>
      <c r="J42" s="1122"/>
      <c r="K42" s="1186"/>
      <c r="L42" s="1122"/>
      <c r="M42" s="1186"/>
      <c r="N42" s="1292">
        <v>22</v>
      </c>
    </row>
    <row r="43" spans="1:14">
      <c r="A43" s="1292">
        <v>23</v>
      </c>
      <c r="B43" s="358" t="s">
        <v>262</v>
      </c>
      <c r="C43" s="1122"/>
      <c r="D43" s="1186"/>
      <c r="E43" s="1122"/>
      <c r="F43" s="1186"/>
      <c r="G43" s="1107"/>
      <c r="H43" s="1121"/>
      <c r="I43" s="1186"/>
      <c r="J43" s="1122"/>
      <c r="K43" s="1186"/>
      <c r="L43" s="1122"/>
      <c r="M43" s="1186"/>
      <c r="N43" s="1292">
        <v>23</v>
      </c>
    </row>
    <row r="44" spans="1:14">
      <c r="A44" s="1292">
        <v>24</v>
      </c>
      <c r="B44" s="358" t="s">
        <v>263</v>
      </c>
      <c r="C44" s="1122"/>
      <c r="D44" s="1186"/>
      <c r="E44" s="1122"/>
      <c r="F44" s="1186"/>
      <c r="G44" s="1107"/>
      <c r="H44" s="1121"/>
      <c r="I44" s="1186"/>
      <c r="J44" s="1122"/>
      <c r="K44" s="1186"/>
      <c r="L44" s="1122"/>
      <c r="M44" s="1186"/>
      <c r="N44" s="1292">
        <v>24</v>
      </c>
    </row>
    <row r="45" spans="1:14">
      <c r="A45" s="1292">
        <v>25</v>
      </c>
      <c r="B45" s="358" t="s">
        <v>3295</v>
      </c>
      <c r="C45" s="1122"/>
      <c r="D45" s="1186"/>
      <c r="E45" s="1122"/>
      <c r="F45" s="1186"/>
      <c r="G45" s="1107"/>
      <c r="H45" s="1121"/>
      <c r="I45" s="1186"/>
      <c r="J45" s="1122"/>
      <c r="K45" s="1186"/>
      <c r="L45" s="1122"/>
      <c r="M45" s="1186"/>
      <c r="N45" s="1292">
        <v>25</v>
      </c>
    </row>
    <row r="46" spans="1:14">
      <c r="A46" s="1292">
        <v>26</v>
      </c>
      <c r="B46" s="358" t="s">
        <v>265</v>
      </c>
      <c r="C46" s="1122"/>
      <c r="D46" s="1186"/>
      <c r="E46" s="1122"/>
      <c r="F46" s="1186"/>
      <c r="G46" s="1107"/>
      <c r="H46" s="1121"/>
      <c r="I46" s="1186"/>
      <c r="J46" s="1122"/>
      <c r="K46" s="1186"/>
      <c r="L46" s="1122"/>
      <c r="M46" s="1186"/>
      <c r="N46" s="1292">
        <v>26</v>
      </c>
    </row>
    <row r="47" spans="1:14">
      <c r="A47" s="1292">
        <v>27</v>
      </c>
      <c r="B47" s="358" t="s">
        <v>3296</v>
      </c>
      <c r="C47" s="1122"/>
      <c r="D47" s="1186"/>
      <c r="E47" s="1122"/>
      <c r="F47" s="1186"/>
      <c r="G47" s="1107"/>
      <c r="H47" s="1121"/>
      <c r="I47" s="1186"/>
      <c r="J47" s="1122"/>
      <c r="K47" s="1186"/>
      <c r="L47" s="1122"/>
      <c r="M47" s="1186"/>
      <c r="N47" s="1292">
        <v>27</v>
      </c>
    </row>
    <row r="48" spans="1:14">
      <c r="A48" s="1292">
        <v>28</v>
      </c>
      <c r="B48" s="358" t="s">
        <v>267</v>
      </c>
      <c r="C48" s="1122"/>
      <c r="D48" s="1186"/>
      <c r="E48" s="1122"/>
      <c r="F48" s="1186"/>
      <c r="G48" s="1107"/>
      <c r="H48" s="1121"/>
      <c r="I48" s="1186"/>
      <c r="J48" s="1122"/>
      <c r="K48" s="1186"/>
      <c r="L48" s="1122"/>
      <c r="M48" s="1186"/>
      <c r="N48" s="1292">
        <v>28</v>
      </c>
    </row>
    <row r="49" spans="1:14">
      <c r="A49" s="1292">
        <v>29</v>
      </c>
      <c r="B49" s="358" t="s">
        <v>268</v>
      </c>
      <c r="C49" s="1122"/>
      <c r="D49" s="1186"/>
      <c r="E49" s="1122"/>
      <c r="F49" s="1186"/>
      <c r="G49" s="1107"/>
      <c r="H49" s="1121"/>
      <c r="I49" s="1186"/>
      <c r="J49" s="1122"/>
      <c r="K49" s="1186"/>
      <c r="L49" s="1122"/>
      <c r="M49" s="1186"/>
      <c r="N49" s="1292">
        <v>29</v>
      </c>
    </row>
    <row r="50" spans="1:14">
      <c r="A50" s="1292">
        <v>30</v>
      </c>
      <c r="B50" s="358" t="s">
        <v>269</v>
      </c>
      <c r="C50" s="1122"/>
      <c r="D50" s="1186"/>
      <c r="E50" s="1122"/>
      <c r="F50" s="1186"/>
      <c r="G50" s="1107"/>
      <c r="H50" s="1121"/>
      <c r="I50" s="1186"/>
      <c r="J50" s="1122"/>
      <c r="K50" s="1186"/>
      <c r="L50" s="1122"/>
      <c r="M50" s="1186"/>
      <c r="N50" s="1292">
        <v>30</v>
      </c>
    </row>
    <row r="51" spans="1:14">
      <c r="A51" s="1292">
        <v>31</v>
      </c>
      <c r="B51" s="358" t="s">
        <v>270</v>
      </c>
      <c r="C51" s="1122"/>
      <c r="D51" s="1186"/>
      <c r="E51" s="1122"/>
      <c r="F51" s="1186"/>
      <c r="G51" s="1107"/>
      <c r="H51" s="1121"/>
      <c r="I51" s="1186"/>
      <c r="J51" s="1122"/>
      <c r="K51" s="1186"/>
      <c r="L51" s="1122"/>
      <c r="M51" s="1186"/>
      <c r="N51" s="1292">
        <v>31</v>
      </c>
    </row>
    <row r="52" spans="1:14">
      <c r="A52" s="1292">
        <v>32</v>
      </c>
      <c r="B52" s="358" t="s">
        <v>271</v>
      </c>
      <c r="C52" s="1122"/>
      <c r="D52" s="1186"/>
      <c r="E52" s="1122"/>
      <c r="F52" s="1186"/>
      <c r="G52" s="1107"/>
      <c r="H52" s="1121"/>
      <c r="I52" s="1186"/>
      <c r="J52" s="1122"/>
      <c r="K52" s="1186"/>
      <c r="L52" s="1122"/>
      <c r="M52" s="1186"/>
      <c r="N52" s="1292">
        <v>32</v>
      </c>
    </row>
    <row r="53" spans="1:14">
      <c r="A53" s="1292">
        <v>33</v>
      </c>
      <c r="B53" s="358" t="s">
        <v>3297</v>
      </c>
      <c r="C53" s="1122"/>
      <c r="D53" s="1186"/>
      <c r="E53" s="1122"/>
      <c r="F53" s="1186"/>
      <c r="G53" s="1107"/>
      <c r="H53" s="1121"/>
      <c r="I53" s="1186"/>
      <c r="J53" s="1122"/>
      <c r="K53" s="1186"/>
      <c r="L53" s="1122"/>
      <c r="M53" s="1186"/>
      <c r="N53" s="1292">
        <v>33</v>
      </c>
    </row>
    <row r="54" spans="1:14">
      <c r="A54" s="1292">
        <v>34</v>
      </c>
      <c r="B54" s="358" t="s">
        <v>3298</v>
      </c>
      <c r="C54" s="1122"/>
      <c r="D54" s="1186"/>
      <c r="E54" s="1122"/>
      <c r="F54" s="1186"/>
      <c r="G54" s="1107"/>
      <c r="H54" s="1121"/>
      <c r="I54" s="1186"/>
      <c r="J54" s="1122"/>
      <c r="K54" s="1186"/>
      <c r="L54" s="1122"/>
      <c r="M54" s="1186"/>
      <c r="N54" s="1292">
        <v>34</v>
      </c>
    </row>
    <row r="55" spans="1:14">
      <c r="A55" s="1292">
        <v>35</v>
      </c>
      <c r="B55" s="358" t="s">
        <v>3299</v>
      </c>
      <c r="C55" s="1122"/>
      <c r="D55" s="1186"/>
      <c r="E55" s="1122"/>
      <c r="F55" s="1186"/>
      <c r="G55" s="1107"/>
      <c r="H55" s="1121"/>
      <c r="I55" s="1186"/>
      <c r="J55" s="1122"/>
      <c r="K55" s="1186"/>
      <c r="L55" s="1122"/>
      <c r="M55" s="1186"/>
      <c r="N55" s="1292">
        <v>35</v>
      </c>
    </row>
    <row r="56" spans="1:14">
      <c r="A56" s="1292">
        <v>36</v>
      </c>
      <c r="B56" s="358" t="s">
        <v>3300</v>
      </c>
      <c r="C56" s="1122"/>
      <c r="D56" s="1186"/>
      <c r="E56" s="1122"/>
      <c r="F56" s="1186"/>
      <c r="G56" s="1107"/>
      <c r="H56" s="1121"/>
      <c r="I56" s="1186"/>
      <c r="J56" s="1122"/>
      <c r="K56" s="1186"/>
      <c r="L56" s="1122"/>
      <c r="M56" s="1186"/>
      <c r="N56" s="1292">
        <v>36</v>
      </c>
    </row>
    <row r="57" spans="1:14" ht="15.75" thickBot="1">
      <c r="A57" s="1247">
        <v>37</v>
      </c>
      <c r="B57" s="794" t="s">
        <v>3825</v>
      </c>
      <c r="C57" s="1160"/>
      <c r="D57" s="1195"/>
      <c r="E57" s="1160"/>
      <c r="F57" s="1195"/>
      <c r="G57" s="1107"/>
      <c r="H57" s="1194"/>
      <c r="I57" s="1195"/>
      <c r="J57" s="1160"/>
      <c r="K57" s="1195"/>
      <c r="L57" s="1160"/>
      <c r="M57" s="1195"/>
      <c r="N57" s="1247">
        <v>37</v>
      </c>
    </row>
    <row r="59" spans="1:14" ht="15.75">
      <c r="A59" s="114" t="s">
        <v>680</v>
      </c>
      <c r="B59" s="1107"/>
      <c r="C59" s="1107"/>
      <c r="D59" s="1107"/>
      <c r="E59" s="1107"/>
      <c r="F59" s="1107"/>
      <c r="G59" s="1107"/>
      <c r="H59" s="114" t="s">
        <v>3826</v>
      </c>
    </row>
    <row r="60" spans="1:14">
      <c r="A60" s="1108" t="s">
        <v>3827</v>
      </c>
      <c r="B60" s="1108"/>
      <c r="C60" s="1108"/>
      <c r="D60" s="1108"/>
      <c r="E60" s="1108"/>
      <c r="F60" s="1108"/>
      <c r="G60" s="1107"/>
      <c r="H60" s="1108" t="s">
        <v>3828</v>
      </c>
      <c r="I60" s="1108"/>
      <c r="J60" s="1108"/>
      <c r="K60" s="1108"/>
      <c r="L60" s="1108"/>
      <c r="M60" s="1108"/>
      <c r="N60" s="1108"/>
    </row>
  </sheetData>
  <customSheetViews>
    <customSheetView guid="{15E51391-F6F3-48E9-B40F-0D0FA5B2E445}" scale="85" colorId="22" fitToPage="1">
      <pageMargins left="0.25" right="0.25" top="0.25" bottom="0.25" header="0" footer="0"/>
      <printOptions horizontalCentered="1" verticalCentered="1"/>
      <pageSetup scale="76" fitToWidth="2" orientation="portrait" horizontalDpi="300" verticalDpi="300" r:id="rId1"/>
      <headerFooter alignWithMargins="0"/>
    </customSheetView>
    <customSheetView guid="{3A144620-83F7-4F5B-821B-3720DAB5A017}" scale="85" colorId="22" fitToPage="1">
      <pageMargins left="0.25" right="0.25" top="0.25" bottom="0.25" header="0" footer="0"/>
      <printOptions horizontalCentered="1" verticalCentered="1"/>
      <pageSetup scale="76" fitToWidth="2" orientation="portrait" horizontalDpi="300" verticalDpi="300" r:id="rId2"/>
      <headerFooter alignWithMargins="0"/>
    </customSheetView>
    <customSheetView guid="{4AE1E835-A004-41CE-8576-E42DEB829644}" scale="85" colorId="22" fitToPage="1">
      <pageMargins left="0.25" right="0.25" top="0.25" bottom="0.25" header="0" footer="0"/>
      <printOptions horizontalCentered="1" verticalCentered="1"/>
      <pageSetup scale="76" fitToWidth="2" orientation="portrait" horizontalDpi="300" verticalDpi="300" r:id="rId3"/>
      <headerFooter alignWithMargins="0"/>
    </customSheetView>
    <customSheetView guid="{F164CA47-D0CA-4087-947A-F5047D94B8B7}" scale="85" colorId="22" fitToPage="1">
      <pageMargins left="0.25" right="0.25" top="0.25" bottom="0.25" header="0" footer="0"/>
      <printOptions horizontalCentered="1" verticalCentered="1"/>
      <pageSetup scale="76" fitToWidth="2" orientation="portrait" horizontalDpi="300" verticalDpi="300" r:id="rId4"/>
      <headerFooter alignWithMargins="0"/>
    </customSheetView>
    <customSheetView guid="{BD2EE8C8-7F57-4FE0-A338-C6EB2215B0F1}" scale="85" colorId="22" fitToPage="1">
      <pageMargins left="0.25" right="0.25" top="0.25" bottom="0.25" header="0" footer="0"/>
      <printOptions horizontalCentered="1" verticalCentered="1"/>
      <pageSetup scale="76" fitToWidth="2" orientation="portrait" horizontalDpi="300" verticalDpi="300" r:id="rId5"/>
      <headerFooter alignWithMargins="0"/>
    </customSheetView>
    <customSheetView guid="{C7E3EE00-B00F-419E-8611-266863084489}" scale="85" colorId="22" fitToPage="1">
      <pageMargins left="0.25" right="0.25" top="0.25" bottom="0.25" header="0" footer="0"/>
      <printOptions horizontalCentered="1" verticalCentered="1"/>
      <pageSetup scale="76" fitToWidth="2" orientation="portrait" horizontalDpi="300" verticalDpi="300" r:id="rId6"/>
      <headerFooter alignWithMargins="0"/>
    </customSheetView>
    <customSheetView guid="{3477AA39-47F3-4DEE-B5AC-34FD34A7C506}" scale="85" colorId="22" fitToPage="1">
      <pageMargins left="0.25" right="0.25" top="0.25" bottom="0.25" header="0" footer="0"/>
      <printOptions horizontalCentered="1" verticalCentered="1"/>
      <pageSetup scale="76" fitToWidth="2" orientation="portrait" horizontalDpi="300" verticalDpi="300" r:id="rId7"/>
      <headerFooter alignWithMargins="0"/>
    </customSheetView>
    <customSheetView guid="{49B64248-30F9-46D2-A9F4-36D89630158D}" scale="85" colorId="22" fitToPage="1">
      <pageMargins left="0.25" right="0.25" top="0.25" bottom="0.25" header="0" footer="0"/>
      <printOptions horizontalCentered="1" verticalCentered="1"/>
      <pageSetup scale="76" fitToWidth="2" orientation="portrait" horizontalDpi="300" verticalDpi="300" r:id="rId8"/>
      <headerFooter alignWithMargins="0"/>
    </customSheetView>
    <customSheetView guid="{9460FF40-1E23-4EAD-9F2E-3CC0E3823200}" scale="85" colorId="22" fitToPage="1">
      <pageMargins left="0.25" right="0.25" top="0.25" bottom="0.25" header="0" footer="0"/>
      <printOptions horizontalCentered="1" verticalCentered="1"/>
      <pageSetup scale="76" fitToWidth="2" orientation="portrait" horizontalDpi="300" verticalDpi="300" r:id="rId9"/>
      <headerFooter alignWithMargins="0"/>
    </customSheetView>
    <customSheetView guid="{EB23B504-8D38-44C1-A572-0BC0016A4154}" scale="85" colorId="22" fitToPage="1">
      <pageMargins left="0.25" right="0.25" top="0.25" bottom="0.25" header="0" footer="0"/>
      <printOptions horizontalCentered="1" verticalCentered="1"/>
      <pageSetup scale="76" fitToWidth="2" orientation="portrait" horizontalDpi="300" verticalDpi="300" r:id="rId10"/>
      <headerFooter alignWithMargins="0"/>
    </customSheetView>
    <customSheetView guid="{33F19BEF-14FD-48AD-9437-DC9391C2FB5D}" scale="85" colorId="22" fitToPage="1">
      <pageMargins left="0.25" right="0.25" top="0.25" bottom="0.25" header="0" footer="0"/>
      <printOptions horizontalCentered="1" verticalCentered="1"/>
      <pageSetup scale="76" fitToWidth="2" orientation="portrait" horizontalDpi="300" verticalDpi="300" r:id="rId11"/>
      <headerFooter alignWithMargins="0"/>
    </customSheetView>
    <customSheetView guid="{3572A64A-10E1-48A8-88DB-C6FDE35A45D9}" scale="85" colorId="22" fitToPage="1">
      <pageMargins left="0.25" right="0.25" top="0.25" bottom="0.25" header="0" footer="0"/>
      <printOptions horizontalCentered="1" verticalCentered="1"/>
      <pageSetup scale="76" fitToWidth="2" orientation="portrait" horizontalDpi="300" verticalDpi="300" r:id="rId12"/>
      <headerFooter alignWithMargins="0"/>
    </customSheetView>
    <customSheetView guid="{9A3FFF2B-6404-4DF1-A691-3B3D111BF416}" scale="85" colorId="22" fitToPage="1">
      <pageMargins left="0.25" right="0.25" top="0.25" bottom="0.25" header="0" footer="0"/>
      <printOptions horizontalCentered="1" verticalCentered="1"/>
      <pageSetup scale="76" fitToWidth="2" orientation="portrait" horizontalDpi="300" verticalDpi="300" r:id="rId13"/>
      <headerFooter alignWithMargins="0"/>
    </customSheetView>
    <customSheetView guid="{6972FD2D-1C11-49E2-936D-D053FB86EE49}" scale="85" colorId="22" fitToPage="1">
      <pageMargins left="0.25" right="0.25" top="0.25" bottom="0.25" header="0" footer="0"/>
      <printOptions horizontalCentered="1" verticalCentered="1"/>
      <pageSetup scale="76" fitToWidth="2" orientation="portrait" horizontalDpi="300" verticalDpi="300" r:id="rId14"/>
      <headerFooter alignWithMargins="0"/>
    </customSheetView>
    <customSheetView guid="{909B62D3-37B4-48E7-A28D-FCCB057513A6}" scale="85" colorId="22" fitToPage="1">
      <pageMargins left="0.25" right="0.25" top="0.25" bottom="0.25" header="0" footer="0"/>
      <printOptions horizontalCentered="1" verticalCentered="1"/>
      <pageSetup scale="76" fitToWidth="2" orientation="portrait" horizontalDpi="300" verticalDpi="300" r:id="rId15"/>
      <headerFooter alignWithMargins="0"/>
    </customSheetView>
    <customSheetView guid="{AF5B460E-BE98-4D6A-BC4D-FB7F586FE8C3}" scale="85" colorId="22" fitToPage="1">
      <pageMargins left="0.25" right="0.25" top="0.25" bottom="0.25" header="0" footer="0"/>
      <printOptions horizontalCentered="1" verticalCentered="1"/>
      <pageSetup scale="76" fitToWidth="2" orientation="portrait" horizontalDpi="300" verticalDpi="300" r:id="rId16"/>
      <headerFooter alignWithMargins="0"/>
    </customSheetView>
    <customSheetView guid="{AD2DEECA-73A1-433A-8496-725ED72ABD3B}" scale="85" colorId="22" fitToPage="1">
      <pageMargins left="0.25" right="0.25" top="0.25" bottom="0.25" header="0" footer="0"/>
      <printOptions horizontalCentered="1" verticalCentered="1"/>
      <pageSetup scale="76" fitToWidth="2" orientation="portrait" horizontalDpi="300" verticalDpi="300" r:id="rId17"/>
      <headerFooter alignWithMargins="0"/>
    </customSheetView>
    <customSheetView guid="{613A73D1-ED13-41BC-B183-6F740B4BAFC9}" scale="60" colorId="22" showPageBreaks="1" fitToPage="1" view="pageBreakPreview" topLeftCell="A16">
      <selection activeCell="B50" sqref="B50"/>
      <pageMargins left="0.25" right="0.25" top="0.25" bottom="0.25" header="0" footer="0"/>
      <printOptions horizontalCentered="1" verticalCentered="1"/>
      <pageSetup scale="77" fitToWidth="2" orientation="portrait" horizontalDpi="300" verticalDpi="300" r:id="rId18"/>
      <headerFooter alignWithMargins="0"/>
    </customSheetView>
  </customSheetViews>
  <printOptions horizontalCentered="1" verticalCentered="1"/>
  <pageMargins left="0.5" right="0.5" top="0.25" bottom="0.25" header="0" footer="0"/>
  <pageSetup scale="70" fitToWidth="2" orientation="portrait" horizontalDpi="300" verticalDpi="300" r:id="rId19"/>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34"/>
  <sheetViews>
    <sheetView defaultGridColor="0" view="pageBreakPreview" topLeftCell="D1" colorId="22" zoomScale="60" zoomScaleNormal="85" workbookViewId="0">
      <selection activeCell="H96" sqref="H96"/>
    </sheetView>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1109" t="s">
        <v>2056</v>
      </c>
      <c r="B1" s="1110"/>
      <c r="C1" s="1110"/>
      <c r="D1" s="1225"/>
      <c r="E1" s="1222" t="s">
        <v>1549</v>
      </c>
      <c r="F1" s="1257"/>
      <c r="G1" s="1224" t="s">
        <v>2058</v>
      </c>
      <c r="H1" s="1209" t="s">
        <v>2059</v>
      </c>
      <c r="I1" s="1107"/>
      <c r="J1" s="1109" t="s">
        <v>2056</v>
      </c>
      <c r="K1" s="1110"/>
      <c r="L1" s="1222" t="s">
        <v>1549</v>
      </c>
      <c r="M1" s="1115"/>
      <c r="N1" s="1224" t="s">
        <v>2058</v>
      </c>
      <c r="O1" s="1235" t="s">
        <v>2059</v>
      </c>
      <c r="P1" s="1209"/>
    </row>
    <row r="2" spans="1:16">
      <c r="A2" s="72" t="str">
        <f>'Data Sheet'!$C$25</f>
        <v>Central Hudson Gas &amp; Electric</v>
      </c>
      <c r="B2" s="1107"/>
      <c r="C2" s="1107"/>
      <c r="D2" s="1107"/>
      <c r="E2" s="1170" t="s">
        <v>1315</v>
      </c>
      <c r="F2" s="1153"/>
      <c r="G2" s="1237" t="s">
        <v>2061</v>
      </c>
      <c r="H2" s="1171"/>
      <c r="I2" s="1107"/>
      <c r="J2" s="72" t="str">
        <f>'Data Sheet'!$C$25</f>
        <v>Central Hudson Gas &amp; Electric</v>
      </c>
      <c r="K2" s="1107"/>
      <c r="L2" s="1170" t="s">
        <v>1315</v>
      </c>
      <c r="M2" s="1171"/>
      <c r="N2" s="1237" t="s">
        <v>2061</v>
      </c>
      <c r="O2" s="1168"/>
      <c r="P2" s="1169"/>
    </row>
    <row r="3" spans="1:16" ht="15" customHeight="1" thickBot="1">
      <c r="A3" s="1194"/>
      <c r="B3" s="1160"/>
      <c r="C3" s="1160"/>
      <c r="D3" s="1160"/>
      <c r="E3" s="1194" t="s">
        <v>1316</v>
      </c>
      <c r="F3" s="1160"/>
      <c r="G3" s="1341" t="str">
        <f>'Data Sheet'!$C$40</f>
        <v>4/14/14</v>
      </c>
      <c r="H3" s="1615" t="str">
        <f>'Data Sheet'!$C$38</f>
        <v>12/31/13</v>
      </c>
      <c r="I3" s="1107"/>
      <c r="J3" s="1194"/>
      <c r="K3" s="1160"/>
      <c r="L3" s="1194" t="s">
        <v>1316</v>
      </c>
      <c r="M3" s="1195"/>
      <c r="N3" s="1330" t="str">
        <f>'Data Sheet'!$C$40</f>
        <v>4/14/14</v>
      </c>
      <c r="O3" s="1143" t="str">
        <f>'Data Sheet'!$C$38</f>
        <v>12/31/13</v>
      </c>
      <c r="P3" s="1241"/>
    </row>
    <row r="4" spans="1:16" ht="15" customHeight="1" thickBot="1">
      <c r="A4" s="728" t="s">
        <v>3829</v>
      </c>
      <c r="B4" s="729"/>
      <c r="C4" s="729"/>
      <c r="D4" s="1230"/>
      <c r="E4" s="1230"/>
      <c r="F4" s="1230"/>
      <c r="G4" s="1232"/>
      <c r="H4" s="1241"/>
      <c r="I4" s="1107"/>
      <c r="J4" s="728" t="s">
        <v>3830</v>
      </c>
      <c r="K4" s="729"/>
      <c r="L4" s="729"/>
      <c r="M4" s="1230"/>
      <c r="N4" s="1230"/>
      <c r="O4" s="1232"/>
      <c r="P4" s="1241"/>
    </row>
    <row r="5" spans="1:16" ht="15.75">
      <c r="A5" s="68"/>
      <c r="B5" s="71"/>
      <c r="C5" s="71"/>
      <c r="D5" s="1108"/>
      <c r="E5" s="1108"/>
      <c r="F5" s="1108"/>
      <c r="G5" s="1235"/>
      <c r="H5" s="1171"/>
      <c r="I5" s="1107"/>
      <c r="J5" s="68"/>
      <c r="K5" s="71"/>
      <c r="L5" s="71"/>
      <c r="M5" s="1108"/>
      <c r="N5" s="1108"/>
      <c r="O5" s="1235"/>
      <c r="P5" s="1171"/>
    </row>
    <row r="6" spans="1:16">
      <c r="A6" s="1170" t="s">
        <v>3831</v>
      </c>
      <c r="B6" s="1107"/>
      <c r="C6" s="1107"/>
      <c r="D6" s="1107"/>
      <c r="E6" s="1107" t="s">
        <v>3832</v>
      </c>
      <c r="F6" s="1107"/>
      <c r="G6" s="1107"/>
      <c r="H6" s="1171"/>
      <c r="I6" s="1107"/>
      <c r="J6" s="1170" t="s">
        <v>3833</v>
      </c>
      <c r="K6" s="1107"/>
      <c r="L6" s="1107"/>
      <c r="M6" s="1107" t="s">
        <v>3834</v>
      </c>
      <c r="N6" s="1107"/>
      <c r="O6" s="1107"/>
      <c r="P6" s="1171"/>
    </row>
    <row r="7" spans="1:16">
      <c r="A7" s="1170" t="s">
        <v>3835</v>
      </c>
      <c r="B7" s="1107"/>
      <c r="C7" s="1107"/>
      <c r="D7" s="1107"/>
      <c r="E7" s="1107" t="s">
        <v>3836</v>
      </c>
      <c r="F7" s="1107"/>
      <c r="G7" s="1107"/>
      <c r="H7" s="1171"/>
      <c r="I7" s="1107"/>
      <c r="J7" s="1170" t="s">
        <v>3837</v>
      </c>
      <c r="K7" s="1107"/>
      <c r="L7" s="1107"/>
      <c r="M7" s="1107" t="s">
        <v>3838</v>
      </c>
      <c r="N7" s="1107"/>
      <c r="O7" s="1107"/>
      <c r="P7" s="1171"/>
    </row>
    <row r="8" spans="1:16">
      <c r="A8" s="1170" t="s">
        <v>3839</v>
      </c>
      <c r="B8" s="1107"/>
      <c r="C8" s="1107"/>
      <c r="D8" s="1107"/>
      <c r="E8" s="1107" t="s">
        <v>3840</v>
      </c>
      <c r="F8" s="1107"/>
      <c r="G8" s="1107"/>
      <c r="H8" s="1171"/>
      <c r="I8" s="1107"/>
      <c r="J8" s="1170" t="s">
        <v>3841</v>
      </c>
      <c r="K8" s="1107"/>
      <c r="L8" s="1107"/>
      <c r="M8" s="1107" t="s">
        <v>3842</v>
      </c>
      <c r="N8" s="1107"/>
      <c r="O8" s="1107"/>
      <c r="P8" s="1171"/>
    </row>
    <row r="9" spans="1:16">
      <c r="A9" s="1170" t="s">
        <v>3843</v>
      </c>
      <c r="B9" s="1107"/>
      <c r="C9" s="1107"/>
      <c r="D9" s="1107"/>
      <c r="E9" s="1107" t="s">
        <v>3844</v>
      </c>
      <c r="F9" s="1107"/>
      <c r="G9" s="1107"/>
      <c r="H9" s="1171"/>
      <c r="I9" s="1107"/>
      <c r="J9" s="1170" t="s">
        <v>3845</v>
      </c>
      <c r="K9" s="1107"/>
      <c r="L9" s="1107"/>
      <c r="M9" s="1107" t="s">
        <v>3846</v>
      </c>
      <c r="N9" s="1107"/>
      <c r="O9" s="1107"/>
      <c r="P9" s="1171"/>
    </row>
    <row r="10" spans="1:16">
      <c r="A10" s="1170"/>
      <c r="B10" s="1107"/>
      <c r="C10" s="1107"/>
      <c r="D10" s="1107"/>
      <c r="E10" s="1107"/>
      <c r="F10" s="1107"/>
      <c r="G10" s="1107"/>
      <c r="H10" s="1171"/>
      <c r="I10" s="1107"/>
      <c r="J10" s="1170" t="s">
        <v>3847</v>
      </c>
      <c r="K10" s="1107"/>
      <c r="L10" s="1107"/>
      <c r="M10" s="1107" t="s">
        <v>3848</v>
      </c>
      <c r="N10" s="1107"/>
      <c r="O10" s="1107"/>
      <c r="P10" s="1171"/>
    </row>
    <row r="11" spans="1:16" ht="15.75" thickBot="1">
      <c r="A11" s="1170"/>
      <c r="B11" s="1107"/>
      <c r="C11" s="1107"/>
      <c r="D11" s="1107"/>
      <c r="E11" s="1107"/>
      <c r="F11" s="1107"/>
      <c r="G11" s="1107"/>
      <c r="H11" s="1171"/>
      <c r="I11" s="1107"/>
      <c r="J11" s="1170"/>
      <c r="K11" s="1107"/>
      <c r="L11" s="1107"/>
      <c r="M11" s="1107"/>
      <c r="N11" s="1107"/>
      <c r="O11" s="1107"/>
      <c r="P11" s="1171"/>
    </row>
    <row r="12" spans="1:16" ht="15.75" thickBot="1">
      <c r="A12" s="1236"/>
      <c r="B12" s="1235"/>
      <c r="C12" s="1209"/>
      <c r="D12" s="1209"/>
      <c r="E12" s="1234" t="s">
        <v>3849</v>
      </c>
      <c r="F12" s="1234" t="s">
        <v>3850</v>
      </c>
      <c r="G12" s="1209" t="s">
        <v>3850</v>
      </c>
      <c r="H12" s="1167"/>
      <c r="I12" s="1107"/>
      <c r="J12" s="1224" t="s">
        <v>3851</v>
      </c>
      <c r="K12" s="1234"/>
      <c r="L12" s="1232" t="s">
        <v>3294</v>
      </c>
      <c r="M12" s="1231"/>
      <c r="N12" s="1234"/>
      <c r="O12" s="1234"/>
      <c r="P12" s="1167"/>
    </row>
    <row r="13" spans="1:16">
      <c r="A13" s="1237"/>
      <c r="B13" s="1227"/>
      <c r="C13" s="1120"/>
      <c r="D13" s="1120" t="s">
        <v>2682</v>
      </c>
      <c r="E13" s="1120" t="s">
        <v>3852</v>
      </c>
      <c r="F13" s="1120" t="s">
        <v>3853</v>
      </c>
      <c r="G13" s="1120" t="s">
        <v>3854</v>
      </c>
      <c r="H13" s="1120"/>
      <c r="I13" s="1107"/>
      <c r="J13" s="1237" t="s">
        <v>1107</v>
      </c>
      <c r="K13" s="1237"/>
      <c r="L13" s="1120"/>
      <c r="M13" s="1120"/>
      <c r="N13" s="1120" t="s">
        <v>3855</v>
      </c>
      <c r="O13" s="1120" t="s">
        <v>3856</v>
      </c>
      <c r="P13" s="1120"/>
    </row>
    <row r="14" spans="1:16">
      <c r="A14" s="1237" t="s">
        <v>1984</v>
      </c>
      <c r="B14" s="1168" t="s">
        <v>3857</v>
      </c>
      <c r="C14" s="1169"/>
      <c r="D14" s="1120" t="s">
        <v>3858</v>
      </c>
      <c r="E14" s="1120" t="s">
        <v>3859</v>
      </c>
      <c r="F14" s="1120" t="s">
        <v>2234</v>
      </c>
      <c r="G14" s="1120" t="s">
        <v>3386</v>
      </c>
      <c r="H14" s="1120" t="s">
        <v>3387</v>
      </c>
      <c r="I14" s="1107"/>
      <c r="J14" s="1237" t="s">
        <v>3388</v>
      </c>
      <c r="K14" s="1237" t="s">
        <v>4123</v>
      </c>
      <c r="L14" s="1120"/>
      <c r="M14" s="1120"/>
      <c r="N14" s="1120" t="s">
        <v>624</v>
      </c>
      <c r="O14" s="1120" t="s">
        <v>3389</v>
      </c>
      <c r="P14" s="1237" t="s">
        <v>1984</v>
      </c>
    </row>
    <row r="15" spans="1:16">
      <c r="A15" s="1237" t="s">
        <v>1987</v>
      </c>
      <c r="B15" s="1168"/>
      <c r="C15" s="1169"/>
      <c r="D15" s="1120" t="s">
        <v>3390</v>
      </c>
      <c r="E15" s="1120" t="s">
        <v>3391</v>
      </c>
      <c r="F15" s="1120" t="s">
        <v>3392</v>
      </c>
      <c r="G15" s="1120" t="s">
        <v>3851</v>
      </c>
      <c r="H15" s="1120"/>
      <c r="I15" s="1107"/>
      <c r="J15" s="1237" t="s">
        <v>3393</v>
      </c>
      <c r="K15" s="1237" t="s">
        <v>3394</v>
      </c>
      <c r="L15" s="1120" t="s">
        <v>2865</v>
      </c>
      <c r="M15" s="1120" t="s">
        <v>4115</v>
      </c>
      <c r="N15" s="1120" t="s">
        <v>2865</v>
      </c>
      <c r="O15" s="1120" t="s">
        <v>3395</v>
      </c>
      <c r="P15" s="1237" t="s">
        <v>1987</v>
      </c>
    </row>
    <row r="16" spans="1:16">
      <c r="A16" s="1237"/>
      <c r="B16" s="1168"/>
      <c r="C16" s="1169"/>
      <c r="D16" s="1120"/>
      <c r="E16" s="1120" t="s">
        <v>3396</v>
      </c>
      <c r="F16" s="1120" t="s">
        <v>3397</v>
      </c>
      <c r="G16" s="1120" t="s">
        <v>3398</v>
      </c>
      <c r="H16" s="1120"/>
      <c r="I16" s="1107"/>
      <c r="J16" s="1237" t="s">
        <v>3399</v>
      </c>
      <c r="K16" s="1237"/>
      <c r="L16" s="1120"/>
      <c r="M16" s="1120"/>
      <c r="N16" s="1120"/>
      <c r="O16" s="1120" t="s">
        <v>3400</v>
      </c>
      <c r="P16" s="1237"/>
    </row>
    <row r="17" spans="1:16" ht="15.75" thickBot="1">
      <c r="A17" s="1239"/>
      <c r="B17" s="1230" t="s">
        <v>3447</v>
      </c>
      <c r="C17" s="1241"/>
      <c r="D17" s="1240" t="s">
        <v>3448</v>
      </c>
      <c r="E17" s="1240" t="s">
        <v>3449</v>
      </c>
      <c r="F17" s="1240" t="s">
        <v>3450</v>
      </c>
      <c r="G17" s="1240" t="s">
        <v>2692</v>
      </c>
      <c r="H17" s="1240" t="s">
        <v>2693</v>
      </c>
      <c r="I17" s="1107"/>
      <c r="J17" s="1239" t="s">
        <v>2694</v>
      </c>
      <c r="K17" s="1240" t="s">
        <v>2695</v>
      </c>
      <c r="L17" s="1240" t="s">
        <v>2696</v>
      </c>
      <c r="M17" s="1240" t="s">
        <v>2697</v>
      </c>
      <c r="N17" s="1240" t="s">
        <v>2698</v>
      </c>
      <c r="O17" s="1240" t="s">
        <v>2699</v>
      </c>
      <c r="P17" s="1239"/>
    </row>
    <row r="18" spans="1:16">
      <c r="A18" s="1228">
        <v>1</v>
      </c>
      <c r="B18" s="1244"/>
      <c r="C18" s="1171"/>
      <c r="D18" s="1171"/>
      <c r="E18" s="1171"/>
      <c r="F18" s="1171"/>
      <c r="G18" s="1246"/>
      <c r="H18" s="1246"/>
      <c r="I18" s="1107"/>
      <c r="J18" s="1320"/>
      <c r="K18" s="1694"/>
      <c r="L18" s="1246"/>
      <c r="M18" s="1246"/>
      <c r="N18" s="1171"/>
      <c r="O18" s="1171"/>
      <c r="P18" s="1228">
        <v>1</v>
      </c>
    </row>
    <row r="19" spans="1:16">
      <c r="A19" s="1228">
        <v>2</v>
      </c>
      <c r="B19" s="1244"/>
      <c r="C19" s="1171"/>
      <c r="D19" s="1171"/>
      <c r="E19" s="1171"/>
      <c r="F19" s="1171"/>
      <c r="G19" s="1246"/>
      <c r="H19" s="1246"/>
      <c r="I19" s="1107"/>
      <c r="J19" s="1320"/>
      <c r="K19" s="1694"/>
      <c r="L19" s="1246"/>
      <c r="M19" s="1246"/>
      <c r="N19" s="1171"/>
      <c r="O19" s="1171"/>
      <c r="P19" s="1228">
        <v>2</v>
      </c>
    </row>
    <row r="20" spans="1:16">
      <c r="A20" s="1228">
        <v>3</v>
      </c>
      <c r="B20" s="1244"/>
      <c r="C20" s="1171"/>
      <c r="D20" s="1171"/>
      <c r="E20" s="1171"/>
      <c r="F20" s="1171"/>
      <c r="G20" s="1246"/>
      <c r="H20" s="1246"/>
      <c r="I20" s="1107"/>
      <c r="J20" s="1320"/>
      <c r="K20" s="1694"/>
      <c r="L20" s="1246"/>
      <c r="M20" s="1246"/>
      <c r="N20" s="1171"/>
      <c r="O20" s="1171"/>
      <c r="P20" s="1228">
        <v>3</v>
      </c>
    </row>
    <row r="21" spans="1:16">
      <c r="A21" s="1228">
        <v>4</v>
      </c>
      <c r="B21" s="1244"/>
      <c r="C21" s="1171"/>
      <c r="D21" s="1171"/>
      <c r="E21" s="1171"/>
      <c r="F21" s="1171"/>
      <c r="G21" s="1246"/>
      <c r="H21" s="1246"/>
      <c r="I21" s="1107"/>
      <c r="J21" s="1320"/>
      <c r="K21" s="1694"/>
      <c r="L21" s="1246"/>
      <c r="M21" s="1246"/>
      <c r="N21" s="1171"/>
      <c r="O21" s="1171"/>
      <c r="P21" s="1228">
        <v>4</v>
      </c>
    </row>
    <row r="22" spans="1:16">
      <c r="A22" s="1228">
        <v>5</v>
      </c>
      <c r="B22" s="1244"/>
      <c r="C22" s="1171"/>
      <c r="D22" s="1171"/>
      <c r="E22" s="1171"/>
      <c r="F22" s="1171"/>
      <c r="G22" s="1246"/>
      <c r="H22" s="1246"/>
      <c r="I22" s="1107"/>
      <c r="J22" s="1320"/>
      <c r="K22" s="1694"/>
      <c r="L22" s="1246"/>
      <c r="M22" s="1246"/>
      <c r="N22" s="1171"/>
      <c r="O22" s="1171"/>
      <c r="P22" s="1228">
        <v>5</v>
      </c>
    </row>
    <row r="23" spans="1:16">
      <c r="A23" s="1228">
        <v>6</v>
      </c>
      <c r="B23" s="1244"/>
      <c r="C23" s="1171"/>
      <c r="D23" s="1171"/>
      <c r="E23" s="1171"/>
      <c r="F23" s="1171"/>
      <c r="G23" s="1246"/>
      <c r="H23" s="1246"/>
      <c r="I23" s="1107"/>
      <c r="J23" s="1320"/>
      <c r="K23" s="1694"/>
      <c r="L23" s="1246"/>
      <c r="M23" s="1246"/>
      <c r="N23" s="1171"/>
      <c r="O23" s="1171"/>
      <c r="P23" s="1228">
        <v>6</v>
      </c>
    </row>
    <row r="24" spans="1:16">
      <c r="A24" s="1228">
        <v>7</v>
      </c>
      <c r="B24" s="1244"/>
      <c r="C24" s="1171"/>
      <c r="D24" s="1171"/>
      <c r="E24" s="1171"/>
      <c r="F24" s="1171"/>
      <c r="G24" s="1246"/>
      <c r="H24" s="1246"/>
      <c r="I24" s="1107"/>
      <c r="J24" s="1320"/>
      <c r="K24" s="1694"/>
      <c r="L24" s="1246"/>
      <c r="M24" s="1246"/>
      <c r="N24" s="1171"/>
      <c r="O24" s="1171"/>
      <c r="P24" s="1228">
        <v>7</v>
      </c>
    </row>
    <row r="25" spans="1:16">
      <c r="A25" s="1228">
        <v>8</v>
      </c>
      <c r="B25" s="1244"/>
      <c r="C25" s="1171"/>
      <c r="D25" s="1171"/>
      <c r="E25" s="1171"/>
      <c r="F25" s="1171"/>
      <c r="G25" s="1246"/>
      <c r="H25" s="1246"/>
      <c r="I25" s="1107"/>
      <c r="J25" s="1320"/>
      <c r="K25" s="1694"/>
      <c r="L25" s="1246"/>
      <c r="M25" s="1246"/>
      <c r="N25" s="1171"/>
      <c r="O25" s="1171"/>
      <c r="P25" s="1228">
        <v>8</v>
      </c>
    </row>
    <row r="26" spans="1:16">
      <c r="A26" s="1228">
        <v>9</v>
      </c>
      <c r="B26" s="1244"/>
      <c r="C26" s="1171"/>
      <c r="D26" s="1171"/>
      <c r="E26" s="1171"/>
      <c r="F26" s="1171"/>
      <c r="G26" s="1246"/>
      <c r="H26" s="1246"/>
      <c r="I26" s="1107"/>
      <c r="J26" s="1320"/>
      <c r="K26" s="1694"/>
      <c r="L26" s="1246"/>
      <c r="M26" s="1246"/>
      <c r="N26" s="1171"/>
      <c r="O26" s="1171"/>
      <c r="P26" s="1228">
        <v>9</v>
      </c>
    </row>
    <row r="27" spans="1:16">
      <c r="A27" s="1228">
        <v>10</v>
      </c>
      <c r="B27" s="1244"/>
      <c r="C27" s="1171"/>
      <c r="D27" s="1171"/>
      <c r="E27" s="1171"/>
      <c r="F27" s="1171"/>
      <c r="G27" s="1246"/>
      <c r="H27" s="1246"/>
      <c r="I27" s="1107"/>
      <c r="J27" s="1320"/>
      <c r="K27" s="1694"/>
      <c r="L27" s="1246"/>
      <c r="M27" s="1246"/>
      <c r="N27" s="1171"/>
      <c r="O27" s="1171"/>
      <c r="P27" s="1228">
        <v>10</v>
      </c>
    </row>
    <row r="28" spans="1:16">
      <c r="A28" s="1228">
        <v>11</v>
      </c>
      <c r="B28" s="1244"/>
      <c r="C28" s="1171"/>
      <c r="D28" s="1171"/>
      <c r="E28" s="1171"/>
      <c r="F28" s="1171"/>
      <c r="G28" s="1246"/>
      <c r="H28" s="1246"/>
      <c r="I28" s="1107"/>
      <c r="J28" s="1320"/>
      <c r="K28" s="1694"/>
      <c r="L28" s="1246"/>
      <c r="M28" s="1246"/>
      <c r="N28" s="1171"/>
      <c r="O28" s="1171"/>
      <c r="P28" s="1228">
        <v>11</v>
      </c>
    </row>
    <row r="29" spans="1:16">
      <c r="A29" s="1228">
        <v>12</v>
      </c>
      <c r="B29" s="1170"/>
      <c r="C29" s="1171"/>
      <c r="D29" s="1171"/>
      <c r="E29" s="1171"/>
      <c r="F29" s="1171"/>
      <c r="G29" s="1246"/>
      <c r="H29" s="1246"/>
      <c r="I29" s="1107"/>
      <c r="J29" s="1320"/>
      <c r="K29" s="1320"/>
      <c r="L29" s="1246"/>
      <c r="M29" s="1246"/>
      <c r="N29" s="1171"/>
      <c r="O29" s="1171"/>
      <c r="P29" s="1228">
        <v>12</v>
      </c>
    </row>
    <row r="30" spans="1:16">
      <c r="A30" s="1228">
        <v>13</v>
      </c>
      <c r="B30" s="1170"/>
      <c r="C30" s="1171"/>
      <c r="D30" s="1171"/>
      <c r="E30" s="1171"/>
      <c r="F30" s="1171"/>
      <c r="G30" s="1246"/>
      <c r="H30" s="1246"/>
      <c r="I30" s="1107"/>
      <c r="J30" s="1320"/>
      <c r="K30" s="1320"/>
      <c r="L30" s="1246"/>
      <c r="M30" s="1246"/>
      <c r="N30" s="1171"/>
      <c r="O30" s="1171"/>
      <c r="P30" s="1228">
        <v>13</v>
      </c>
    </row>
    <row r="31" spans="1:16">
      <c r="A31" s="1228">
        <v>14</v>
      </c>
      <c r="B31" s="1170"/>
      <c r="C31" s="1171"/>
      <c r="D31" s="1171"/>
      <c r="E31" s="1171"/>
      <c r="F31" s="1171"/>
      <c r="G31" s="1246"/>
      <c r="H31" s="1246"/>
      <c r="I31" s="1107"/>
      <c r="J31" s="1320"/>
      <c r="K31" s="1320"/>
      <c r="L31" s="1246"/>
      <c r="M31" s="1246"/>
      <c r="N31" s="1171"/>
      <c r="O31" s="1171"/>
      <c r="P31" s="1228">
        <v>14</v>
      </c>
    </row>
    <row r="32" spans="1:16">
      <c r="A32" s="1228">
        <v>15</v>
      </c>
      <c r="B32" s="1170"/>
      <c r="C32" s="1171"/>
      <c r="D32" s="1171"/>
      <c r="E32" s="1171"/>
      <c r="F32" s="1171"/>
      <c r="G32" s="1246"/>
      <c r="H32" s="1246"/>
      <c r="I32" s="1107"/>
      <c r="J32" s="1320"/>
      <c r="K32" s="1320"/>
      <c r="L32" s="1246"/>
      <c r="M32" s="1246"/>
      <c r="N32" s="1171"/>
      <c r="O32" s="1171"/>
      <c r="P32" s="1228">
        <v>15</v>
      </c>
    </row>
    <row r="33" spans="1:16">
      <c r="A33" s="1228">
        <v>16</v>
      </c>
      <c r="B33" s="1170"/>
      <c r="C33" s="1171"/>
      <c r="D33" s="1171"/>
      <c r="E33" s="1171"/>
      <c r="F33" s="1171"/>
      <c r="G33" s="1246"/>
      <c r="H33" s="1246"/>
      <c r="I33" s="1107"/>
      <c r="J33" s="1320"/>
      <c r="K33" s="1320"/>
      <c r="L33" s="1246"/>
      <c r="M33" s="1246"/>
      <c r="N33" s="1171"/>
      <c r="O33" s="1171"/>
      <c r="P33" s="1228">
        <v>16</v>
      </c>
    </row>
    <row r="34" spans="1:16">
      <c r="A34" s="1228">
        <v>17</v>
      </c>
      <c r="B34" s="1170"/>
      <c r="C34" s="1171"/>
      <c r="D34" s="1171"/>
      <c r="E34" s="1171"/>
      <c r="F34" s="1171"/>
      <c r="G34" s="1246"/>
      <c r="H34" s="1246"/>
      <c r="I34" s="1107"/>
      <c r="J34" s="1320"/>
      <c r="K34" s="1320"/>
      <c r="L34" s="1246"/>
      <c r="M34" s="1246"/>
      <c r="N34" s="1171"/>
      <c r="O34" s="1171"/>
      <c r="P34" s="1228">
        <v>17</v>
      </c>
    </row>
    <row r="35" spans="1:16">
      <c r="A35" s="1228">
        <v>18</v>
      </c>
      <c r="B35" s="1170"/>
      <c r="C35" s="1171"/>
      <c r="D35" s="1171"/>
      <c r="E35" s="1171"/>
      <c r="F35" s="1171"/>
      <c r="G35" s="1246"/>
      <c r="H35" s="1246"/>
      <c r="I35" s="1107"/>
      <c r="J35" s="1320"/>
      <c r="K35" s="1320"/>
      <c r="L35" s="1246"/>
      <c r="M35" s="1246"/>
      <c r="N35" s="1171"/>
      <c r="O35" s="1171"/>
      <c r="P35" s="1228">
        <v>18</v>
      </c>
    </row>
    <row r="36" spans="1:16">
      <c r="A36" s="1228">
        <v>19</v>
      </c>
      <c r="B36" s="1170"/>
      <c r="C36" s="1171"/>
      <c r="D36" s="1171"/>
      <c r="E36" s="1171"/>
      <c r="F36" s="1171"/>
      <c r="G36" s="1246"/>
      <c r="H36" s="1246"/>
      <c r="I36" s="1107"/>
      <c r="J36" s="1320"/>
      <c r="K36" s="1320"/>
      <c r="L36" s="1246"/>
      <c r="M36" s="1246"/>
      <c r="N36" s="1171"/>
      <c r="O36" s="1171"/>
      <c r="P36" s="1228">
        <v>19</v>
      </c>
    </row>
    <row r="37" spans="1:16">
      <c r="A37" s="1228">
        <v>20</v>
      </c>
      <c r="B37" s="1170"/>
      <c r="C37" s="1171"/>
      <c r="D37" s="1171"/>
      <c r="E37" s="1171"/>
      <c r="F37" s="1171"/>
      <c r="G37" s="1246"/>
      <c r="H37" s="1246"/>
      <c r="I37" s="1107"/>
      <c r="J37" s="1320"/>
      <c r="K37" s="1320"/>
      <c r="L37" s="1246"/>
      <c r="M37" s="1246"/>
      <c r="N37" s="1171"/>
      <c r="O37" s="1171"/>
      <c r="P37" s="1228">
        <v>20</v>
      </c>
    </row>
    <row r="38" spans="1:16">
      <c r="A38" s="1228">
        <v>21</v>
      </c>
      <c r="B38" s="1170"/>
      <c r="C38" s="1171"/>
      <c r="D38" s="1171"/>
      <c r="E38" s="1171"/>
      <c r="F38" s="1171"/>
      <c r="G38" s="1246"/>
      <c r="H38" s="1246"/>
      <c r="I38" s="1107"/>
      <c r="J38" s="1320"/>
      <c r="K38" s="1320"/>
      <c r="L38" s="1246"/>
      <c r="M38" s="1246"/>
      <c r="N38" s="1171"/>
      <c r="O38" s="1171"/>
      <c r="P38" s="1228">
        <v>21</v>
      </c>
    </row>
    <row r="39" spans="1:16">
      <c r="A39" s="1228">
        <v>22</v>
      </c>
      <c r="B39" s="1170"/>
      <c r="C39" s="1171"/>
      <c r="D39" s="1171"/>
      <c r="E39" s="1171"/>
      <c r="F39" s="1171"/>
      <c r="G39" s="1246"/>
      <c r="H39" s="1246"/>
      <c r="I39" s="1107"/>
      <c r="J39" s="1320"/>
      <c r="K39" s="1320"/>
      <c r="L39" s="1246"/>
      <c r="M39" s="1246"/>
      <c r="N39" s="1171"/>
      <c r="O39" s="1171"/>
      <c r="P39" s="1228">
        <v>22</v>
      </c>
    </row>
    <row r="40" spans="1:16">
      <c r="A40" s="1228">
        <v>23</v>
      </c>
      <c r="B40" s="1170"/>
      <c r="C40" s="1171"/>
      <c r="D40" s="1171"/>
      <c r="E40" s="1171"/>
      <c r="F40" s="1171"/>
      <c r="G40" s="1246"/>
      <c r="H40" s="1246"/>
      <c r="I40" s="1107"/>
      <c r="J40" s="1320"/>
      <c r="K40" s="1320"/>
      <c r="L40" s="1246"/>
      <c r="M40" s="1246"/>
      <c r="N40" s="1171"/>
      <c r="O40" s="1171"/>
      <c r="P40" s="1228">
        <v>23</v>
      </c>
    </row>
    <row r="41" spans="1:16">
      <c r="A41" s="1228">
        <v>24</v>
      </c>
      <c r="B41" s="1170"/>
      <c r="C41" s="1171"/>
      <c r="D41" s="1171"/>
      <c r="E41" s="1171"/>
      <c r="F41" s="1171"/>
      <c r="G41" s="1246"/>
      <c r="H41" s="1246"/>
      <c r="I41" s="1107"/>
      <c r="J41" s="1320"/>
      <c r="K41" s="1320"/>
      <c r="L41" s="1246"/>
      <c r="M41" s="1246"/>
      <c r="N41" s="1171"/>
      <c r="O41" s="1171"/>
      <c r="P41" s="1228">
        <v>24</v>
      </c>
    </row>
    <row r="42" spans="1:16">
      <c r="A42" s="1228">
        <v>25</v>
      </c>
      <c r="B42" s="1170"/>
      <c r="C42" s="1171"/>
      <c r="D42" s="1171"/>
      <c r="E42" s="1171"/>
      <c r="F42" s="1171"/>
      <c r="G42" s="1246"/>
      <c r="H42" s="1246"/>
      <c r="I42" s="1107"/>
      <c r="J42" s="1320"/>
      <c r="K42" s="1320"/>
      <c r="L42" s="1246"/>
      <c r="M42" s="1246"/>
      <c r="N42" s="1171"/>
      <c r="O42" s="1171"/>
      <c r="P42" s="1228">
        <v>25</v>
      </c>
    </row>
    <row r="43" spans="1:16">
      <c r="A43" s="1228">
        <v>26</v>
      </c>
      <c r="B43" s="1170"/>
      <c r="C43" s="1171"/>
      <c r="D43" s="1171"/>
      <c r="E43" s="1171"/>
      <c r="F43" s="1171"/>
      <c r="G43" s="1246"/>
      <c r="H43" s="1246"/>
      <c r="I43" s="1107"/>
      <c r="J43" s="1320"/>
      <c r="K43" s="1320"/>
      <c r="L43" s="1246"/>
      <c r="M43" s="1246"/>
      <c r="N43" s="1171"/>
      <c r="O43" s="1171"/>
      <c r="P43" s="1228">
        <v>26</v>
      </c>
    </row>
    <row r="44" spans="1:16">
      <c r="A44" s="1228">
        <v>27</v>
      </c>
      <c r="B44" s="1170"/>
      <c r="C44" s="1171"/>
      <c r="D44" s="1171"/>
      <c r="E44" s="1171"/>
      <c r="F44" s="1171"/>
      <c r="G44" s="1246"/>
      <c r="H44" s="1246"/>
      <c r="I44" s="1107"/>
      <c r="J44" s="1320"/>
      <c r="K44" s="1320"/>
      <c r="L44" s="1246"/>
      <c r="M44" s="1246"/>
      <c r="N44" s="1171"/>
      <c r="O44" s="1171"/>
      <c r="P44" s="1228">
        <v>27</v>
      </c>
    </row>
    <row r="45" spans="1:16">
      <c r="A45" s="1228">
        <v>28</v>
      </c>
      <c r="B45" s="1170"/>
      <c r="C45" s="1171"/>
      <c r="D45" s="1171"/>
      <c r="E45" s="1171"/>
      <c r="F45" s="1171"/>
      <c r="G45" s="1246"/>
      <c r="H45" s="1246"/>
      <c r="I45" s="1107"/>
      <c r="J45" s="1320"/>
      <c r="K45" s="1320"/>
      <c r="L45" s="1246"/>
      <c r="M45" s="1246"/>
      <c r="N45" s="1171"/>
      <c r="O45" s="1171"/>
      <c r="P45" s="1228">
        <v>28</v>
      </c>
    </row>
    <row r="46" spans="1:16">
      <c r="A46" s="1228">
        <v>29</v>
      </c>
      <c r="B46" s="1170"/>
      <c r="C46" s="1171"/>
      <c r="D46" s="1171"/>
      <c r="E46" s="1171"/>
      <c r="F46" s="1171"/>
      <c r="G46" s="1246"/>
      <c r="H46" s="1246"/>
      <c r="I46" s="1107"/>
      <c r="J46" s="1320"/>
      <c r="K46" s="1320"/>
      <c r="L46" s="1246"/>
      <c r="M46" s="1246"/>
      <c r="N46" s="1171"/>
      <c r="O46" s="1171"/>
      <c r="P46" s="1228">
        <v>29</v>
      </c>
    </row>
    <row r="47" spans="1:16">
      <c r="A47" s="1228">
        <v>30</v>
      </c>
      <c r="B47" s="1170"/>
      <c r="C47" s="1171"/>
      <c r="D47" s="1171"/>
      <c r="E47" s="1171"/>
      <c r="F47" s="1171"/>
      <c r="G47" s="1246"/>
      <c r="H47" s="1246"/>
      <c r="I47" s="1107"/>
      <c r="J47" s="1320"/>
      <c r="K47" s="1320"/>
      <c r="L47" s="1246"/>
      <c r="M47" s="1246"/>
      <c r="N47" s="1171"/>
      <c r="O47" s="1171"/>
      <c r="P47" s="1228">
        <v>30</v>
      </c>
    </row>
    <row r="48" spans="1:16">
      <c r="A48" s="1228">
        <v>31</v>
      </c>
      <c r="B48" s="1170"/>
      <c r="C48" s="1171"/>
      <c r="D48" s="1171"/>
      <c r="E48" s="1171"/>
      <c r="F48" s="1171"/>
      <c r="G48" s="1246"/>
      <c r="H48" s="1246"/>
      <c r="I48" s="1107"/>
      <c r="J48" s="1320"/>
      <c r="K48" s="1320"/>
      <c r="L48" s="1246"/>
      <c r="M48" s="1246"/>
      <c r="N48" s="1171"/>
      <c r="O48" s="1171"/>
      <c r="P48" s="1228">
        <v>31</v>
      </c>
    </row>
    <row r="49" spans="1:16">
      <c r="A49" s="1228">
        <v>32</v>
      </c>
      <c r="B49" s="1170"/>
      <c r="C49" s="1171"/>
      <c r="D49" s="1171"/>
      <c r="E49" s="1171"/>
      <c r="F49" s="1171"/>
      <c r="G49" s="1246"/>
      <c r="H49" s="1246"/>
      <c r="I49" s="1107"/>
      <c r="J49" s="1320"/>
      <c r="K49" s="1320"/>
      <c r="L49" s="1246"/>
      <c r="M49" s="1246"/>
      <c r="N49" s="1171"/>
      <c r="O49" s="1171"/>
      <c r="P49" s="1228">
        <v>32</v>
      </c>
    </row>
    <row r="50" spans="1:16">
      <c r="A50" s="1228">
        <v>33</v>
      </c>
      <c r="B50" s="1170"/>
      <c r="C50" s="1171"/>
      <c r="D50" s="1171"/>
      <c r="E50" s="1171"/>
      <c r="F50" s="1171"/>
      <c r="G50" s="1246"/>
      <c r="H50" s="1246"/>
      <c r="I50" s="1107"/>
      <c r="J50" s="1320"/>
      <c r="K50" s="1320"/>
      <c r="L50" s="1246"/>
      <c r="M50" s="1246"/>
      <c r="N50" s="1171"/>
      <c r="O50" s="1171"/>
      <c r="P50" s="1228">
        <v>33</v>
      </c>
    </row>
    <row r="51" spans="1:16">
      <c r="A51" s="1228">
        <v>34</v>
      </c>
      <c r="B51" s="1170"/>
      <c r="C51" s="1171"/>
      <c r="D51" s="1171"/>
      <c r="E51" s="1171"/>
      <c r="F51" s="1171"/>
      <c r="G51" s="1246"/>
      <c r="H51" s="1246"/>
      <c r="I51" s="1107"/>
      <c r="J51" s="1320"/>
      <c r="K51" s="1320"/>
      <c r="L51" s="1246"/>
      <c r="M51" s="1246"/>
      <c r="N51" s="1171"/>
      <c r="O51" s="1171"/>
      <c r="P51" s="1228">
        <v>34</v>
      </c>
    </row>
    <row r="52" spans="1:16">
      <c r="A52" s="1228">
        <v>35</v>
      </c>
      <c r="B52" s="1170"/>
      <c r="C52" s="1171"/>
      <c r="D52" s="1171"/>
      <c r="E52" s="1171"/>
      <c r="F52" s="1171"/>
      <c r="G52" s="1246"/>
      <c r="H52" s="1246"/>
      <c r="I52" s="1107"/>
      <c r="J52" s="1320"/>
      <c r="K52" s="1320"/>
      <c r="L52" s="1246"/>
      <c r="M52" s="1246"/>
      <c r="N52" s="1171"/>
      <c r="O52" s="1171"/>
      <c r="P52" s="1228">
        <v>35</v>
      </c>
    </row>
    <row r="53" spans="1:16">
      <c r="A53" s="1228">
        <v>36</v>
      </c>
      <c r="B53" s="1170"/>
      <c r="C53" s="1171"/>
      <c r="D53" s="1171"/>
      <c r="E53" s="1171"/>
      <c r="F53" s="1171"/>
      <c r="G53" s="1246"/>
      <c r="H53" s="1246"/>
      <c r="I53" s="1107"/>
      <c r="J53" s="1320"/>
      <c r="K53" s="1320"/>
      <c r="L53" s="1246"/>
      <c r="M53" s="1246"/>
      <c r="N53" s="1171"/>
      <c r="O53" s="1171"/>
      <c r="P53" s="1228">
        <v>36</v>
      </c>
    </row>
    <row r="54" spans="1:16">
      <c r="A54" s="1228">
        <v>37</v>
      </c>
      <c r="B54" s="1170"/>
      <c r="C54" s="1171"/>
      <c r="D54" s="1171"/>
      <c r="E54" s="1171"/>
      <c r="F54" s="1171"/>
      <c r="G54" s="1246"/>
      <c r="H54" s="1246"/>
      <c r="I54" s="1107"/>
      <c r="J54" s="1320"/>
      <c r="K54" s="1320"/>
      <c r="L54" s="1246"/>
      <c r="M54" s="1246"/>
      <c r="N54" s="1171"/>
      <c r="O54" s="1171"/>
      <c r="P54" s="1228">
        <v>37</v>
      </c>
    </row>
    <row r="55" spans="1:16">
      <c r="A55" s="1228">
        <v>38</v>
      </c>
      <c r="B55" s="1170"/>
      <c r="C55" s="1171"/>
      <c r="D55" s="1171"/>
      <c r="E55" s="1171"/>
      <c r="F55" s="1171"/>
      <c r="G55" s="1246"/>
      <c r="H55" s="1246"/>
      <c r="I55" s="1107"/>
      <c r="J55" s="1320"/>
      <c r="K55" s="1320"/>
      <c r="L55" s="1246"/>
      <c r="M55" s="1246"/>
      <c r="N55" s="1171"/>
      <c r="O55" s="1171"/>
      <c r="P55" s="1228">
        <v>38</v>
      </c>
    </row>
    <row r="56" spans="1:16">
      <c r="A56" s="1228">
        <v>39</v>
      </c>
      <c r="B56" s="1170"/>
      <c r="C56" s="1171"/>
      <c r="D56" s="1171"/>
      <c r="E56" s="1171"/>
      <c r="F56" s="1171"/>
      <c r="G56" s="1246"/>
      <c r="H56" s="1246"/>
      <c r="I56" s="1107"/>
      <c r="J56" s="1320"/>
      <c r="K56" s="1320"/>
      <c r="L56" s="1246"/>
      <c r="M56" s="1246"/>
      <c r="N56" s="1171"/>
      <c r="O56" s="1171"/>
      <c r="P56" s="1228">
        <v>39</v>
      </c>
    </row>
    <row r="57" spans="1:16">
      <c r="A57" s="1228">
        <v>40</v>
      </c>
      <c r="B57" s="1170"/>
      <c r="C57" s="1171"/>
      <c r="D57" s="1171"/>
      <c r="E57" s="1171"/>
      <c r="F57" s="1171"/>
      <c r="G57" s="1246"/>
      <c r="H57" s="1246"/>
      <c r="I57" s="1107"/>
      <c r="J57" s="1320"/>
      <c r="K57" s="1320"/>
      <c r="L57" s="1246"/>
      <c r="M57" s="1246"/>
      <c r="N57" s="1171"/>
      <c r="O57" s="1171"/>
      <c r="P57" s="1228">
        <v>40</v>
      </c>
    </row>
    <row r="58" spans="1:16">
      <c r="A58" s="1228">
        <v>41</v>
      </c>
      <c r="B58" s="1170"/>
      <c r="C58" s="1171"/>
      <c r="D58" s="1171"/>
      <c r="E58" s="1171"/>
      <c r="F58" s="1171"/>
      <c r="G58" s="1246"/>
      <c r="H58" s="1246"/>
      <c r="I58" s="1107"/>
      <c r="J58" s="1320"/>
      <c r="K58" s="1320"/>
      <c r="L58" s="1246"/>
      <c r="M58" s="1246"/>
      <c r="N58" s="1171"/>
      <c r="O58" s="1171"/>
      <c r="P58" s="1228">
        <v>41</v>
      </c>
    </row>
    <row r="59" spans="1:16">
      <c r="A59" s="1228">
        <v>42</v>
      </c>
      <c r="B59" s="1170"/>
      <c r="C59" s="1171"/>
      <c r="D59" s="1171"/>
      <c r="E59" s="1171"/>
      <c r="F59" s="1171"/>
      <c r="G59" s="1246"/>
      <c r="H59" s="1246"/>
      <c r="I59" s="1107"/>
      <c r="J59" s="1320"/>
      <c r="K59" s="1320"/>
      <c r="L59" s="1246"/>
      <c r="M59" s="1246"/>
      <c r="N59" s="1171"/>
      <c r="O59" s="1171"/>
      <c r="P59" s="1228">
        <v>42</v>
      </c>
    </row>
    <row r="60" spans="1:16">
      <c r="A60" s="1228">
        <v>43</v>
      </c>
      <c r="B60" s="1170"/>
      <c r="C60" s="1171"/>
      <c r="D60" s="1171"/>
      <c r="E60" s="1171"/>
      <c r="F60" s="1171"/>
      <c r="G60" s="1246"/>
      <c r="H60" s="1246"/>
      <c r="I60" s="1107"/>
      <c r="J60" s="1320"/>
      <c r="K60" s="1320"/>
      <c r="L60" s="1246"/>
      <c r="M60" s="1246"/>
      <c r="N60" s="1171"/>
      <c r="O60" s="1171"/>
      <c r="P60" s="1228">
        <v>43</v>
      </c>
    </row>
    <row r="61" spans="1:16">
      <c r="A61" s="1228">
        <v>44</v>
      </c>
      <c r="B61" s="1170"/>
      <c r="C61" s="1171"/>
      <c r="D61" s="1171"/>
      <c r="E61" s="1171"/>
      <c r="F61" s="1171"/>
      <c r="G61" s="1246"/>
      <c r="H61" s="1246"/>
      <c r="I61" s="1107"/>
      <c r="J61" s="1320"/>
      <c r="K61" s="1320"/>
      <c r="L61" s="1246"/>
      <c r="M61" s="1246"/>
      <c r="N61" s="1171"/>
      <c r="O61" s="1171"/>
      <c r="P61" s="1228">
        <v>44</v>
      </c>
    </row>
    <row r="62" spans="1:16">
      <c r="A62" s="1228">
        <v>45</v>
      </c>
      <c r="B62" s="1170"/>
      <c r="C62" s="1171"/>
      <c r="D62" s="1171"/>
      <c r="E62" s="1171"/>
      <c r="F62" s="1171"/>
      <c r="G62" s="1246"/>
      <c r="H62" s="1246"/>
      <c r="I62" s="1107"/>
      <c r="J62" s="1320"/>
      <c r="K62" s="1320"/>
      <c r="L62" s="1246"/>
      <c r="M62" s="1246"/>
      <c r="N62" s="1171"/>
      <c r="O62" s="1171"/>
      <c r="P62" s="1228">
        <v>45</v>
      </c>
    </row>
    <row r="63" spans="1:16" ht="15.75" thickBot="1">
      <c r="A63" s="1247">
        <v>46</v>
      </c>
      <c r="B63" s="1194"/>
      <c r="C63" s="1240"/>
      <c r="D63" s="1195"/>
      <c r="E63" s="1195"/>
      <c r="F63" s="1195"/>
      <c r="G63" s="1327"/>
      <c r="H63" s="1327"/>
      <c r="I63" s="1107"/>
      <c r="J63" s="1328"/>
      <c r="K63" s="1328"/>
      <c r="L63" s="1695"/>
      <c r="M63" s="1327"/>
      <c r="N63" s="1195"/>
      <c r="O63" s="1195"/>
      <c r="P63" s="1247">
        <v>46</v>
      </c>
    </row>
    <row r="64" spans="1:16">
      <c r="A64" s="1339"/>
      <c r="B64" s="1339"/>
      <c r="C64" s="1343"/>
      <c r="D64" s="1339"/>
      <c r="E64" s="1339"/>
      <c r="F64" s="1339"/>
      <c r="G64" s="1339"/>
      <c r="H64" s="1339"/>
      <c r="I64" s="1107"/>
      <c r="J64" s="1339"/>
      <c r="K64" s="1339"/>
      <c r="L64" s="1343"/>
      <c r="M64" s="1339"/>
      <c r="N64" s="1339"/>
      <c r="O64" s="1339"/>
      <c r="P64" s="1339"/>
    </row>
    <row r="65" spans="1:16" ht="15.75">
      <c r="A65" s="114" t="s">
        <v>4368</v>
      </c>
      <c r="B65" s="1107"/>
      <c r="C65" s="1107"/>
      <c r="D65" s="1107"/>
      <c r="E65" s="1107"/>
      <c r="F65" s="1107"/>
      <c r="G65" s="1107"/>
      <c r="H65" s="1107"/>
      <c r="I65" s="1107"/>
      <c r="J65" s="114" t="s">
        <v>4368</v>
      </c>
      <c r="K65" s="1107"/>
      <c r="L65" s="1107"/>
      <c r="M65" s="1107"/>
      <c r="N65" s="1107"/>
      <c r="O65" s="1107"/>
      <c r="P65" s="1165" t="s">
        <v>3401</v>
      </c>
    </row>
    <row r="66" spans="1:16">
      <c r="A66" s="1108" t="s">
        <v>3402</v>
      </c>
      <c r="B66" s="1108"/>
      <c r="C66" s="1108"/>
      <c r="D66" s="1108"/>
      <c r="E66" s="1108"/>
      <c r="F66" s="1108"/>
      <c r="G66" s="1108"/>
      <c r="H66" s="1108"/>
      <c r="I66" s="1107"/>
      <c r="J66" s="1108" t="s">
        <v>3403</v>
      </c>
      <c r="K66" s="1108"/>
      <c r="L66" s="1108"/>
      <c r="M66" s="1108"/>
      <c r="N66" s="1108"/>
      <c r="O66" s="1108"/>
      <c r="P66" s="1108"/>
    </row>
    <row r="68" spans="1:16" ht="15.75">
      <c r="A68" s="71" t="s">
        <v>511</v>
      </c>
      <c r="B68" s="1108"/>
      <c r="C68" s="1108"/>
      <c r="D68" s="1108"/>
      <c r="E68" s="1108"/>
      <c r="F68" s="1108"/>
      <c r="G68" s="1108"/>
      <c r="H68" s="1108"/>
    </row>
    <row r="70" spans="1:16" ht="16.5" thickBot="1">
      <c r="A70" s="1177" t="str">
        <f>'Data Sheet'!$C$25</f>
        <v>Central Hudson Gas &amp; Electric</v>
      </c>
      <c r="B70" s="1107"/>
      <c r="C70" s="1107"/>
      <c r="D70" s="1340"/>
      <c r="E70" s="1340"/>
      <c r="F70" s="1153"/>
      <c r="G70" s="1250" t="str">
        <f>'Data Sheet'!$C$40</f>
        <v>4/14/14</v>
      </c>
      <c r="H70" s="1107" t="str">
        <f>'Data Sheet'!$C$38</f>
        <v>12/31/13</v>
      </c>
      <c r="I70" s="1107"/>
      <c r="J70" s="1177" t="str">
        <f>'Data Sheet'!$C$25</f>
        <v>Central Hudson Gas &amp; Electric</v>
      </c>
      <c r="K70" s="1107"/>
      <c r="L70" s="1340"/>
      <c r="M70" s="1340"/>
      <c r="N70" s="1250" t="str">
        <f>'Data Sheet'!$C$40</f>
        <v>4/14/14</v>
      </c>
      <c r="O70" s="1107" t="str">
        <f>'Data Sheet'!$C$38</f>
        <v>12/31/13</v>
      </c>
      <c r="P70" s="1108"/>
    </row>
    <row r="71" spans="1:16">
      <c r="A71" s="1109"/>
      <c r="B71" s="1110"/>
      <c r="C71" s="1110"/>
      <c r="D71" s="1110"/>
      <c r="E71" s="1110"/>
      <c r="F71" s="1110"/>
      <c r="G71" s="1110"/>
      <c r="H71" s="1167"/>
      <c r="I71" s="1107"/>
      <c r="J71" s="1109"/>
      <c r="K71" s="1110"/>
      <c r="L71" s="1110"/>
      <c r="M71" s="1110"/>
      <c r="N71" s="1110"/>
      <c r="O71" s="1110"/>
      <c r="P71" s="1209"/>
    </row>
    <row r="72" spans="1:16" ht="15.75">
      <c r="A72" s="68" t="s">
        <v>3829</v>
      </c>
      <c r="B72" s="71"/>
      <c r="C72" s="71"/>
      <c r="D72" s="1108"/>
      <c r="E72" s="1108"/>
      <c r="F72" s="1108"/>
      <c r="G72" s="1108"/>
      <c r="H72" s="1169"/>
      <c r="I72" s="1107"/>
      <c r="J72" s="68" t="s">
        <v>3830</v>
      </c>
      <c r="K72" s="71"/>
      <c r="L72" s="71"/>
      <c r="M72" s="1108"/>
      <c r="N72" s="1108"/>
      <c r="O72" s="1108"/>
      <c r="P72" s="1169"/>
    </row>
    <row r="73" spans="1:16" ht="16.5" thickBot="1">
      <c r="A73" s="728"/>
      <c r="B73" s="729"/>
      <c r="C73" s="729"/>
      <c r="D73" s="1230"/>
      <c r="E73" s="1230"/>
      <c r="F73" s="1230"/>
      <c r="G73" s="1230"/>
      <c r="H73" s="1195"/>
      <c r="I73" s="1107"/>
      <c r="J73" s="728"/>
      <c r="K73" s="729"/>
      <c r="L73" s="729"/>
      <c r="M73" s="1230"/>
      <c r="N73" s="1230"/>
      <c r="O73" s="1230"/>
      <c r="P73" s="1195"/>
    </row>
    <row r="74" spans="1:16">
      <c r="A74" s="1170" t="s">
        <v>3831</v>
      </c>
      <c r="B74" s="1107"/>
      <c r="C74" s="1107"/>
      <c r="D74" s="1107"/>
      <c r="E74" s="1107" t="s">
        <v>3832</v>
      </c>
      <c r="F74" s="1107"/>
      <c r="G74" s="1107"/>
      <c r="H74" s="1171"/>
      <c r="I74" s="1107"/>
      <c r="J74" s="1170" t="s">
        <v>3833</v>
      </c>
      <c r="K74" s="1107"/>
      <c r="L74" s="1107"/>
      <c r="M74" s="1107" t="s">
        <v>3834</v>
      </c>
      <c r="N74" s="1107"/>
      <c r="O74" s="1107"/>
      <c r="P74" s="1171"/>
    </row>
    <row r="75" spans="1:16">
      <c r="A75" s="1170" t="s">
        <v>3835</v>
      </c>
      <c r="B75" s="1107"/>
      <c r="C75" s="1107"/>
      <c r="D75" s="1107"/>
      <c r="E75" s="1107" t="s">
        <v>3836</v>
      </c>
      <c r="F75" s="1107"/>
      <c r="G75" s="1107"/>
      <c r="H75" s="1171"/>
      <c r="I75" s="1107"/>
      <c r="J75" s="1170" t="s">
        <v>3837</v>
      </c>
      <c r="K75" s="1107"/>
      <c r="L75" s="1107"/>
      <c r="M75" s="1107" t="s">
        <v>3838</v>
      </c>
      <c r="N75" s="1107"/>
      <c r="O75" s="1107"/>
      <c r="P75" s="1171"/>
    </row>
    <row r="76" spans="1:16">
      <c r="A76" s="1170" t="s">
        <v>3839</v>
      </c>
      <c r="B76" s="1107"/>
      <c r="C76" s="1107"/>
      <c r="D76" s="1107"/>
      <c r="E76" s="1107" t="s">
        <v>3840</v>
      </c>
      <c r="F76" s="1107"/>
      <c r="G76" s="1107"/>
      <c r="H76" s="1171"/>
      <c r="I76" s="1107"/>
      <c r="J76" s="1170" t="s">
        <v>3841</v>
      </c>
      <c r="K76" s="1107"/>
      <c r="L76" s="1107"/>
      <c r="M76" s="1107" t="s">
        <v>3842</v>
      </c>
      <c r="N76" s="1107"/>
      <c r="O76" s="1107"/>
      <c r="P76" s="1171"/>
    </row>
    <row r="77" spans="1:16">
      <c r="A77" s="1170" t="s">
        <v>3843</v>
      </c>
      <c r="B77" s="1107"/>
      <c r="C77" s="1107"/>
      <c r="D77" s="1107"/>
      <c r="E77" s="1107" t="s">
        <v>3844</v>
      </c>
      <c r="F77" s="1107"/>
      <c r="G77" s="1107"/>
      <c r="H77" s="1171"/>
      <c r="I77" s="1107"/>
      <c r="J77" s="1170" t="s">
        <v>3845</v>
      </c>
      <c r="K77" s="1107"/>
      <c r="L77" s="1107"/>
      <c r="M77" s="1107" t="s">
        <v>3846</v>
      </c>
      <c r="N77" s="1107"/>
      <c r="O77" s="1107"/>
      <c r="P77" s="1171"/>
    </row>
    <row r="78" spans="1:16">
      <c r="A78" s="1170"/>
      <c r="B78" s="1107"/>
      <c r="C78" s="1107"/>
      <c r="D78" s="1107"/>
      <c r="E78" s="1107"/>
      <c r="F78" s="1107"/>
      <c r="G78" s="1107"/>
      <c r="H78" s="1171"/>
      <c r="I78" s="1107"/>
      <c r="J78" s="1170" t="s">
        <v>3847</v>
      </c>
      <c r="K78" s="1107"/>
      <c r="L78" s="1107"/>
      <c r="M78" s="1107" t="s">
        <v>3848</v>
      </c>
      <c r="N78" s="1107"/>
      <c r="O78" s="1107"/>
      <c r="P78" s="1171"/>
    </row>
    <row r="79" spans="1:16" ht="15.75" thickBot="1">
      <c r="A79" s="1170"/>
      <c r="B79" s="1107"/>
      <c r="C79" s="1107"/>
      <c r="D79" s="1107"/>
      <c r="E79" s="1107"/>
      <c r="F79" s="1107"/>
      <c r="G79" s="1107"/>
      <c r="H79" s="1171"/>
      <c r="I79" s="1107"/>
      <c r="J79" s="1170"/>
      <c r="K79" s="1107"/>
      <c r="L79" s="1107"/>
      <c r="M79" s="1107"/>
      <c r="N79" s="1107"/>
      <c r="O79" s="1107"/>
      <c r="P79" s="1171"/>
    </row>
    <row r="80" spans="1:16" ht="15.75" thickBot="1">
      <c r="A80" s="1236"/>
      <c r="B80" s="1235"/>
      <c r="C80" s="1209"/>
      <c r="D80" s="1209"/>
      <c r="E80" s="1234" t="s">
        <v>3849</v>
      </c>
      <c r="F80" s="1234" t="s">
        <v>3850</v>
      </c>
      <c r="G80" s="1209" t="s">
        <v>3850</v>
      </c>
      <c r="H80" s="1167"/>
      <c r="I80" s="1107"/>
      <c r="J80" s="1224" t="s">
        <v>3851</v>
      </c>
      <c r="K80" s="1234"/>
      <c r="L80" s="1232" t="s">
        <v>3294</v>
      </c>
      <c r="M80" s="1231"/>
      <c r="N80" s="1234"/>
      <c r="O80" s="1234"/>
      <c r="P80" s="1167"/>
    </row>
    <row r="81" spans="1:16">
      <c r="A81" s="1237"/>
      <c r="B81" s="1227"/>
      <c r="C81" s="1120"/>
      <c r="D81" s="1120" t="s">
        <v>2682</v>
      </c>
      <c r="E81" s="1120" t="s">
        <v>3852</v>
      </c>
      <c r="F81" s="1120" t="s">
        <v>3853</v>
      </c>
      <c r="G81" s="1120" t="s">
        <v>3854</v>
      </c>
      <c r="H81" s="1120"/>
      <c r="I81" s="1107"/>
      <c r="J81" s="1237" t="s">
        <v>1107</v>
      </c>
      <c r="K81" s="1237"/>
      <c r="L81" s="1120"/>
      <c r="M81" s="1120"/>
      <c r="N81" s="1120" t="s">
        <v>3855</v>
      </c>
      <c r="O81" s="1120" t="s">
        <v>3856</v>
      </c>
      <c r="P81" s="1120"/>
    </row>
    <row r="82" spans="1:16">
      <c r="A82" s="1237" t="s">
        <v>1984</v>
      </c>
      <c r="B82" s="1168" t="s">
        <v>3857</v>
      </c>
      <c r="C82" s="1169"/>
      <c r="D82" s="1120" t="s">
        <v>3858</v>
      </c>
      <c r="E82" s="1120" t="s">
        <v>3859</v>
      </c>
      <c r="F82" s="1120" t="s">
        <v>2234</v>
      </c>
      <c r="G82" s="1120" t="s">
        <v>3386</v>
      </c>
      <c r="H82" s="1120" t="s">
        <v>3387</v>
      </c>
      <c r="I82" s="1107"/>
      <c r="J82" s="1237" t="s">
        <v>3388</v>
      </c>
      <c r="K82" s="1237" t="s">
        <v>4123</v>
      </c>
      <c r="L82" s="1120"/>
      <c r="M82" s="1120"/>
      <c r="N82" s="1120" t="s">
        <v>624</v>
      </c>
      <c r="O82" s="1120" t="s">
        <v>3389</v>
      </c>
      <c r="P82" s="1237" t="s">
        <v>1984</v>
      </c>
    </row>
    <row r="83" spans="1:16">
      <c r="A83" s="1237" t="s">
        <v>1987</v>
      </c>
      <c r="B83" s="1168"/>
      <c r="C83" s="1169"/>
      <c r="D83" s="1120" t="s">
        <v>3390</v>
      </c>
      <c r="E83" s="1120" t="s">
        <v>3391</v>
      </c>
      <c r="F83" s="1120" t="s">
        <v>3392</v>
      </c>
      <c r="G83" s="1120" t="s">
        <v>3851</v>
      </c>
      <c r="H83" s="1120"/>
      <c r="I83" s="1107"/>
      <c r="J83" s="1237" t="s">
        <v>3393</v>
      </c>
      <c r="K83" s="1237" t="s">
        <v>3394</v>
      </c>
      <c r="L83" s="1120" t="s">
        <v>2865</v>
      </c>
      <c r="M83" s="1120" t="s">
        <v>4115</v>
      </c>
      <c r="N83" s="1120" t="s">
        <v>2865</v>
      </c>
      <c r="O83" s="1120" t="s">
        <v>3395</v>
      </c>
      <c r="P83" s="1237" t="s">
        <v>1987</v>
      </c>
    </row>
    <row r="84" spans="1:16">
      <c r="A84" s="1237"/>
      <c r="B84" s="1168"/>
      <c r="C84" s="1169"/>
      <c r="D84" s="1120"/>
      <c r="E84" s="1120" t="s">
        <v>3396</v>
      </c>
      <c r="F84" s="1120" t="s">
        <v>3397</v>
      </c>
      <c r="G84" s="1120" t="s">
        <v>3398</v>
      </c>
      <c r="H84" s="1120"/>
      <c r="I84" s="1107"/>
      <c r="J84" s="1237" t="s">
        <v>3399</v>
      </c>
      <c r="K84" s="1237"/>
      <c r="L84" s="1120"/>
      <c r="M84" s="1120"/>
      <c r="N84" s="1120"/>
      <c r="O84" s="1120" t="s">
        <v>3400</v>
      </c>
      <c r="P84" s="1237"/>
    </row>
    <row r="85" spans="1:16" ht="15.75" thickBot="1">
      <c r="A85" s="1239"/>
      <c r="B85" s="1230" t="s">
        <v>3447</v>
      </c>
      <c r="C85" s="1241"/>
      <c r="D85" s="1240" t="s">
        <v>3448</v>
      </c>
      <c r="E85" s="1240" t="s">
        <v>3449</v>
      </c>
      <c r="F85" s="1240" t="s">
        <v>3450</v>
      </c>
      <c r="G85" s="1240" t="s">
        <v>2692</v>
      </c>
      <c r="H85" s="1240" t="s">
        <v>2693</v>
      </c>
      <c r="I85" s="1107"/>
      <c r="J85" s="1239" t="s">
        <v>2694</v>
      </c>
      <c r="K85" s="1240" t="s">
        <v>2695</v>
      </c>
      <c r="L85" s="1240" t="s">
        <v>2696</v>
      </c>
      <c r="M85" s="1240" t="s">
        <v>2697</v>
      </c>
      <c r="N85" s="1240" t="s">
        <v>2698</v>
      </c>
      <c r="O85" s="1240" t="s">
        <v>2699</v>
      </c>
      <c r="P85" s="1239"/>
    </row>
    <row r="86" spans="1:16">
      <c r="A86" s="1228">
        <v>1</v>
      </c>
      <c r="B86" s="1244"/>
      <c r="C86" s="1171"/>
      <c r="D86" s="1171"/>
      <c r="E86" s="1171"/>
      <c r="F86" s="1171"/>
      <c r="G86" s="1246"/>
      <c r="H86" s="1246"/>
      <c r="I86" s="1107"/>
      <c r="J86" s="1320"/>
      <c r="K86" s="1694"/>
      <c r="L86" s="1246"/>
      <c r="M86" s="1246"/>
      <c r="N86" s="1171"/>
      <c r="O86" s="1171"/>
      <c r="P86" s="1228">
        <v>1</v>
      </c>
    </row>
    <row r="87" spans="1:16">
      <c r="A87" s="1228">
        <v>2</v>
      </c>
      <c r="B87" s="1244"/>
      <c r="C87" s="1171"/>
      <c r="D87" s="1171"/>
      <c r="E87" s="1171"/>
      <c r="F87" s="1171"/>
      <c r="G87" s="1246"/>
      <c r="H87" s="1246"/>
      <c r="I87" s="1107"/>
      <c r="J87" s="1320"/>
      <c r="K87" s="1694"/>
      <c r="L87" s="1246"/>
      <c r="M87" s="1246"/>
      <c r="N87" s="1171"/>
      <c r="O87" s="1171"/>
      <c r="P87" s="1228">
        <v>2</v>
      </c>
    </row>
    <row r="88" spans="1:16">
      <c r="A88" s="1228">
        <v>3</v>
      </c>
      <c r="B88" s="1244"/>
      <c r="C88" s="1171"/>
      <c r="D88" s="1171"/>
      <c r="E88" s="1171"/>
      <c r="F88" s="1171"/>
      <c r="G88" s="1246"/>
      <c r="H88" s="1246"/>
      <c r="I88" s="1107"/>
      <c r="J88" s="1320"/>
      <c r="K88" s="1694"/>
      <c r="L88" s="1246"/>
      <c r="M88" s="1246"/>
      <c r="N88" s="1171"/>
      <c r="O88" s="1171"/>
      <c r="P88" s="1228">
        <v>3</v>
      </c>
    </row>
    <row r="89" spans="1:16">
      <c r="A89" s="1228">
        <v>4</v>
      </c>
      <c r="B89" s="1244"/>
      <c r="C89" s="1171"/>
      <c r="D89" s="1171"/>
      <c r="E89" s="1171"/>
      <c r="F89" s="1171"/>
      <c r="G89" s="1246"/>
      <c r="H89" s="1246"/>
      <c r="I89" s="1107"/>
      <c r="J89" s="1320"/>
      <c r="K89" s="1694"/>
      <c r="L89" s="1246"/>
      <c r="M89" s="1246"/>
      <c r="N89" s="1171"/>
      <c r="O89" s="1171"/>
      <c r="P89" s="1228">
        <v>4</v>
      </c>
    </row>
    <row r="90" spans="1:16">
      <c r="A90" s="1228">
        <v>5</v>
      </c>
      <c r="B90" s="1244"/>
      <c r="C90" s="1171"/>
      <c r="D90" s="1171"/>
      <c r="E90" s="1171"/>
      <c r="F90" s="1171"/>
      <c r="G90" s="1246"/>
      <c r="H90" s="1246"/>
      <c r="I90" s="1107"/>
      <c r="J90" s="1320"/>
      <c r="K90" s="1694"/>
      <c r="L90" s="1246"/>
      <c r="M90" s="1246"/>
      <c r="N90" s="1171"/>
      <c r="O90" s="1171"/>
      <c r="P90" s="1228">
        <v>5</v>
      </c>
    </row>
    <row r="91" spans="1:16">
      <c r="A91" s="1228">
        <v>6</v>
      </c>
      <c r="B91" s="1244"/>
      <c r="C91" s="1171"/>
      <c r="D91" s="1171"/>
      <c r="E91" s="1171"/>
      <c r="F91" s="1171"/>
      <c r="G91" s="1246"/>
      <c r="H91" s="1246"/>
      <c r="I91" s="1107"/>
      <c r="J91" s="1320"/>
      <c r="K91" s="1694"/>
      <c r="L91" s="1246"/>
      <c r="M91" s="1246"/>
      <c r="N91" s="1171"/>
      <c r="O91" s="1171"/>
      <c r="P91" s="1228">
        <v>6</v>
      </c>
    </row>
    <row r="92" spans="1:16">
      <c r="A92" s="1228">
        <v>7</v>
      </c>
      <c r="B92" s="1244"/>
      <c r="C92" s="1171"/>
      <c r="D92" s="1171"/>
      <c r="E92" s="1171"/>
      <c r="F92" s="1171"/>
      <c r="G92" s="1246"/>
      <c r="H92" s="1246"/>
      <c r="I92" s="1107"/>
      <c r="J92" s="1320"/>
      <c r="K92" s="1694"/>
      <c r="L92" s="1246"/>
      <c r="M92" s="1246"/>
      <c r="N92" s="1171"/>
      <c r="O92" s="1171"/>
      <c r="P92" s="1228">
        <v>7</v>
      </c>
    </row>
    <row r="93" spans="1:16">
      <c r="A93" s="1228">
        <v>8</v>
      </c>
      <c r="B93" s="1244"/>
      <c r="C93" s="1171"/>
      <c r="D93" s="1171"/>
      <c r="E93" s="1171"/>
      <c r="F93" s="1171"/>
      <c r="G93" s="1246"/>
      <c r="H93" s="1246"/>
      <c r="I93" s="1107"/>
      <c r="J93" s="1320"/>
      <c r="K93" s="1694"/>
      <c r="L93" s="1246"/>
      <c r="M93" s="1246"/>
      <c r="N93" s="1171"/>
      <c r="O93" s="1171"/>
      <c r="P93" s="1228">
        <v>8</v>
      </c>
    </row>
    <row r="94" spans="1:16">
      <c r="A94" s="1228">
        <v>9</v>
      </c>
      <c r="B94" s="1244"/>
      <c r="C94" s="1171"/>
      <c r="D94" s="1171"/>
      <c r="E94" s="1171"/>
      <c r="F94" s="1171"/>
      <c r="G94" s="1246"/>
      <c r="H94" s="1246"/>
      <c r="I94" s="1107"/>
      <c r="J94" s="1320"/>
      <c r="K94" s="1694"/>
      <c r="L94" s="1246"/>
      <c r="M94" s="1246"/>
      <c r="N94" s="1171"/>
      <c r="O94" s="1171"/>
      <c r="P94" s="1228">
        <v>9</v>
      </c>
    </row>
    <row r="95" spans="1:16">
      <c r="A95" s="1228">
        <v>10</v>
      </c>
      <c r="B95" s="1244"/>
      <c r="C95" s="1171"/>
      <c r="D95" s="1171"/>
      <c r="E95" s="1171"/>
      <c r="F95" s="1171"/>
      <c r="G95" s="1246"/>
      <c r="H95" s="1246"/>
      <c r="I95" s="1107"/>
      <c r="J95" s="1320"/>
      <c r="K95" s="1694"/>
      <c r="L95" s="1246"/>
      <c r="M95" s="1246"/>
      <c r="N95" s="1171"/>
      <c r="O95" s="1171"/>
      <c r="P95" s="1228">
        <v>10</v>
      </c>
    </row>
    <row r="96" spans="1:16">
      <c r="A96" s="1228">
        <v>11</v>
      </c>
      <c r="B96" s="1244"/>
      <c r="C96" s="1171"/>
      <c r="D96" s="1171"/>
      <c r="E96" s="1171"/>
      <c r="F96" s="1171"/>
      <c r="G96" s="1246"/>
      <c r="H96" s="1246"/>
      <c r="I96" s="1107"/>
      <c r="J96" s="1320"/>
      <c r="K96" s="1694"/>
      <c r="L96" s="1246"/>
      <c r="M96" s="1246"/>
      <c r="N96" s="1171"/>
      <c r="O96" s="1171"/>
      <c r="P96" s="1228">
        <v>11</v>
      </c>
    </row>
    <row r="97" spans="1:16">
      <c r="A97" s="1228">
        <v>12</v>
      </c>
      <c r="B97" s="1170"/>
      <c r="C97" s="1171"/>
      <c r="D97" s="1171"/>
      <c r="E97" s="1171"/>
      <c r="F97" s="1171"/>
      <c r="G97" s="1246"/>
      <c r="H97" s="1246"/>
      <c r="I97" s="1107"/>
      <c r="J97" s="1320"/>
      <c r="K97" s="1320"/>
      <c r="L97" s="1246"/>
      <c r="M97" s="1246"/>
      <c r="N97" s="1171"/>
      <c r="O97" s="1171"/>
      <c r="P97" s="1228">
        <v>12</v>
      </c>
    </row>
    <row r="98" spans="1:16">
      <c r="A98" s="1228">
        <v>13</v>
      </c>
      <c r="B98" s="1170"/>
      <c r="C98" s="1171"/>
      <c r="D98" s="1171"/>
      <c r="E98" s="1171"/>
      <c r="F98" s="1171"/>
      <c r="G98" s="1246"/>
      <c r="H98" s="1246"/>
      <c r="I98" s="1107"/>
      <c r="J98" s="1320"/>
      <c r="K98" s="1320"/>
      <c r="L98" s="1246"/>
      <c r="M98" s="1246"/>
      <c r="N98" s="1171"/>
      <c r="O98" s="1171"/>
      <c r="P98" s="1228">
        <v>13</v>
      </c>
    </row>
    <row r="99" spans="1:16">
      <c r="A99" s="1228">
        <v>14</v>
      </c>
      <c r="B99" s="1170"/>
      <c r="C99" s="1171"/>
      <c r="D99" s="1171"/>
      <c r="E99" s="1171"/>
      <c r="F99" s="1171"/>
      <c r="G99" s="1246"/>
      <c r="H99" s="1246"/>
      <c r="I99" s="1107"/>
      <c r="J99" s="1320"/>
      <c r="K99" s="1320"/>
      <c r="L99" s="1246"/>
      <c r="M99" s="1246"/>
      <c r="N99" s="1171"/>
      <c r="O99" s="1171"/>
      <c r="P99" s="1228">
        <v>14</v>
      </c>
    </row>
    <row r="100" spans="1:16">
      <c r="A100" s="1228">
        <v>15</v>
      </c>
      <c r="B100" s="1170"/>
      <c r="C100" s="1171"/>
      <c r="D100" s="1171"/>
      <c r="E100" s="1171"/>
      <c r="F100" s="1171"/>
      <c r="G100" s="1246"/>
      <c r="H100" s="1246"/>
      <c r="I100" s="1107"/>
      <c r="J100" s="1320"/>
      <c r="K100" s="1320"/>
      <c r="L100" s="1246"/>
      <c r="M100" s="1246"/>
      <c r="N100" s="1171"/>
      <c r="O100" s="1171"/>
      <c r="P100" s="1228">
        <v>15</v>
      </c>
    </row>
    <row r="101" spans="1:16">
      <c r="A101" s="1228">
        <v>16</v>
      </c>
      <c r="B101" s="1170"/>
      <c r="C101" s="1171"/>
      <c r="D101" s="1171"/>
      <c r="E101" s="1171"/>
      <c r="F101" s="1171"/>
      <c r="G101" s="1246"/>
      <c r="H101" s="1246"/>
      <c r="I101" s="1107"/>
      <c r="J101" s="1320"/>
      <c r="K101" s="1320"/>
      <c r="L101" s="1246"/>
      <c r="M101" s="1246"/>
      <c r="N101" s="1171"/>
      <c r="O101" s="1171"/>
      <c r="P101" s="1228">
        <v>16</v>
      </c>
    </row>
    <row r="102" spans="1:16">
      <c r="A102" s="1228">
        <v>17</v>
      </c>
      <c r="B102" s="1170"/>
      <c r="C102" s="1171"/>
      <c r="D102" s="1171"/>
      <c r="E102" s="1171"/>
      <c r="F102" s="1171"/>
      <c r="G102" s="1246"/>
      <c r="H102" s="1246"/>
      <c r="I102" s="1107"/>
      <c r="J102" s="1320"/>
      <c r="K102" s="1320"/>
      <c r="L102" s="1246"/>
      <c r="M102" s="1246"/>
      <c r="N102" s="1171"/>
      <c r="O102" s="1171"/>
      <c r="P102" s="1228">
        <v>17</v>
      </c>
    </row>
    <row r="103" spans="1:16">
      <c r="A103" s="1228">
        <v>18</v>
      </c>
      <c r="B103" s="1170"/>
      <c r="C103" s="1171"/>
      <c r="D103" s="1171"/>
      <c r="E103" s="1171"/>
      <c r="F103" s="1171"/>
      <c r="G103" s="1246"/>
      <c r="H103" s="1246"/>
      <c r="I103" s="1107"/>
      <c r="J103" s="1320"/>
      <c r="K103" s="1320"/>
      <c r="L103" s="1246"/>
      <c r="M103" s="1246"/>
      <c r="N103" s="1171"/>
      <c r="O103" s="1171"/>
      <c r="P103" s="1228">
        <v>18</v>
      </c>
    </row>
    <row r="104" spans="1:16">
      <c r="A104" s="1228">
        <v>19</v>
      </c>
      <c r="B104" s="1170"/>
      <c r="C104" s="1171"/>
      <c r="D104" s="1171"/>
      <c r="E104" s="1171"/>
      <c r="F104" s="1171"/>
      <c r="G104" s="1246"/>
      <c r="H104" s="1246"/>
      <c r="I104" s="1107"/>
      <c r="J104" s="1320"/>
      <c r="K104" s="1320"/>
      <c r="L104" s="1246"/>
      <c r="M104" s="1246"/>
      <c r="N104" s="1171"/>
      <c r="O104" s="1171"/>
      <c r="P104" s="1228">
        <v>19</v>
      </c>
    </row>
    <row r="105" spans="1:16">
      <c r="A105" s="1228">
        <v>20</v>
      </c>
      <c r="B105" s="1170"/>
      <c r="C105" s="1171"/>
      <c r="D105" s="1171"/>
      <c r="E105" s="1171"/>
      <c r="F105" s="1171"/>
      <c r="G105" s="1246"/>
      <c r="H105" s="1246"/>
      <c r="I105" s="1107"/>
      <c r="J105" s="1320"/>
      <c r="K105" s="1320"/>
      <c r="L105" s="1246"/>
      <c r="M105" s="1246"/>
      <c r="N105" s="1171"/>
      <c r="O105" s="1171"/>
      <c r="P105" s="1228">
        <v>20</v>
      </c>
    </row>
    <row r="106" spans="1:16">
      <c r="A106" s="1228">
        <v>21</v>
      </c>
      <c r="B106" s="1170"/>
      <c r="C106" s="1171"/>
      <c r="D106" s="1171"/>
      <c r="E106" s="1171"/>
      <c r="F106" s="1171"/>
      <c r="G106" s="1246"/>
      <c r="H106" s="1246"/>
      <c r="I106" s="1107"/>
      <c r="J106" s="1320"/>
      <c r="K106" s="1320"/>
      <c r="L106" s="1246"/>
      <c r="M106" s="1246"/>
      <c r="N106" s="1171"/>
      <c r="O106" s="1171"/>
      <c r="P106" s="1228">
        <v>21</v>
      </c>
    </row>
    <row r="107" spans="1:16">
      <c r="A107" s="1228">
        <v>22</v>
      </c>
      <c r="B107" s="1170"/>
      <c r="C107" s="1171"/>
      <c r="D107" s="1171"/>
      <c r="E107" s="1171"/>
      <c r="F107" s="1171"/>
      <c r="G107" s="1246"/>
      <c r="H107" s="1246"/>
      <c r="I107" s="1107"/>
      <c r="J107" s="1320"/>
      <c r="K107" s="1320"/>
      <c r="L107" s="1246"/>
      <c r="M107" s="1246"/>
      <c r="N107" s="1171"/>
      <c r="O107" s="1171"/>
      <c r="P107" s="1228">
        <v>22</v>
      </c>
    </row>
    <row r="108" spans="1:16">
      <c r="A108" s="1228">
        <v>23</v>
      </c>
      <c r="B108" s="1170"/>
      <c r="C108" s="1171"/>
      <c r="D108" s="1171"/>
      <c r="E108" s="1171"/>
      <c r="F108" s="1171"/>
      <c r="G108" s="1246"/>
      <c r="H108" s="1246"/>
      <c r="I108" s="1107"/>
      <c r="J108" s="1320"/>
      <c r="K108" s="1320"/>
      <c r="L108" s="1246"/>
      <c r="M108" s="1246"/>
      <c r="N108" s="1171"/>
      <c r="O108" s="1171"/>
      <c r="P108" s="1228">
        <v>23</v>
      </c>
    </row>
    <row r="109" spans="1:16">
      <c r="A109" s="1228">
        <v>24</v>
      </c>
      <c r="B109" s="1170"/>
      <c r="C109" s="1171"/>
      <c r="D109" s="1171"/>
      <c r="E109" s="1171"/>
      <c r="F109" s="1171"/>
      <c r="G109" s="1246"/>
      <c r="H109" s="1246"/>
      <c r="I109" s="1107"/>
      <c r="J109" s="1320"/>
      <c r="K109" s="1320"/>
      <c r="L109" s="1246"/>
      <c r="M109" s="1246"/>
      <c r="N109" s="1171"/>
      <c r="O109" s="1171"/>
      <c r="P109" s="1228">
        <v>24</v>
      </c>
    </row>
    <row r="110" spans="1:16">
      <c r="A110" s="1228">
        <v>25</v>
      </c>
      <c r="B110" s="1170"/>
      <c r="C110" s="1171"/>
      <c r="D110" s="1171"/>
      <c r="E110" s="1171"/>
      <c r="F110" s="1171"/>
      <c r="G110" s="1246"/>
      <c r="H110" s="1246"/>
      <c r="I110" s="1107"/>
      <c r="J110" s="1320"/>
      <c r="K110" s="1320"/>
      <c r="L110" s="1246"/>
      <c r="M110" s="1246"/>
      <c r="N110" s="1171"/>
      <c r="O110" s="1171"/>
      <c r="P110" s="1228">
        <v>25</v>
      </c>
    </row>
    <row r="111" spans="1:16">
      <c r="A111" s="1228">
        <v>26</v>
      </c>
      <c r="B111" s="1170"/>
      <c r="C111" s="1171"/>
      <c r="D111" s="1171"/>
      <c r="E111" s="1171"/>
      <c r="F111" s="1171"/>
      <c r="G111" s="1246"/>
      <c r="H111" s="1246"/>
      <c r="I111" s="1107"/>
      <c r="J111" s="1320"/>
      <c r="K111" s="1320"/>
      <c r="L111" s="1246"/>
      <c r="M111" s="1246"/>
      <c r="N111" s="1171"/>
      <c r="O111" s="1171"/>
      <c r="P111" s="1228">
        <v>26</v>
      </c>
    </row>
    <row r="112" spans="1:16">
      <c r="A112" s="1228">
        <v>27</v>
      </c>
      <c r="B112" s="1170"/>
      <c r="C112" s="1171"/>
      <c r="D112" s="1171"/>
      <c r="E112" s="1171"/>
      <c r="F112" s="1171"/>
      <c r="G112" s="1246"/>
      <c r="H112" s="1246"/>
      <c r="I112" s="1107"/>
      <c r="J112" s="1320"/>
      <c r="K112" s="1320"/>
      <c r="L112" s="1246"/>
      <c r="M112" s="1246"/>
      <c r="N112" s="1171"/>
      <c r="O112" s="1171"/>
      <c r="P112" s="1228">
        <v>27</v>
      </c>
    </row>
    <row r="113" spans="1:16">
      <c r="A113" s="1228">
        <v>28</v>
      </c>
      <c r="B113" s="1170"/>
      <c r="C113" s="1171"/>
      <c r="D113" s="1171"/>
      <c r="E113" s="1171"/>
      <c r="F113" s="1171"/>
      <c r="G113" s="1246"/>
      <c r="H113" s="1246"/>
      <c r="I113" s="1107"/>
      <c r="J113" s="1320"/>
      <c r="K113" s="1320"/>
      <c r="L113" s="1246"/>
      <c r="M113" s="1246"/>
      <c r="N113" s="1171"/>
      <c r="O113" s="1171"/>
      <c r="P113" s="1228">
        <v>28</v>
      </c>
    </row>
    <row r="114" spans="1:16">
      <c r="A114" s="1228">
        <v>29</v>
      </c>
      <c r="B114" s="1170"/>
      <c r="C114" s="1171"/>
      <c r="D114" s="1171"/>
      <c r="E114" s="1171"/>
      <c r="F114" s="1171"/>
      <c r="G114" s="1246"/>
      <c r="H114" s="1246"/>
      <c r="I114" s="1107"/>
      <c r="J114" s="1320"/>
      <c r="K114" s="1320"/>
      <c r="L114" s="1246"/>
      <c r="M114" s="1246"/>
      <c r="N114" s="1171"/>
      <c r="O114" s="1171"/>
      <c r="P114" s="1228">
        <v>29</v>
      </c>
    </row>
    <row r="115" spans="1:16">
      <c r="A115" s="1228">
        <v>30</v>
      </c>
      <c r="B115" s="1170"/>
      <c r="C115" s="1171"/>
      <c r="D115" s="1171"/>
      <c r="E115" s="1171"/>
      <c r="F115" s="1171"/>
      <c r="G115" s="1246"/>
      <c r="H115" s="1246"/>
      <c r="I115" s="1107"/>
      <c r="J115" s="1320"/>
      <c r="K115" s="1320"/>
      <c r="L115" s="1246"/>
      <c r="M115" s="1246"/>
      <c r="N115" s="1171"/>
      <c r="O115" s="1171"/>
      <c r="P115" s="1228">
        <v>30</v>
      </c>
    </row>
    <row r="116" spans="1:16">
      <c r="A116" s="1228">
        <v>31</v>
      </c>
      <c r="B116" s="1170"/>
      <c r="C116" s="1171"/>
      <c r="D116" s="1171"/>
      <c r="E116" s="1171"/>
      <c r="F116" s="1171"/>
      <c r="G116" s="1246"/>
      <c r="H116" s="1246"/>
      <c r="I116" s="1107"/>
      <c r="J116" s="1320"/>
      <c r="K116" s="1320"/>
      <c r="L116" s="1246"/>
      <c r="M116" s="1246"/>
      <c r="N116" s="1171"/>
      <c r="O116" s="1171"/>
      <c r="P116" s="1228">
        <v>31</v>
      </c>
    </row>
    <row r="117" spans="1:16">
      <c r="A117" s="1228">
        <v>32</v>
      </c>
      <c r="B117" s="1170"/>
      <c r="C117" s="1171"/>
      <c r="D117" s="1171"/>
      <c r="E117" s="1171"/>
      <c r="F117" s="1171"/>
      <c r="G117" s="1246"/>
      <c r="H117" s="1246"/>
      <c r="I117" s="1107"/>
      <c r="J117" s="1320"/>
      <c r="K117" s="1320"/>
      <c r="L117" s="1246"/>
      <c r="M117" s="1246"/>
      <c r="N117" s="1171"/>
      <c r="O117" s="1171"/>
      <c r="P117" s="1228">
        <v>32</v>
      </c>
    </row>
    <row r="118" spans="1:16">
      <c r="A118" s="1228">
        <v>33</v>
      </c>
      <c r="B118" s="1170"/>
      <c r="C118" s="1171"/>
      <c r="D118" s="1171"/>
      <c r="E118" s="1171"/>
      <c r="F118" s="1171"/>
      <c r="G118" s="1246"/>
      <c r="H118" s="1246"/>
      <c r="I118" s="1107"/>
      <c r="J118" s="1320"/>
      <c r="K118" s="1320"/>
      <c r="L118" s="1246"/>
      <c r="M118" s="1246"/>
      <c r="N118" s="1171"/>
      <c r="O118" s="1171"/>
      <c r="P118" s="1228">
        <v>33</v>
      </c>
    </row>
    <row r="119" spans="1:16">
      <c r="A119" s="1228">
        <v>34</v>
      </c>
      <c r="B119" s="1170"/>
      <c r="C119" s="1171"/>
      <c r="D119" s="1171"/>
      <c r="E119" s="1171"/>
      <c r="F119" s="1171"/>
      <c r="G119" s="1246"/>
      <c r="H119" s="1246"/>
      <c r="I119" s="1107"/>
      <c r="J119" s="1320"/>
      <c r="K119" s="1320"/>
      <c r="L119" s="1246"/>
      <c r="M119" s="1246"/>
      <c r="N119" s="1171"/>
      <c r="O119" s="1171"/>
      <c r="P119" s="1228">
        <v>34</v>
      </c>
    </row>
    <row r="120" spans="1:16">
      <c r="A120" s="1228">
        <v>35</v>
      </c>
      <c r="B120" s="1170"/>
      <c r="C120" s="1171"/>
      <c r="D120" s="1171"/>
      <c r="E120" s="1171"/>
      <c r="F120" s="1171"/>
      <c r="G120" s="1246"/>
      <c r="H120" s="1246"/>
      <c r="I120" s="1107"/>
      <c r="J120" s="1320"/>
      <c r="K120" s="1320"/>
      <c r="L120" s="1246"/>
      <c r="M120" s="1246"/>
      <c r="N120" s="1171"/>
      <c r="O120" s="1171"/>
      <c r="P120" s="1228">
        <v>35</v>
      </c>
    </row>
    <row r="121" spans="1:16">
      <c r="A121" s="1228">
        <v>36</v>
      </c>
      <c r="B121" s="1170"/>
      <c r="C121" s="1171"/>
      <c r="D121" s="1171"/>
      <c r="E121" s="1171"/>
      <c r="F121" s="1171"/>
      <c r="G121" s="1246"/>
      <c r="H121" s="1246"/>
      <c r="I121" s="1107"/>
      <c r="J121" s="1320"/>
      <c r="K121" s="1320"/>
      <c r="L121" s="1246"/>
      <c r="M121" s="1246"/>
      <c r="N121" s="1171"/>
      <c r="O121" s="1171"/>
      <c r="P121" s="1228">
        <v>36</v>
      </c>
    </row>
    <row r="122" spans="1:16">
      <c r="A122" s="1228">
        <v>37</v>
      </c>
      <c r="B122" s="1170"/>
      <c r="C122" s="1171"/>
      <c r="D122" s="1171"/>
      <c r="E122" s="1171"/>
      <c r="F122" s="1171"/>
      <c r="G122" s="1246"/>
      <c r="H122" s="1246"/>
      <c r="I122" s="1107"/>
      <c r="J122" s="1320"/>
      <c r="K122" s="1320"/>
      <c r="L122" s="1246"/>
      <c r="M122" s="1246"/>
      <c r="N122" s="1171"/>
      <c r="O122" s="1171"/>
      <c r="P122" s="1228">
        <v>37</v>
      </c>
    </row>
    <row r="123" spans="1:16">
      <c r="A123" s="1228">
        <v>38</v>
      </c>
      <c r="B123" s="1170"/>
      <c r="C123" s="1171"/>
      <c r="D123" s="1171"/>
      <c r="E123" s="1171"/>
      <c r="F123" s="1171"/>
      <c r="G123" s="1246"/>
      <c r="H123" s="1246"/>
      <c r="I123" s="1107"/>
      <c r="J123" s="1320"/>
      <c r="K123" s="1320"/>
      <c r="L123" s="1246"/>
      <c r="M123" s="1246"/>
      <c r="N123" s="1171"/>
      <c r="O123" s="1171"/>
      <c r="P123" s="1228">
        <v>38</v>
      </c>
    </row>
    <row r="124" spans="1:16">
      <c r="A124" s="1228">
        <v>39</v>
      </c>
      <c r="B124" s="1170"/>
      <c r="C124" s="1171"/>
      <c r="D124" s="1171"/>
      <c r="E124" s="1171"/>
      <c r="F124" s="1171"/>
      <c r="G124" s="1246"/>
      <c r="H124" s="1246"/>
      <c r="I124" s="1107"/>
      <c r="J124" s="1320"/>
      <c r="K124" s="1320"/>
      <c r="L124" s="1246"/>
      <c r="M124" s="1246"/>
      <c r="N124" s="1171"/>
      <c r="O124" s="1171"/>
      <c r="P124" s="1228">
        <v>39</v>
      </c>
    </row>
    <row r="125" spans="1:16">
      <c r="A125" s="1228">
        <v>40</v>
      </c>
      <c r="B125" s="1170"/>
      <c r="C125" s="1171"/>
      <c r="D125" s="1171"/>
      <c r="E125" s="1171"/>
      <c r="F125" s="1171"/>
      <c r="G125" s="1246"/>
      <c r="H125" s="1246"/>
      <c r="I125" s="1107"/>
      <c r="J125" s="1320"/>
      <c r="K125" s="1320"/>
      <c r="L125" s="1246"/>
      <c r="M125" s="1246"/>
      <c r="N125" s="1171"/>
      <c r="O125" s="1171"/>
      <c r="P125" s="1228">
        <v>40</v>
      </c>
    </row>
    <row r="126" spans="1:16">
      <c r="A126" s="1228">
        <v>41</v>
      </c>
      <c r="B126" s="1170"/>
      <c r="C126" s="1171"/>
      <c r="D126" s="1171"/>
      <c r="E126" s="1171"/>
      <c r="F126" s="1171"/>
      <c r="G126" s="1246"/>
      <c r="H126" s="1246"/>
      <c r="I126" s="1107"/>
      <c r="J126" s="1320"/>
      <c r="K126" s="1320"/>
      <c r="L126" s="1246"/>
      <c r="M126" s="1246"/>
      <c r="N126" s="1171"/>
      <c r="O126" s="1171"/>
      <c r="P126" s="1228">
        <v>41</v>
      </c>
    </row>
    <row r="127" spans="1:16">
      <c r="A127" s="1228">
        <v>42</v>
      </c>
      <c r="B127" s="1170"/>
      <c r="C127" s="1171"/>
      <c r="D127" s="1171"/>
      <c r="E127" s="1171"/>
      <c r="F127" s="1171"/>
      <c r="G127" s="1246"/>
      <c r="H127" s="1246"/>
      <c r="I127" s="1107"/>
      <c r="J127" s="1320"/>
      <c r="K127" s="1320"/>
      <c r="L127" s="1246"/>
      <c r="M127" s="1246"/>
      <c r="N127" s="1171"/>
      <c r="O127" s="1171"/>
      <c r="P127" s="1228">
        <v>42</v>
      </c>
    </row>
    <row r="128" spans="1:16">
      <c r="A128" s="1228">
        <v>43</v>
      </c>
      <c r="B128" s="1170"/>
      <c r="C128" s="1171"/>
      <c r="D128" s="1171"/>
      <c r="E128" s="1171"/>
      <c r="F128" s="1171"/>
      <c r="G128" s="1246"/>
      <c r="H128" s="1246"/>
      <c r="I128" s="1107"/>
      <c r="J128" s="1320"/>
      <c r="K128" s="1320"/>
      <c r="L128" s="1246"/>
      <c r="M128" s="1246"/>
      <c r="N128" s="1171"/>
      <c r="O128" s="1171"/>
      <c r="P128" s="1228">
        <v>43</v>
      </c>
    </row>
    <row r="129" spans="1:16">
      <c r="A129" s="1228">
        <v>44</v>
      </c>
      <c r="B129" s="1170"/>
      <c r="C129" s="1171"/>
      <c r="D129" s="1171"/>
      <c r="E129" s="1171"/>
      <c r="F129" s="1171"/>
      <c r="G129" s="1246"/>
      <c r="H129" s="1246"/>
      <c r="I129" s="1107"/>
      <c r="J129" s="1320"/>
      <c r="K129" s="1320"/>
      <c r="L129" s="1246"/>
      <c r="M129" s="1246"/>
      <c r="N129" s="1171"/>
      <c r="O129" s="1171"/>
      <c r="P129" s="1228">
        <v>44</v>
      </c>
    </row>
    <row r="130" spans="1:16">
      <c r="A130" s="1228">
        <v>45</v>
      </c>
      <c r="B130" s="1170"/>
      <c r="C130" s="1171"/>
      <c r="D130" s="1171"/>
      <c r="E130" s="1171"/>
      <c r="F130" s="1171"/>
      <c r="G130" s="1246"/>
      <c r="H130" s="1246"/>
      <c r="I130" s="1107"/>
      <c r="J130" s="1320"/>
      <c r="K130" s="1320"/>
      <c r="L130" s="1246"/>
      <c r="M130" s="1246"/>
      <c r="N130" s="1171"/>
      <c r="O130" s="1171"/>
      <c r="P130" s="1228">
        <v>45</v>
      </c>
    </row>
    <row r="131" spans="1:16" ht="15.75" thickBot="1">
      <c r="A131" s="1247">
        <v>46</v>
      </c>
      <c r="B131" s="1194"/>
      <c r="C131" s="1240"/>
      <c r="D131" s="1195"/>
      <c r="E131" s="1195"/>
      <c r="F131" s="1195"/>
      <c r="G131" s="1327"/>
      <c r="H131" s="1327"/>
      <c r="I131" s="1107"/>
      <c r="J131" s="1328"/>
      <c r="K131" s="1328"/>
      <c r="L131" s="1695"/>
      <c r="M131" s="1327"/>
      <c r="N131" s="1195"/>
      <c r="O131" s="1195"/>
      <c r="P131" s="1247">
        <v>46</v>
      </c>
    </row>
    <row r="132" spans="1:16">
      <c r="A132" s="1339"/>
      <c r="B132" s="1339"/>
      <c r="C132" s="1343"/>
      <c r="D132" s="1339"/>
      <c r="E132" s="1339"/>
      <c r="F132" s="1339"/>
      <c r="G132" s="1339"/>
      <c r="H132" s="1339"/>
      <c r="I132" s="1107"/>
      <c r="J132" s="1339"/>
      <c r="K132" s="1339"/>
      <c r="L132" s="1343"/>
      <c r="M132" s="1339"/>
      <c r="N132" s="1339"/>
      <c r="O132" s="1339"/>
      <c r="P132" s="1339"/>
    </row>
    <row r="133" spans="1:16" ht="15.75">
      <c r="A133" s="114" t="s">
        <v>4368</v>
      </c>
      <c r="B133" s="1107"/>
      <c r="C133" s="1107"/>
      <c r="D133" s="1107"/>
      <c r="E133" s="1107"/>
      <c r="F133" s="1107"/>
      <c r="G133" s="1107"/>
      <c r="H133" s="1107"/>
      <c r="I133" s="1107"/>
      <c r="J133" s="114" t="s">
        <v>4368</v>
      </c>
      <c r="K133" s="1107"/>
      <c r="L133" s="1107"/>
      <c r="M133" s="1107"/>
      <c r="N133" s="1107"/>
      <c r="O133" s="1107"/>
      <c r="P133" s="1165" t="s">
        <v>3401</v>
      </c>
    </row>
    <row r="134" spans="1:16">
      <c r="A134" s="1108" t="s">
        <v>3404</v>
      </c>
      <c r="B134" s="1108"/>
      <c r="C134" s="1108"/>
      <c r="D134" s="1108"/>
      <c r="E134" s="1108"/>
      <c r="F134" s="1108"/>
      <c r="G134" s="1108"/>
      <c r="H134" s="1108"/>
      <c r="I134" s="1107"/>
      <c r="J134" s="1108" t="s">
        <v>3405</v>
      </c>
      <c r="K134" s="1108"/>
      <c r="L134" s="1108"/>
      <c r="M134" s="1108"/>
      <c r="N134" s="1108"/>
      <c r="O134" s="1108"/>
      <c r="P134" s="1108"/>
    </row>
  </sheetData>
  <customSheetViews>
    <customSheetView guid="{15E51391-F6F3-48E9-B40F-0D0FA5B2E445}" scale="85" colorId="22" fitToPage="1">
      <pageMargins left="0.5" right="0.5" top="0.5" bottom="0.5" header="0" footer="0"/>
      <printOptions horizontalCentered="1" verticalCentered="1"/>
      <pageSetup scale="70" fitToWidth="2" fitToHeight="2" pageOrder="overThenDown" orientation="portrait" horizontalDpi="300" verticalDpi="300" r:id="rId1"/>
      <headerFooter alignWithMargins="0"/>
    </customSheetView>
    <customSheetView guid="{3A144620-83F7-4F5B-821B-3720DAB5A017}" scale="85" colorId="22" fitToPage="1">
      <pageMargins left="0.5" right="0.5" top="0.5" bottom="0.5" header="0" footer="0"/>
      <printOptions horizontalCentered="1" verticalCentered="1"/>
      <pageSetup scale="70" fitToWidth="2" fitToHeight="2" pageOrder="overThenDown" orientation="portrait" horizontalDpi="300" verticalDpi="300" r:id="rId2"/>
      <headerFooter alignWithMargins="0"/>
    </customSheetView>
    <customSheetView guid="{4AE1E835-A004-41CE-8576-E42DEB829644}" scale="85" colorId="22" fitToPage="1">
      <pageMargins left="0.5" right="0.5" top="0.5" bottom="0.5" header="0" footer="0"/>
      <printOptions horizontalCentered="1" verticalCentered="1"/>
      <pageSetup scale="70" fitToWidth="2" fitToHeight="2" pageOrder="overThenDown" orientation="portrait" horizontalDpi="300" verticalDpi="300" r:id="rId3"/>
      <headerFooter alignWithMargins="0"/>
    </customSheetView>
    <customSheetView guid="{F164CA47-D0CA-4087-947A-F5047D94B8B7}" scale="85" colorId="22" fitToPage="1">
      <pageMargins left="0.5" right="0.5" top="0.5" bottom="0.5" header="0" footer="0"/>
      <printOptions horizontalCentered="1" verticalCentered="1"/>
      <pageSetup scale="70" fitToWidth="2" fitToHeight="2" pageOrder="overThenDown" orientation="portrait" horizontalDpi="300" verticalDpi="300" r:id="rId4"/>
      <headerFooter alignWithMargins="0"/>
    </customSheetView>
    <customSheetView guid="{BD2EE8C8-7F57-4FE0-A338-C6EB2215B0F1}" scale="85" colorId="22" fitToPage="1">
      <pageMargins left="0.5" right="0.5" top="0.5" bottom="0.5" header="0" footer="0"/>
      <printOptions horizontalCentered="1" verticalCentered="1"/>
      <pageSetup scale="70" fitToWidth="2" fitToHeight="2" pageOrder="overThenDown" orientation="portrait" horizontalDpi="300" verticalDpi="300" r:id="rId5"/>
      <headerFooter alignWithMargins="0"/>
    </customSheetView>
    <customSheetView guid="{C7E3EE00-B00F-419E-8611-266863084489}" scale="85" colorId="22" fitToPage="1">
      <pageMargins left="0.5" right="0.5" top="0.5" bottom="0.5" header="0" footer="0"/>
      <printOptions horizontalCentered="1" verticalCentered="1"/>
      <pageSetup scale="70" fitToWidth="2" fitToHeight="2" pageOrder="overThenDown" orientation="portrait" horizontalDpi="300" verticalDpi="300" r:id="rId6"/>
      <headerFooter alignWithMargins="0"/>
    </customSheetView>
    <customSheetView guid="{3477AA39-47F3-4DEE-B5AC-34FD34A7C506}" scale="85" colorId="22" fitToPage="1">
      <pageMargins left="0.5" right="0.5" top="0.5" bottom="0.5" header="0" footer="0"/>
      <printOptions horizontalCentered="1" verticalCentered="1"/>
      <pageSetup scale="70" fitToWidth="2" fitToHeight="2" pageOrder="overThenDown" orientation="portrait" horizontalDpi="300" verticalDpi="300" r:id="rId7"/>
      <headerFooter alignWithMargins="0"/>
    </customSheetView>
    <customSheetView guid="{49B64248-30F9-46D2-A9F4-36D89630158D}" scale="85" colorId="22" fitToPage="1">
      <pageMargins left="0.5" right="0.5" top="0.5" bottom="0.5" header="0" footer="0"/>
      <printOptions horizontalCentered="1" verticalCentered="1"/>
      <pageSetup scale="70" fitToWidth="2" fitToHeight="2" pageOrder="overThenDown" orientation="portrait" horizontalDpi="300" verticalDpi="300" r:id="rId8"/>
      <headerFooter alignWithMargins="0"/>
    </customSheetView>
    <customSheetView guid="{9460FF40-1E23-4EAD-9F2E-3CC0E3823200}" scale="85" colorId="22" fitToPage="1">
      <pageMargins left="0.5" right="0.5" top="0.5" bottom="0.5" header="0" footer="0"/>
      <printOptions horizontalCentered="1" verticalCentered="1"/>
      <pageSetup scale="70" fitToWidth="2" fitToHeight="2" pageOrder="overThenDown" orientation="portrait" horizontalDpi="300" verticalDpi="300" r:id="rId9"/>
      <headerFooter alignWithMargins="0"/>
    </customSheetView>
    <customSheetView guid="{EB23B504-8D38-44C1-A572-0BC0016A4154}" scale="85" colorId="22" fitToPage="1">
      <pageMargins left="0.5" right="0.5" top="0.5" bottom="0.5" header="0" footer="0"/>
      <printOptions horizontalCentered="1" verticalCentered="1"/>
      <pageSetup scale="70" fitToWidth="2" fitToHeight="2" pageOrder="overThenDown" orientation="portrait" horizontalDpi="300" verticalDpi="300" r:id="rId10"/>
      <headerFooter alignWithMargins="0"/>
    </customSheetView>
    <customSheetView guid="{33F19BEF-14FD-48AD-9437-DC9391C2FB5D}" scale="85" colorId="22" fitToPage="1">
      <pageMargins left="0.5" right="0.5" top="0.5" bottom="0.5" header="0" footer="0"/>
      <printOptions horizontalCentered="1" verticalCentered="1"/>
      <pageSetup scale="70" fitToWidth="2" fitToHeight="2" pageOrder="overThenDown" orientation="portrait" horizontalDpi="300" verticalDpi="300" r:id="rId11"/>
      <headerFooter alignWithMargins="0"/>
    </customSheetView>
    <customSheetView guid="{3572A64A-10E1-48A8-88DB-C6FDE35A45D9}" scale="85" colorId="22" fitToPage="1">
      <pageMargins left="0.5" right="0.5" top="0.5" bottom="0.5" header="0" footer="0"/>
      <printOptions horizontalCentered="1" verticalCentered="1"/>
      <pageSetup scale="70" fitToWidth="2" fitToHeight="2" pageOrder="overThenDown" orientation="portrait" horizontalDpi="300" verticalDpi="300" r:id="rId12"/>
      <headerFooter alignWithMargins="0"/>
    </customSheetView>
    <customSheetView guid="{9A3FFF2B-6404-4DF1-A691-3B3D111BF416}" scale="85" colorId="22" fitToPage="1">
      <pageMargins left="0.5" right="0.5" top="0.5" bottom="0.5" header="0" footer="0"/>
      <printOptions horizontalCentered="1" verticalCentered="1"/>
      <pageSetup scale="70" fitToWidth="2" fitToHeight="2" pageOrder="overThenDown" orientation="portrait" horizontalDpi="300" verticalDpi="300" r:id="rId13"/>
      <headerFooter alignWithMargins="0"/>
    </customSheetView>
    <customSheetView guid="{6972FD2D-1C11-49E2-936D-D053FB86EE49}" scale="85" colorId="22" fitToPage="1">
      <pageMargins left="0.5" right="0.5" top="0.5" bottom="0.5" header="0" footer="0"/>
      <printOptions horizontalCentered="1" verticalCentered="1"/>
      <pageSetup scale="70" fitToWidth="2" fitToHeight="2" pageOrder="overThenDown" orientation="portrait" horizontalDpi="300" verticalDpi="300" r:id="rId14"/>
      <headerFooter alignWithMargins="0"/>
    </customSheetView>
    <customSheetView guid="{909B62D3-37B4-48E7-A28D-FCCB057513A6}" scale="85" colorId="22" fitToPage="1">
      <pageMargins left="0.5" right="0.5" top="0.5" bottom="0.5" header="0" footer="0"/>
      <printOptions horizontalCentered="1" verticalCentered="1"/>
      <pageSetup scale="70" fitToWidth="2" fitToHeight="2" pageOrder="overThenDown" orientation="portrait" horizontalDpi="300" verticalDpi="300" r:id="rId15"/>
      <headerFooter alignWithMargins="0"/>
    </customSheetView>
    <customSheetView guid="{AF5B460E-BE98-4D6A-BC4D-FB7F586FE8C3}" scale="85" colorId="22" fitToPage="1">
      <pageMargins left="0.5" right="0.5" top="0.5" bottom="0.5" header="0" footer="0"/>
      <printOptions horizontalCentered="1" verticalCentered="1"/>
      <pageSetup scale="70" fitToWidth="2" fitToHeight="2" pageOrder="overThenDown" orientation="portrait" horizontalDpi="300" verticalDpi="300" r:id="rId16"/>
      <headerFooter alignWithMargins="0"/>
    </customSheetView>
    <customSheetView guid="{AD2DEECA-73A1-433A-8496-725ED72ABD3B}" scale="85" colorId="22" fitToPage="1">
      <pageMargins left="0.5" right="0.5" top="0.5" bottom="0.5" header="0" footer="0"/>
      <printOptions horizontalCentered="1" verticalCentered="1"/>
      <pageSetup scale="70" fitToWidth="2" fitToHeight="2" pageOrder="overThenDown" orientation="portrait" horizontalDpi="300" verticalDpi="300" r:id="rId17"/>
      <headerFooter alignWithMargins="0"/>
    </customSheetView>
    <customSheetView guid="{613A73D1-ED13-41BC-B183-6F740B4BAFC9}" scale="60" colorId="22" showPageBreaks="1" fitToPage="1" printArea="1" view="pageBreakPreview" topLeftCell="D13">
      <selection activeCell="B50" sqref="B50"/>
      <pageMargins left="0.5" right="0.5" top="0.5" bottom="0.5" header="0" footer="0"/>
      <printOptions horizontalCentered="1" verticalCentered="1"/>
      <pageSetup scale="71" fitToWidth="2" fitToHeight="2" pageOrder="overThenDown" orientation="portrait" horizontalDpi="300" verticalDpi="300"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1"/>
  <sheetViews>
    <sheetView defaultGridColor="0" view="pageBreakPreview" topLeftCell="A28" colorId="22" zoomScale="60" zoomScaleNormal="85" workbookViewId="0">
      <selection activeCell="H96" sqref="H96"/>
    </sheetView>
  </sheetViews>
  <sheetFormatPr defaultColWidth="9.6640625" defaultRowHeight="15"/>
  <cols>
    <col min="1" max="1" width="4.6640625" customWidth="1"/>
    <col min="2" max="5" width="12.6640625" customWidth="1"/>
    <col min="7" max="7" width="15.44140625" customWidth="1"/>
    <col min="8" max="8" width="14.6640625" customWidth="1"/>
    <col min="9" max="9" width="12.6640625" customWidth="1"/>
    <col min="10" max="10" width="2.6640625" customWidth="1"/>
    <col min="11" max="11" width="11.664062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1109" t="s">
        <v>2056</v>
      </c>
      <c r="B1" s="1110"/>
      <c r="C1" s="1110"/>
      <c r="D1" s="1225"/>
      <c r="E1" s="1225"/>
      <c r="F1" s="1222" t="s">
        <v>1549</v>
      </c>
      <c r="G1" s="1234"/>
      <c r="H1" s="1224" t="s">
        <v>2058</v>
      </c>
      <c r="I1" s="1236" t="s">
        <v>2059</v>
      </c>
      <c r="J1" s="1107"/>
      <c r="K1" s="1109" t="s">
        <v>2056</v>
      </c>
      <c r="L1" s="1110"/>
      <c r="M1" s="1110"/>
      <c r="N1" s="1222" t="s">
        <v>1549</v>
      </c>
      <c r="O1" s="1225"/>
      <c r="P1" s="1110"/>
      <c r="Q1" s="1224" t="s">
        <v>2058</v>
      </c>
      <c r="R1" s="1226" t="s">
        <v>2059</v>
      </c>
      <c r="S1" s="1209"/>
    </row>
    <row r="2" spans="1:19">
      <c r="A2" s="72" t="str">
        <f>'Data Sheet'!$C$25</f>
        <v>Central Hudson Gas &amp; Electric</v>
      </c>
      <c r="B2" s="1107"/>
      <c r="C2" s="1107"/>
      <c r="D2" s="1107"/>
      <c r="E2" s="1107"/>
      <c r="F2" s="1170" t="s">
        <v>1315</v>
      </c>
      <c r="G2" s="1120"/>
      <c r="H2" s="1107"/>
      <c r="I2" s="1238"/>
      <c r="J2" s="1107"/>
      <c r="K2" s="72" t="str">
        <f>'Data Sheet'!$C$25</f>
        <v>Central Hudson Gas &amp; Electric</v>
      </c>
      <c r="L2" s="1107"/>
      <c r="M2" s="1107"/>
      <c r="N2" s="1170" t="s">
        <v>1315</v>
      </c>
      <c r="O2" s="1107"/>
      <c r="P2" s="1107"/>
      <c r="Q2" s="1237" t="s">
        <v>2061</v>
      </c>
      <c r="R2" s="1168"/>
      <c r="S2" s="1169"/>
    </row>
    <row r="3" spans="1:19" ht="15" customHeight="1" thickBot="1">
      <c r="A3" s="1194"/>
      <c r="B3" s="1160"/>
      <c r="C3" s="1160"/>
      <c r="D3" s="1160"/>
      <c r="E3" s="1160"/>
      <c r="F3" s="1194" t="s">
        <v>1316</v>
      </c>
      <c r="G3" s="1240"/>
      <c r="H3" s="1344" t="str">
        <f>'Data Sheet'!$C$40</f>
        <v>4/14/14</v>
      </c>
      <c r="I3" s="1247" t="str">
        <f>'Data Sheet'!$C$38</f>
        <v>12/31/13</v>
      </c>
      <c r="J3" s="1107"/>
      <c r="K3" s="1194"/>
      <c r="L3" s="1160"/>
      <c r="M3" s="1160"/>
      <c r="N3" s="1194" t="s">
        <v>1316</v>
      </c>
      <c r="O3" s="1160"/>
      <c r="P3" s="1195"/>
      <c r="Q3" s="1330" t="str">
        <f>'Data Sheet'!$C$40</f>
        <v>4/14/14</v>
      </c>
      <c r="R3" s="1242" t="str">
        <f>'Data Sheet'!$C$38</f>
        <v>12/31/13</v>
      </c>
      <c r="S3" s="1241"/>
    </row>
    <row r="4" spans="1:19" ht="15" customHeight="1" thickBot="1">
      <c r="A4" s="728" t="s">
        <v>3406</v>
      </c>
      <c r="B4" s="729"/>
      <c r="C4" s="729"/>
      <c r="D4" s="1230"/>
      <c r="E4" s="1230"/>
      <c r="F4" s="1230"/>
      <c r="G4" s="1230"/>
      <c r="H4" s="1232"/>
      <c r="I4" s="1241"/>
      <c r="J4" s="1107"/>
      <c r="K4" s="728" t="s">
        <v>3407</v>
      </c>
      <c r="L4" s="729"/>
      <c r="M4" s="729"/>
      <c r="N4" s="1230"/>
      <c r="O4" s="1230"/>
      <c r="P4" s="1230"/>
      <c r="Q4" s="1230"/>
      <c r="R4" s="1232"/>
      <c r="S4" s="1241"/>
    </row>
    <row r="5" spans="1:19" ht="15.75">
      <c r="A5" s="68"/>
      <c r="B5" s="71"/>
      <c r="C5" s="71"/>
      <c r="D5" s="69"/>
      <c r="E5" s="69"/>
      <c r="F5" s="69"/>
      <c r="G5" s="69"/>
      <c r="H5" s="451"/>
      <c r="I5" s="73"/>
      <c r="J5" s="1107"/>
      <c r="K5" s="68"/>
      <c r="L5" s="71"/>
      <c r="M5" s="71"/>
      <c r="N5" s="69"/>
      <c r="O5" s="69"/>
      <c r="P5" s="69"/>
      <c r="Q5" s="69"/>
      <c r="R5" s="451"/>
      <c r="S5" s="73"/>
    </row>
    <row r="6" spans="1:19">
      <c r="A6" s="266" t="s">
        <v>3408</v>
      </c>
      <c r="B6" s="267"/>
      <c r="C6" s="267"/>
      <c r="D6" s="267"/>
      <c r="E6" s="267"/>
      <c r="F6" s="267" t="s">
        <v>3409</v>
      </c>
      <c r="G6" s="267"/>
      <c r="H6" s="267"/>
      <c r="I6" s="268"/>
      <c r="J6" s="1107"/>
      <c r="K6" s="266" t="s">
        <v>3410</v>
      </c>
      <c r="L6" s="267"/>
      <c r="M6" s="267"/>
      <c r="N6" s="267"/>
      <c r="O6" s="267" t="s">
        <v>3411</v>
      </c>
      <c r="P6" s="267"/>
      <c r="Q6" s="267"/>
      <c r="R6" s="267"/>
      <c r="S6" s="268"/>
    </row>
    <row r="7" spans="1:19">
      <c r="A7" s="266" t="s">
        <v>3412</v>
      </c>
      <c r="B7" s="267"/>
      <c r="C7" s="267"/>
      <c r="D7" s="267"/>
      <c r="E7" s="267"/>
      <c r="F7" s="267" t="s">
        <v>3413</v>
      </c>
      <c r="G7" s="267"/>
      <c r="H7" s="267"/>
      <c r="I7" s="268"/>
      <c r="J7" s="1107"/>
      <c r="K7" s="266" t="s">
        <v>3414</v>
      </c>
      <c r="L7" s="267"/>
      <c r="M7" s="267"/>
      <c r="N7" s="267"/>
      <c r="O7" s="267" t="s">
        <v>3415</v>
      </c>
      <c r="P7" s="267"/>
      <c r="Q7" s="267"/>
      <c r="R7" s="267"/>
      <c r="S7" s="268"/>
    </row>
    <row r="8" spans="1:19">
      <c r="A8" s="266" t="s">
        <v>1394</v>
      </c>
      <c r="B8" s="267"/>
      <c r="C8" s="267"/>
      <c r="D8" s="267"/>
      <c r="E8" s="267"/>
      <c r="F8" s="267" t="s">
        <v>1395</v>
      </c>
      <c r="G8" s="267"/>
      <c r="H8" s="267"/>
      <c r="I8" s="268"/>
      <c r="J8" s="1107"/>
      <c r="K8" s="266" t="s">
        <v>1396</v>
      </c>
      <c r="L8" s="267"/>
      <c r="M8" s="267"/>
      <c r="N8" s="267"/>
      <c r="O8" s="267" t="s">
        <v>1397</v>
      </c>
      <c r="P8" s="267"/>
      <c r="Q8" s="267"/>
      <c r="R8" s="267"/>
      <c r="S8" s="268"/>
    </row>
    <row r="9" spans="1:19">
      <c r="A9" s="266" t="s">
        <v>1398</v>
      </c>
      <c r="B9" s="267"/>
      <c r="C9" s="267"/>
      <c r="D9" s="267"/>
      <c r="E9" s="267"/>
      <c r="F9" s="267" t="s">
        <v>1399</v>
      </c>
      <c r="G9" s="267"/>
      <c r="H9" s="267"/>
      <c r="I9" s="268"/>
      <c r="J9" s="1107"/>
      <c r="K9" s="266" t="s">
        <v>1400</v>
      </c>
      <c r="L9" s="267"/>
      <c r="M9" s="267"/>
      <c r="N9" s="267"/>
      <c r="O9" s="267" t="s">
        <v>1401</v>
      </c>
      <c r="P9" s="267"/>
      <c r="Q9" s="267"/>
      <c r="R9" s="267"/>
      <c r="S9" s="268"/>
    </row>
    <row r="10" spans="1:19">
      <c r="A10" s="266" t="s">
        <v>1402</v>
      </c>
      <c r="B10" s="267"/>
      <c r="C10" s="267"/>
      <c r="D10" s="267"/>
      <c r="E10" s="267"/>
      <c r="F10" s="267" t="s">
        <v>1403</v>
      </c>
      <c r="G10" s="267"/>
      <c r="H10" s="267"/>
      <c r="I10" s="268"/>
      <c r="J10" s="1107"/>
      <c r="K10" s="266" t="s">
        <v>1404</v>
      </c>
      <c r="L10" s="267"/>
      <c r="M10" s="267"/>
      <c r="N10" s="267"/>
      <c r="O10" s="267" t="s">
        <v>1405</v>
      </c>
      <c r="P10" s="267"/>
      <c r="Q10" s="267"/>
      <c r="R10" s="267"/>
      <c r="S10" s="268"/>
    </row>
    <row r="11" spans="1:19">
      <c r="A11" s="266" t="s">
        <v>1406</v>
      </c>
      <c r="B11" s="267"/>
      <c r="C11" s="267"/>
      <c r="D11" s="267"/>
      <c r="E11" s="267"/>
      <c r="F11" s="267" t="s">
        <v>1407</v>
      </c>
      <c r="G11" s="267"/>
      <c r="H11" s="267"/>
      <c r="I11" s="268"/>
      <c r="J11" s="1107"/>
      <c r="K11" s="266" t="s">
        <v>1408</v>
      </c>
      <c r="L11" s="267"/>
      <c r="M11" s="267"/>
      <c r="N11" s="267"/>
      <c r="O11" s="267" t="s">
        <v>1409</v>
      </c>
      <c r="P11" s="267"/>
      <c r="Q11" s="267"/>
      <c r="R11" s="267"/>
      <c r="S11" s="268"/>
    </row>
    <row r="12" spans="1:19">
      <c r="A12" s="266" t="s">
        <v>1410</v>
      </c>
      <c r="B12" s="267"/>
      <c r="C12" s="267"/>
      <c r="D12" s="267"/>
      <c r="E12" s="267"/>
      <c r="F12" s="267" t="s">
        <v>1411</v>
      </c>
      <c r="G12" s="267"/>
      <c r="H12" s="267"/>
      <c r="I12" s="268"/>
      <c r="J12" s="1107"/>
      <c r="K12" s="266" t="s">
        <v>1412</v>
      </c>
      <c r="L12" s="267"/>
      <c r="M12" s="267"/>
      <c r="N12" s="267"/>
      <c r="O12" s="267" t="s">
        <v>1413</v>
      </c>
      <c r="P12" s="267"/>
      <c r="Q12" s="267"/>
      <c r="R12" s="267"/>
      <c r="S12" s="268"/>
    </row>
    <row r="13" spans="1:19">
      <c r="A13" s="266" t="s">
        <v>1414</v>
      </c>
      <c r="B13" s="267"/>
      <c r="C13" s="267"/>
      <c r="D13" s="267"/>
      <c r="E13" s="267"/>
      <c r="F13" s="267" t="s">
        <v>1415</v>
      </c>
      <c r="G13" s="267"/>
      <c r="H13" s="267"/>
      <c r="I13" s="268"/>
      <c r="J13" s="1107"/>
      <c r="K13" s="266" t="s">
        <v>1416</v>
      </c>
      <c r="L13" s="267"/>
      <c r="M13" s="267"/>
      <c r="N13" s="267"/>
      <c r="O13" s="267" t="s">
        <v>1417</v>
      </c>
      <c r="P13" s="267"/>
      <c r="Q13" s="267"/>
      <c r="R13" s="267"/>
      <c r="S13" s="268"/>
    </row>
    <row r="14" spans="1:19">
      <c r="A14" s="266" t="s">
        <v>1418</v>
      </c>
      <c r="B14" s="267"/>
      <c r="C14" s="267"/>
      <c r="D14" s="267"/>
      <c r="E14" s="267"/>
      <c r="F14" s="267" t="s">
        <v>1419</v>
      </c>
      <c r="G14" s="267"/>
      <c r="H14" s="267"/>
      <c r="I14" s="268"/>
      <c r="J14" s="1107"/>
      <c r="K14" s="266" t="s">
        <v>2983</v>
      </c>
      <c r="L14" s="267"/>
      <c r="M14" s="267"/>
      <c r="N14" s="267"/>
      <c r="O14" s="267" t="s">
        <v>2984</v>
      </c>
      <c r="P14" s="267"/>
      <c r="Q14" s="267"/>
      <c r="R14" s="267"/>
      <c r="S14" s="268"/>
    </row>
    <row r="15" spans="1:19">
      <c r="A15" s="266" t="s">
        <v>2985</v>
      </c>
      <c r="B15" s="267"/>
      <c r="C15" s="267"/>
      <c r="D15" s="267"/>
      <c r="E15" s="267"/>
      <c r="F15" s="267" t="s">
        <v>2986</v>
      </c>
      <c r="G15" s="267"/>
      <c r="H15" s="267"/>
      <c r="I15" s="268"/>
      <c r="J15" s="1107"/>
      <c r="K15" s="266" t="s">
        <v>2987</v>
      </c>
      <c r="L15" s="267"/>
      <c r="M15" s="267"/>
      <c r="N15" s="267"/>
      <c r="O15" s="267" t="s">
        <v>2988</v>
      </c>
      <c r="P15" s="267"/>
      <c r="Q15" s="267"/>
      <c r="R15" s="267"/>
      <c r="S15" s="268"/>
    </row>
    <row r="16" spans="1:19">
      <c r="A16" s="266" t="s">
        <v>2989</v>
      </c>
      <c r="B16" s="267"/>
      <c r="C16" s="267"/>
      <c r="D16" s="267"/>
      <c r="E16" s="267"/>
      <c r="F16" s="267" t="s">
        <v>2990</v>
      </c>
      <c r="G16" s="267"/>
      <c r="H16" s="267"/>
      <c r="I16" s="268"/>
      <c r="J16" s="1107"/>
      <c r="K16" s="266" t="s">
        <v>2991</v>
      </c>
      <c r="L16" s="267"/>
      <c r="M16" s="267"/>
      <c r="N16" s="267"/>
      <c r="O16" s="267" t="s">
        <v>1413</v>
      </c>
      <c r="P16" s="267"/>
      <c r="Q16" s="267"/>
      <c r="R16" s="267"/>
      <c r="S16" s="268"/>
    </row>
    <row r="17" spans="1:19">
      <c r="A17" s="266" t="s">
        <v>2992</v>
      </c>
      <c r="B17" s="267"/>
      <c r="C17" s="267"/>
      <c r="D17" s="267"/>
      <c r="E17" s="267"/>
      <c r="F17" s="267" t="s">
        <v>2993</v>
      </c>
      <c r="G17" s="267"/>
      <c r="H17" s="267"/>
      <c r="I17" s="268"/>
      <c r="J17" s="1107"/>
      <c r="K17" s="266" t="s">
        <v>2994</v>
      </c>
      <c r="L17" s="267"/>
      <c r="M17" s="267"/>
      <c r="N17" s="267"/>
      <c r="O17" s="267" t="s">
        <v>2995</v>
      </c>
      <c r="P17" s="267"/>
      <c r="Q17" s="267"/>
      <c r="R17" s="267"/>
      <c r="S17" s="268"/>
    </row>
    <row r="18" spans="1:19">
      <c r="A18" s="266" t="s">
        <v>2996</v>
      </c>
      <c r="B18" s="267"/>
      <c r="C18" s="267"/>
      <c r="D18" s="267"/>
      <c r="E18" s="267"/>
      <c r="F18" s="267" t="s">
        <v>2997</v>
      </c>
      <c r="G18" s="267"/>
      <c r="H18" s="267"/>
      <c r="I18" s="268"/>
      <c r="J18" s="1107"/>
      <c r="K18" s="266" t="s">
        <v>2998</v>
      </c>
      <c r="L18" s="267"/>
      <c r="M18" s="267"/>
      <c r="N18" s="267"/>
      <c r="O18" s="267" t="s">
        <v>2999</v>
      </c>
      <c r="P18" s="267"/>
      <c r="Q18" s="267"/>
      <c r="R18" s="267"/>
      <c r="S18" s="268"/>
    </row>
    <row r="19" spans="1:19">
      <c r="A19" s="266" t="s">
        <v>3000</v>
      </c>
      <c r="B19" s="267"/>
      <c r="C19" s="267"/>
      <c r="D19" s="267"/>
      <c r="E19" s="267"/>
      <c r="F19" s="267" t="s">
        <v>3001</v>
      </c>
      <c r="G19" s="267"/>
      <c r="H19" s="267"/>
      <c r="I19" s="268"/>
      <c r="J19" s="1107"/>
      <c r="K19" s="266"/>
      <c r="L19" s="267"/>
      <c r="M19" s="267"/>
      <c r="N19" s="267"/>
      <c r="O19" s="267"/>
      <c r="P19" s="267"/>
      <c r="Q19" s="267"/>
      <c r="R19" s="267"/>
      <c r="S19" s="268"/>
    </row>
    <row r="20" spans="1:19" ht="15.75" thickBot="1">
      <c r="A20" s="795"/>
      <c r="B20" s="794"/>
      <c r="C20" s="794"/>
      <c r="D20" s="794"/>
      <c r="E20" s="794"/>
      <c r="F20" s="794"/>
      <c r="G20" s="794"/>
      <c r="H20" s="794"/>
      <c r="I20" s="796"/>
      <c r="J20" s="1107"/>
      <c r="K20" s="266"/>
      <c r="L20" s="267"/>
      <c r="M20" s="267"/>
      <c r="N20" s="267"/>
      <c r="O20" s="267"/>
      <c r="P20" s="267"/>
      <c r="Q20" s="267"/>
      <c r="R20" s="267"/>
      <c r="S20" s="268"/>
    </row>
    <row r="21" spans="1:19">
      <c r="A21" s="1224"/>
      <c r="B21" s="1107"/>
      <c r="C21" s="1171"/>
      <c r="D21" s="1108" t="s">
        <v>3002</v>
      </c>
      <c r="E21" s="1169"/>
      <c r="F21" s="1171"/>
      <c r="G21" s="1108" t="s">
        <v>3003</v>
      </c>
      <c r="H21" s="1108"/>
      <c r="I21" s="1290"/>
      <c r="J21" s="1107"/>
      <c r="K21" s="1224"/>
      <c r="L21" s="1235" t="s">
        <v>3004</v>
      </c>
      <c r="M21" s="1235"/>
      <c r="N21" s="1209"/>
      <c r="O21" s="1257"/>
      <c r="P21" s="1257"/>
      <c r="Q21" s="1257"/>
      <c r="R21" s="1257"/>
      <c r="S21" s="1290"/>
    </row>
    <row r="22" spans="1:19">
      <c r="A22" s="1237"/>
      <c r="B22" s="1108" t="s">
        <v>3005</v>
      </c>
      <c r="C22" s="1169"/>
      <c r="D22" s="797" t="s">
        <v>3006</v>
      </c>
      <c r="E22" s="1169"/>
      <c r="F22" s="1120" t="s">
        <v>3007</v>
      </c>
      <c r="G22" s="797" t="s">
        <v>3008</v>
      </c>
      <c r="H22" s="1108"/>
      <c r="I22" s="1237" t="s">
        <v>2043</v>
      </c>
      <c r="J22" s="1107"/>
      <c r="K22" s="1237" t="s">
        <v>3009</v>
      </c>
      <c r="L22" s="797" t="s">
        <v>3010</v>
      </c>
      <c r="M22" s="1108"/>
      <c r="N22" s="798"/>
      <c r="O22" s="1108" t="s">
        <v>3011</v>
      </c>
      <c r="P22" s="1108"/>
      <c r="Q22" s="797"/>
      <c r="R22" s="1108"/>
      <c r="S22" s="1237"/>
    </row>
    <row r="23" spans="1:19" ht="15.75" thickBot="1">
      <c r="A23" s="1237" t="s">
        <v>1984</v>
      </c>
      <c r="B23" s="1160"/>
      <c r="C23" s="1195"/>
      <c r="D23" s="799" t="s">
        <v>3012</v>
      </c>
      <c r="E23" s="1241"/>
      <c r="F23" s="1120" t="s">
        <v>3013</v>
      </c>
      <c r="G23" s="799" t="s">
        <v>3035</v>
      </c>
      <c r="H23" s="1230"/>
      <c r="I23" s="1237" t="s">
        <v>624</v>
      </c>
      <c r="J23" s="1107"/>
      <c r="K23" s="1237" t="s">
        <v>3036</v>
      </c>
      <c r="L23" s="799" t="s">
        <v>3037</v>
      </c>
      <c r="M23" s="1230"/>
      <c r="N23" s="800"/>
      <c r="O23" s="1206"/>
      <c r="P23" s="1206"/>
      <c r="Q23" s="801"/>
      <c r="R23" s="1240"/>
      <c r="S23" s="1237" t="s">
        <v>1984</v>
      </c>
    </row>
    <row r="24" spans="1:19">
      <c r="A24" s="1237" t="s">
        <v>1987</v>
      </c>
      <c r="B24" s="1120" t="s">
        <v>3038</v>
      </c>
      <c r="C24" s="1120" t="s">
        <v>3039</v>
      </c>
      <c r="D24" s="1120" t="s">
        <v>3040</v>
      </c>
      <c r="E24" s="1120" t="s">
        <v>3041</v>
      </c>
      <c r="F24" s="1120" t="s">
        <v>3042</v>
      </c>
      <c r="G24" s="1169" t="s">
        <v>3043</v>
      </c>
      <c r="H24" s="1169" t="s">
        <v>3043</v>
      </c>
      <c r="I24" s="1237" t="s">
        <v>3044</v>
      </c>
      <c r="J24" s="1107"/>
      <c r="K24" s="1237" t="s">
        <v>3045</v>
      </c>
      <c r="L24" s="1120" t="s">
        <v>3046</v>
      </c>
      <c r="M24" s="1120" t="s">
        <v>3047</v>
      </c>
      <c r="N24" s="1120" t="s">
        <v>3048</v>
      </c>
      <c r="O24" s="1120" t="s">
        <v>4123</v>
      </c>
      <c r="P24" s="1120" t="s">
        <v>4115</v>
      </c>
      <c r="Q24" s="1120" t="s">
        <v>704</v>
      </c>
      <c r="R24" s="1153" t="s">
        <v>2677</v>
      </c>
      <c r="S24" s="1237" t="s">
        <v>1987</v>
      </c>
    </row>
    <row r="25" spans="1:19">
      <c r="A25" s="1228"/>
      <c r="B25" s="1171"/>
      <c r="C25" s="1120"/>
      <c r="D25" s="1171"/>
      <c r="E25" s="1120"/>
      <c r="F25" s="1120"/>
      <c r="G25" s="1169" t="s">
        <v>3049</v>
      </c>
      <c r="H25" s="1169" t="s">
        <v>3050</v>
      </c>
      <c r="I25" s="1228"/>
      <c r="J25" s="1107"/>
      <c r="K25" s="1228"/>
      <c r="L25" s="1171"/>
      <c r="M25" s="1120" t="s">
        <v>3051</v>
      </c>
      <c r="N25" s="1171"/>
      <c r="O25" s="1120" t="s">
        <v>2378</v>
      </c>
      <c r="P25" s="1120" t="s">
        <v>2378</v>
      </c>
      <c r="Q25" s="1171"/>
      <c r="R25" s="1120" t="s">
        <v>2378</v>
      </c>
      <c r="S25" s="1228"/>
    </row>
    <row r="26" spans="1:19" ht="15.75" thickBot="1">
      <c r="A26" s="1247"/>
      <c r="B26" s="1240" t="s">
        <v>3447</v>
      </c>
      <c r="C26" s="1240" t="s">
        <v>3448</v>
      </c>
      <c r="D26" s="1240" t="s">
        <v>3449</v>
      </c>
      <c r="E26" s="1240" t="s">
        <v>3450</v>
      </c>
      <c r="F26" s="1240" t="s">
        <v>2692</v>
      </c>
      <c r="G26" s="1241" t="s">
        <v>2693</v>
      </c>
      <c r="H26" s="1241" t="s">
        <v>2694</v>
      </c>
      <c r="I26" s="1241" t="s">
        <v>2695</v>
      </c>
      <c r="J26" s="1107"/>
      <c r="K26" s="1239" t="s">
        <v>2696</v>
      </c>
      <c r="L26" s="1240" t="s">
        <v>2697</v>
      </c>
      <c r="M26" s="1240" t="s">
        <v>2698</v>
      </c>
      <c r="N26" s="1240" t="s">
        <v>2699</v>
      </c>
      <c r="O26" s="1240" t="s">
        <v>219</v>
      </c>
      <c r="P26" s="1240" t="s">
        <v>220</v>
      </c>
      <c r="Q26" s="1240" t="s">
        <v>221</v>
      </c>
      <c r="R26" s="1230" t="s">
        <v>222</v>
      </c>
      <c r="S26" s="1247"/>
    </row>
    <row r="27" spans="1:19">
      <c r="A27" s="1228">
        <v>1</v>
      </c>
      <c r="B27" s="73" t="s">
        <v>5494</v>
      </c>
      <c r="C27" s="73" t="s">
        <v>5396</v>
      </c>
      <c r="D27" s="1246">
        <v>345</v>
      </c>
      <c r="E27" s="1696"/>
      <c r="F27" s="70" t="s">
        <v>5500</v>
      </c>
      <c r="G27" s="1707">
        <v>17.22</v>
      </c>
      <c r="H27" s="1705"/>
      <c r="I27" s="1320"/>
      <c r="J27" s="1107"/>
      <c r="K27" s="1228">
        <v>1033.5</v>
      </c>
      <c r="L27" s="1346">
        <v>1360185</v>
      </c>
      <c r="M27" s="1346">
        <v>1940740</v>
      </c>
      <c r="N27" s="1346">
        <f t="shared" ref="N27:N61" si="0">L27+M27</f>
        <v>3300925</v>
      </c>
      <c r="O27" s="1347"/>
      <c r="P27" s="1347"/>
      <c r="Q27" s="1347"/>
      <c r="R27" s="1348">
        <f t="shared" ref="R27:R61" si="1">SUM(O27:Q27)</f>
        <v>0</v>
      </c>
      <c r="S27" s="1228">
        <v>1</v>
      </c>
    </row>
    <row r="28" spans="1:19">
      <c r="A28" s="1228">
        <v>2</v>
      </c>
      <c r="B28" s="73" t="s">
        <v>5494</v>
      </c>
      <c r="C28" s="73" t="s">
        <v>5495</v>
      </c>
      <c r="D28" s="1246">
        <v>345</v>
      </c>
      <c r="E28" s="1696"/>
      <c r="F28" s="70" t="s">
        <v>5500</v>
      </c>
      <c r="G28" s="1707">
        <v>30.31</v>
      </c>
      <c r="H28" s="1705"/>
      <c r="I28" s="1320"/>
      <c r="J28" s="1107"/>
      <c r="K28" s="1228">
        <v>1033.5</v>
      </c>
      <c r="L28" s="1246">
        <v>2079861</v>
      </c>
      <c r="M28" s="1246">
        <v>7388942</v>
      </c>
      <c r="N28" s="1246">
        <f t="shared" si="0"/>
        <v>9468803</v>
      </c>
      <c r="O28" s="1245"/>
      <c r="P28" s="1245"/>
      <c r="Q28" s="1245"/>
      <c r="R28" s="1350">
        <f t="shared" si="1"/>
        <v>0</v>
      </c>
      <c r="S28" s="1228">
        <v>2</v>
      </c>
    </row>
    <row r="29" spans="1:19">
      <c r="A29" s="1228">
        <v>3</v>
      </c>
      <c r="B29" s="73" t="s">
        <v>5495</v>
      </c>
      <c r="C29" s="73" t="s">
        <v>5499</v>
      </c>
      <c r="D29" s="1246">
        <v>345</v>
      </c>
      <c r="E29" s="1696"/>
      <c r="F29" s="70" t="s">
        <v>5500</v>
      </c>
      <c r="G29" s="1707">
        <v>28.62</v>
      </c>
      <c r="H29" s="1705"/>
      <c r="I29" s="1320"/>
      <c r="J29" s="1107"/>
      <c r="K29" s="1228">
        <v>1033.5</v>
      </c>
      <c r="L29" s="1246">
        <v>1966281</v>
      </c>
      <c r="M29" s="1246">
        <v>4063973</v>
      </c>
      <c r="N29" s="1246">
        <f t="shared" si="0"/>
        <v>6030254</v>
      </c>
      <c r="O29" s="1245"/>
      <c r="P29" s="1245"/>
      <c r="Q29" s="1245"/>
      <c r="R29" s="1350">
        <f t="shared" si="1"/>
        <v>0</v>
      </c>
      <c r="S29" s="1228">
        <v>3</v>
      </c>
    </row>
    <row r="30" spans="1:19">
      <c r="A30" s="1228">
        <v>4</v>
      </c>
      <c r="B30" s="73" t="s">
        <v>5496</v>
      </c>
      <c r="C30" s="1171"/>
      <c r="D30" s="1246">
        <v>115</v>
      </c>
      <c r="E30" s="1696"/>
      <c r="F30" s="2013" t="s">
        <v>5501</v>
      </c>
      <c r="G30" s="1707">
        <v>149.41999999999999</v>
      </c>
      <c r="H30" s="1705"/>
      <c r="I30" s="1320"/>
      <c r="J30" s="1107"/>
      <c r="K30" s="2002" t="s">
        <v>5501</v>
      </c>
      <c r="L30" s="1246">
        <v>6129082</v>
      </c>
      <c r="M30" s="1246">
        <v>42083108</v>
      </c>
      <c r="N30" s="1246">
        <f t="shared" si="0"/>
        <v>48212190</v>
      </c>
      <c r="O30" s="1245"/>
      <c r="P30" s="1245"/>
      <c r="Q30" s="1245"/>
      <c r="R30" s="1350">
        <f t="shared" si="1"/>
        <v>0</v>
      </c>
      <c r="S30" s="1228">
        <v>4</v>
      </c>
    </row>
    <row r="31" spans="1:19">
      <c r="A31" s="1228">
        <v>5</v>
      </c>
      <c r="B31" s="73" t="s">
        <v>5497</v>
      </c>
      <c r="C31" s="1171"/>
      <c r="D31" s="1246">
        <v>69</v>
      </c>
      <c r="E31" s="1696"/>
      <c r="F31" s="2013" t="s">
        <v>5501</v>
      </c>
      <c r="G31" s="1707">
        <v>233.21</v>
      </c>
      <c r="H31" s="1705">
        <v>1.6</v>
      </c>
      <c r="I31" s="1320"/>
      <c r="J31" s="1107"/>
      <c r="K31" s="2002" t="s">
        <v>5501</v>
      </c>
      <c r="L31" s="1246">
        <v>16075649</v>
      </c>
      <c r="M31" s="1246">
        <v>63546227</v>
      </c>
      <c r="N31" s="1246">
        <f t="shared" si="0"/>
        <v>79621876</v>
      </c>
      <c r="O31" s="1245"/>
      <c r="P31" s="1245"/>
      <c r="Q31" s="1245"/>
      <c r="R31" s="1350">
        <f t="shared" si="1"/>
        <v>0</v>
      </c>
      <c r="S31" s="1228">
        <v>5</v>
      </c>
    </row>
    <row r="32" spans="1:19">
      <c r="A32" s="1243">
        <v>6</v>
      </c>
      <c r="B32" s="73" t="s">
        <v>5498</v>
      </c>
      <c r="C32" s="1171"/>
      <c r="D32" s="2016">
        <v>34.5</v>
      </c>
      <c r="E32" s="1696"/>
      <c r="F32" s="73" t="s">
        <v>5502</v>
      </c>
      <c r="G32" s="1707">
        <v>6.35</v>
      </c>
      <c r="H32" s="1705"/>
      <c r="I32" s="1320"/>
      <c r="J32" s="1107"/>
      <c r="K32" s="2017" t="s">
        <v>5503</v>
      </c>
      <c r="L32" s="1246">
        <v>6303</v>
      </c>
      <c r="M32" s="1246">
        <v>196648</v>
      </c>
      <c r="N32" s="1246">
        <f t="shared" si="0"/>
        <v>202951</v>
      </c>
      <c r="O32" s="1245"/>
      <c r="P32" s="1245"/>
      <c r="Q32" s="1245"/>
      <c r="R32" s="1350">
        <f t="shared" si="1"/>
        <v>0</v>
      </c>
      <c r="S32" s="1228">
        <v>6</v>
      </c>
    </row>
    <row r="33" spans="1:19">
      <c r="A33" s="1243">
        <v>7</v>
      </c>
      <c r="B33" s="1171"/>
      <c r="C33" s="1171"/>
      <c r="D33" s="1246"/>
      <c r="E33" s="1696"/>
      <c r="F33" s="1171"/>
      <c r="G33" s="1696"/>
      <c r="H33" s="1698"/>
      <c r="I33" s="1320"/>
      <c r="J33" s="1107"/>
      <c r="K33" s="1243"/>
      <c r="L33" s="1246"/>
      <c r="M33" s="1246"/>
      <c r="N33" s="1246">
        <f t="shared" si="0"/>
        <v>0</v>
      </c>
      <c r="O33" s="1245"/>
      <c r="P33" s="1245"/>
      <c r="Q33" s="1245"/>
      <c r="R33" s="1350">
        <f t="shared" si="1"/>
        <v>0</v>
      </c>
      <c r="S33" s="1228">
        <v>7</v>
      </c>
    </row>
    <row r="34" spans="1:19">
      <c r="A34" s="1243">
        <v>8</v>
      </c>
      <c r="B34" s="1171"/>
      <c r="C34" s="1171"/>
      <c r="D34" s="1246"/>
      <c r="E34" s="1696"/>
      <c r="F34" s="1171"/>
      <c r="G34" s="1696"/>
      <c r="H34" s="1698"/>
      <c r="I34" s="1320"/>
      <c r="J34" s="1107"/>
      <c r="K34" s="1243"/>
      <c r="L34" s="1246"/>
      <c r="M34" s="1246"/>
      <c r="N34" s="1246">
        <f t="shared" si="0"/>
        <v>0</v>
      </c>
      <c r="O34" s="1245"/>
      <c r="P34" s="1245"/>
      <c r="Q34" s="1245"/>
      <c r="R34" s="1350">
        <f t="shared" si="1"/>
        <v>0</v>
      </c>
      <c r="S34" s="1228">
        <v>8</v>
      </c>
    </row>
    <row r="35" spans="1:19">
      <c r="A35" s="1243">
        <v>9</v>
      </c>
      <c r="B35" s="1171"/>
      <c r="C35" s="1171"/>
      <c r="D35" s="1246"/>
      <c r="E35" s="1696"/>
      <c r="F35" s="1171"/>
      <c r="G35" s="1696"/>
      <c r="H35" s="1698"/>
      <c r="I35" s="1320"/>
      <c r="J35" s="1107"/>
      <c r="K35" s="1243"/>
      <c r="L35" s="1246"/>
      <c r="M35" s="1246"/>
      <c r="N35" s="1246">
        <f t="shared" si="0"/>
        <v>0</v>
      </c>
      <c r="O35" s="1245"/>
      <c r="P35" s="1245"/>
      <c r="Q35" s="1245"/>
      <c r="R35" s="1350">
        <f t="shared" si="1"/>
        <v>0</v>
      </c>
      <c r="S35" s="1228">
        <v>9</v>
      </c>
    </row>
    <row r="36" spans="1:19">
      <c r="A36" s="1243">
        <v>10</v>
      </c>
      <c r="B36" s="1171"/>
      <c r="C36" s="1171"/>
      <c r="D36" s="1246"/>
      <c r="E36" s="1696"/>
      <c r="F36" s="1171"/>
      <c r="G36" s="1696"/>
      <c r="H36" s="1698"/>
      <c r="I36" s="1320"/>
      <c r="J36" s="1107"/>
      <c r="K36" s="1243"/>
      <c r="L36" s="1246"/>
      <c r="M36" s="1246"/>
      <c r="N36" s="1246">
        <f t="shared" si="0"/>
        <v>0</v>
      </c>
      <c r="O36" s="1245"/>
      <c r="P36" s="1245"/>
      <c r="Q36" s="1245"/>
      <c r="R36" s="1350">
        <f t="shared" si="1"/>
        <v>0</v>
      </c>
      <c r="S36" s="1228">
        <v>10</v>
      </c>
    </row>
    <row r="37" spans="1:19">
      <c r="A37" s="1243">
        <v>11</v>
      </c>
      <c r="B37" s="1171"/>
      <c r="C37" s="1171"/>
      <c r="D37" s="1246"/>
      <c r="E37" s="1696"/>
      <c r="F37" s="1171"/>
      <c r="G37" s="1696"/>
      <c r="H37" s="1698"/>
      <c r="I37" s="1320"/>
      <c r="J37" s="1107"/>
      <c r="K37" s="1243"/>
      <c r="L37" s="1246"/>
      <c r="M37" s="1246"/>
      <c r="N37" s="1246">
        <f t="shared" si="0"/>
        <v>0</v>
      </c>
      <c r="O37" s="1245"/>
      <c r="P37" s="1245"/>
      <c r="Q37" s="1245"/>
      <c r="R37" s="1350">
        <f t="shared" si="1"/>
        <v>0</v>
      </c>
      <c r="S37" s="1228">
        <v>11</v>
      </c>
    </row>
    <row r="38" spans="1:19">
      <c r="A38" s="1243">
        <v>12</v>
      </c>
      <c r="B38" s="1171"/>
      <c r="C38" s="1171"/>
      <c r="D38" s="1246"/>
      <c r="E38" s="1696"/>
      <c r="F38" s="1171"/>
      <c r="G38" s="1696"/>
      <c r="H38" s="1698"/>
      <c r="I38" s="1320"/>
      <c r="J38" s="1107"/>
      <c r="K38" s="1243"/>
      <c r="L38" s="1246"/>
      <c r="M38" s="1246"/>
      <c r="N38" s="1246">
        <f t="shared" si="0"/>
        <v>0</v>
      </c>
      <c r="O38" s="1245"/>
      <c r="P38" s="1245"/>
      <c r="Q38" s="1245"/>
      <c r="R38" s="1350">
        <f t="shared" si="1"/>
        <v>0</v>
      </c>
      <c r="S38" s="1228">
        <v>12</v>
      </c>
    </row>
    <row r="39" spans="1:19">
      <c r="A39" s="1243">
        <v>13</v>
      </c>
      <c r="B39" s="1171"/>
      <c r="C39" s="1171"/>
      <c r="D39" s="1246"/>
      <c r="E39" s="1696"/>
      <c r="F39" s="1171"/>
      <c r="G39" s="1696"/>
      <c r="H39" s="1698"/>
      <c r="I39" s="1320"/>
      <c r="J39" s="1107"/>
      <c r="K39" s="1243"/>
      <c r="L39" s="1246"/>
      <c r="M39" s="1246"/>
      <c r="N39" s="1246">
        <f t="shared" si="0"/>
        <v>0</v>
      </c>
      <c r="O39" s="1245"/>
      <c r="P39" s="1245"/>
      <c r="Q39" s="1245"/>
      <c r="R39" s="1350">
        <f t="shared" si="1"/>
        <v>0</v>
      </c>
      <c r="S39" s="1228">
        <v>13</v>
      </c>
    </row>
    <row r="40" spans="1:19">
      <c r="A40" s="1243">
        <v>14</v>
      </c>
      <c r="B40" s="1171"/>
      <c r="C40" s="1171"/>
      <c r="D40" s="1246"/>
      <c r="E40" s="1696"/>
      <c r="F40" s="1171"/>
      <c r="G40" s="1696"/>
      <c r="H40" s="1698"/>
      <c r="I40" s="1320"/>
      <c r="J40" s="1107"/>
      <c r="K40" s="1243"/>
      <c r="L40" s="1246"/>
      <c r="M40" s="1246"/>
      <c r="N40" s="1246">
        <f t="shared" si="0"/>
        <v>0</v>
      </c>
      <c r="O40" s="1245"/>
      <c r="P40" s="1245"/>
      <c r="Q40" s="1245"/>
      <c r="R40" s="1350">
        <f t="shared" si="1"/>
        <v>0</v>
      </c>
      <c r="S40" s="1228">
        <v>14</v>
      </c>
    </row>
    <row r="41" spans="1:19">
      <c r="A41" s="1243">
        <v>15</v>
      </c>
      <c r="B41" s="1171"/>
      <c r="C41" s="1171"/>
      <c r="D41" s="1246"/>
      <c r="E41" s="1696"/>
      <c r="F41" s="1171"/>
      <c r="G41" s="1696"/>
      <c r="H41" s="1698"/>
      <c r="I41" s="1320"/>
      <c r="J41" s="1107"/>
      <c r="K41" s="1243"/>
      <c r="L41" s="1246"/>
      <c r="M41" s="1246"/>
      <c r="N41" s="1246">
        <f t="shared" si="0"/>
        <v>0</v>
      </c>
      <c r="O41" s="1245"/>
      <c r="P41" s="1245"/>
      <c r="Q41" s="1245"/>
      <c r="R41" s="1350">
        <f t="shared" si="1"/>
        <v>0</v>
      </c>
      <c r="S41" s="1228">
        <v>15</v>
      </c>
    </row>
    <row r="42" spans="1:19">
      <c r="A42" s="1243">
        <v>16</v>
      </c>
      <c r="B42" s="1171"/>
      <c r="C42" s="1171"/>
      <c r="D42" s="1246"/>
      <c r="E42" s="1696"/>
      <c r="F42" s="1171"/>
      <c r="G42" s="1696"/>
      <c r="H42" s="1698"/>
      <c r="I42" s="1320"/>
      <c r="J42" s="1107"/>
      <c r="K42" s="1243"/>
      <c r="L42" s="1246"/>
      <c r="M42" s="1246"/>
      <c r="N42" s="1246">
        <f t="shared" si="0"/>
        <v>0</v>
      </c>
      <c r="O42" s="1245"/>
      <c r="P42" s="1245"/>
      <c r="Q42" s="1245"/>
      <c r="R42" s="1350">
        <f t="shared" si="1"/>
        <v>0</v>
      </c>
      <c r="S42" s="1228">
        <v>16</v>
      </c>
    </row>
    <row r="43" spans="1:19">
      <c r="A43" s="1228">
        <v>17</v>
      </c>
      <c r="B43" s="1171"/>
      <c r="C43" s="1171"/>
      <c r="D43" s="1246"/>
      <c r="E43" s="1696"/>
      <c r="F43" s="1171"/>
      <c r="G43" s="1696"/>
      <c r="H43" s="1698"/>
      <c r="I43" s="1320"/>
      <c r="J43" s="1107"/>
      <c r="K43" s="1228"/>
      <c r="L43" s="1246"/>
      <c r="M43" s="1246"/>
      <c r="N43" s="1246">
        <f t="shared" si="0"/>
        <v>0</v>
      </c>
      <c r="O43" s="1245"/>
      <c r="P43" s="1245"/>
      <c r="Q43" s="1245"/>
      <c r="R43" s="1350">
        <f t="shared" si="1"/>
        <v>0</v>
      </c>
      <c r="S43" s="1228">
        <v>17</v>
      </c>
    </row>
    <row r="44" spans="1:19">
      <c r="A44" s="1228">
        <v>18</v>
      </c>
      <c r="B44" s="1171"/>
      <c r="C44" s="1171"/>
      <c r="D44" s="1246"/>
      <c r="E44" s="1696"/>
      <c r="F44" s="1171"/>
      <c r="G44" s="1696"/>
      <c r="H44" s="1698"/>
      <c r="I44" s="1320"/>
      <c r="J44" s="1107"/>
      <c r="K44" s="1228"/>
      <c r="L44" s="1246"/>
      <c r="M44" s="1246"/>
      <c r="N44" s="1246">
        <f t="shared" si="0"/>
        <v>0</v>
      </c>
      <c r="O44" s="1245"/>
      <c r="P44" s="1245"/>
      <c r="Q44" s="1245"/>
      <c r="R44" s="1350">
        <f t="shared" si="1"/>
        <v>0</v>
      </c>
      <c r="S44" s="1228">
        <v>18</v>
      </c>
    </row>
    <row r="45" spans="1:19">
      <c r="A45" s="1228">
        <v>19</v>
      </c>
      <c r="B45" s="1171"/>
      <c r="C45" s="1171"/>
      <c r="D45" s="1246"/>
      <c r="E45" s="1696"/>
      <c r="F45" s="1171"/>
      <c r="G45" s="1696"/>
      <c r="H45" s="1698"/>
      <c r="I45" s="1320"/>
      <c r="J45" s="1107"/>
      <c r="K45" s="1228"/>
      <c r="L45" s="1246"/>
      <c r="M45" s="1246"/>
      <c r="N45" s="1246">
        <f t="shared" si="0"/>
        <v>0</v>
      </c>
      <c r="O45" s="1245"/>
      <c r="P45" s="1245"/>
      <c r="Q45" s="1245"/>
      <c r="R45" s="1350">
        <f t="shared" si="1"/>
        <v>0</v>
      </c>
      <c r="S45" s="1228">
        <v>19</v>
      </c>
    </row>
    <row r="46" spans="1:19">
      <c r="A46" s="1228">
        <v>20</v>
      </c>
      <c r="B46" s="1171"/>
      <c r="C46" s="1171"/>
      <c r="D46" s="1246"/>
      <c r="E46" s="1696"/>
      <c r="F46" s="1171"/>
      <c r="G46" s="1696"/>
      <c r="H46" s="1698"/>
      <c r="I46" s="1320"/>
      <c r="J46" s="1107"/>
      <c r="K46" s="1228"/>
      <c r="L46" s="1246"/>
      <c r="M46" s="1246"/>
      <c r="N46" s="1246">
        <f t="shared" si="0"/>
        <v>0</v>
      </c>
      <c r="O46" s="1245"/>
      <c r="P46" s="1245"/>
      <c r="Q46" s="1245"/>
      <c r="R46" s="1350">
        <f t="shared" si="1"/>
        <v>0</v>
      </c>
      <c r="S46" s="1228">
        <v>20</v>
      </c>
    </row>
    <row r="47" spans="1:19">
      <c r="A47" s="1228">
        <v>21</v>
      </c>
      <c r="B47" s="1171"/>
      <c r="C47" s="1171"/>
      <c r="D47" s="1246"/>
      <c r="E47" s="1696"/>
      <c r="F47" s="1171"/>
      <c r="G47" s="1696"/>
      <c r="H47" s="1698"/>
      <c r="I47" s="1320"/>
      <c r="J47" s="1107"/>
      <c r="K47" s="1228"/>
      <c r="L47" s="1246"/>
      <c r="M47" s="1246"/>
      <c r="N47" s="1246">
        <f t="shared" si="0"/>
        <v>0</v>
      </c>
      <c r="O47" s="1245"/>
      <c r="P47" s="1245"/>
      <c r="Q47" s="1245"/>
      <c r="R47" s="1350">
        <f t="shared" si="1"/>
        <v>0</v>
      </c>
      <c r="S47" s="1228">
        <v>21</v>
      </c>
    </row>
    <row r="48" spans="1:19">
      <c r="A48" s="1228">
        <v>22</v>
      </c>
      <c r="B48" s="1171"/>
      <c r="C48" s="1171"/>
      <c r="D48" s="1246"/>
      <c r="E48" s="1696"/>
      <c r="F48" s="1171"/>
      <c r="G48" s="1696"/>
      <c r="H48" s="1698"/>
      <c r="I48" s="1320"/>
      <c r="J48" s="1107"/>
      <c r="K48" s="1228"/>
      <c r="L48" s="1246"/>
      <c r="M48" s="1246"/>
      <c r="N48" s="1246">
        <f t="shared" si="0"/>
        <v>0</v>
      </c>
      <c r="O48" s="1245"/>
      <c r="P48" s="1245"/>
      <c r="Q48" s="1245"/>
      <c r="R48" s="1350">
        <f t="shared" si="1"/>
        <v>0</v>
      </c>
      <c r="S48" s="1228">
        <v>22</v>
      </c>
    </row>
    <row r="49" spans="1:19">
      <c r="A49" s="1228">
        <v>23</v>
      </c>
      <c r="B49" s="1171"/>
      <c r="C49" s="1171"/>
      <c r="D49" s="1246"/>
      <c r="E49" s="1696"/>
      <c r="F49" s="1171"/>
      <c r="G49" s="1696"/>
      <c r="H49" s="1698"/>
      <c r="I49" s="1320"/>
      <c r="J49" s="1107"/>
      <c r="K49" s="1228"/>
      <c r="L49" s="1246"/>
      <c r="M49" s="1246"/>
      <c r="N49" s="1246">
        <f t="shared" si="0"/>
        <v>0</v>
      </c>
      <c r="O49" s="1245"/>
      <c r="P49" s="1245"/>
      <c r="Q49" s="1245"/>
      <c r="R49" s="1350">
        <f t="shared" si="1"/>
        <v>0</v>
      </c>
      <c r="S49" s="1228">
        <v>23</v>
      </c>
    </row>
    <row r="50" spans="1:19">
      <c r="A50" s="1228">
        <v>24</v>
      </c>
      <c r="B50" s="1171"/>
      <c r="C50" s="1171"/>
      <c r="D50" s="1246"/>
      <c r="E50" s="1696"/>
      <c r="F50" s="1171"/>
      <c r="G50" s="1696"/>
      <c r="H50" s="1698"/>
      <c r="I50" s="1320"/>
      <c r="J50" s="1107"/>
      <c r="K50" s="1228"/>
      <c r="L50" s="1246"/>
      <c r="M50" s="1246"/>
      <c r="N50" s="1246">
        <f t="shared" si="0"/>
        <v>0</v>
      </c>
      <c r="O50" s="1245"/>
      <c r="P50" s="1245"/>
      <c r="Q50" s="1245"/>
      <c r="R50" s="1350">
        <f t="shared" si="1"/>
        <v>0</v>
      </c>
      <c r="S50" s="1228">
        <v>24</v>
      </c>
    </row>
    <row r="51" spans="1:19">
      <c r="A51" s="1228">
        <v>25</v>
      </c>
      <c r="B51" s="1171"/>
      <c r="C51" s="1171"/>
      <c r="D51" s="1246"/>
      <c r="E51" s="1696"/>
      <c r="F51" s="1171"/>
      <c r="G51" s="1696"/>
      <c r="H51" s="1698"/>
      <c r="I51" s="1320"/>
      <c r="J51" s="1107"/>
      <c r="K51" s="1228"/>
      <c r="L51" s="1246"/>
      <c r="M51" s="1246"/>
      <c r="N51" s="1246">
        <f t="shared" si="0"/>
        <v>0</v>
      </c>
      <c r="O51" s="1245"/>
      <c r="P51" s="1245"/>
      <c r="Q51" s="1245"/>
      <c r="R51" s="1350">
        <f t="shared" si="1"/>
        <v>0</v>
      </c>
      <c r="S51" s="1228">
        <v>25</v>
      </c>
    </row>
    <row r="52" spans="1:19">
      <c r="A52" s="1228">
        <v>26</v>
      </c>
      <c r="B52" s="1171"/>
      <c r="C52" s="1171"/>
      <c r="D52" s="1246"/>
      <c r="E52" s="1696"/>
      <c r="F52" s="1171"/>
      <c r="G52" s="1696"/>
      <c r="H52" s="1698"/>
      <c r="I52" s="1320"/>
      <c r="J52" s="1107"/>
      <c r="K52" s="1228"/>
      <c r="L52" s="1246"/>
      <c r="M52" s="1246"/>
      <c r="N52" s="1246">
        <f t="shared" si="0"/>
        <v>0</v>
      </c>
      <c r="O52" s="1245"/>
      <c r="P52" s="1245"/>
      <c r="Q52" s="1245"/>
      <c r="R52" s="1350">
        <f t="shared" si="1"/>
        <v>0</v>
      </c>
      <c r="S52" s="1228">
        <v>26</v>
      </c>
    </row>
    <row r="53" spans="1:19">
      <c r="A53" s="1228">
        <v>27</v>
      </c>
      <c r="B53" s="1171"/>
      <c r="C53" s="1171"/>
      <c r="D53" s="1246"/>
      <c r="E53" s="1696"/>
      <c r="F53" s="1171"/>
      <c r="G53" s="1696"/>
      <c r="H53" s="1698"/>
      <c r="I53" s="1320"/>
      <c r="J53" s="1107"/>
      <c r="K53" s="1228"/>
      <c r="L53" s="1246"/>
      <c r="M53" s="1246"/>
      <c r="N53" s="1246">
        <f t="shared" si="0"/>
        <v>0</v>
      </c>
      <c r="O53" s="1245"/>
      <c r="P53" s="1245"/>
      <c r="Q53" s="1245"/>
      <c r="R53" s="1350">
        <f t="shared" si="1"/>
        <v>0</v>
      </c>
      <c r="S53" s="1228">
        <v>27</v>
      </c>
    </row>
    <row r="54" spans="1:19">
      <c r="A54" s="1228">
        <v>28</v>
      </c>
      <c r="B54" s="1171"/>
      <c r="C54" s="1171"/>
      <c r="D54" s="1246"/>
      <c r="E54" s="1696"/>
      <c r="F54" s="1171"/>
      <c r="G54" s="1696"/>
      <c r="H54" s="1698"/>
      <c r="I54" s="1320"/>
      <c r="J54" s="1107"/>
      <c r="K54" s="1228"/>
      <c r="L54" s="1246"/>
      <c r="M54" s="1246"/>
      <c r="N54" s="1246">
        <f t="shared" si="0"/>
        <v>0</v>
      </c>
      <c r="O54" s="1245"/>
      <c r="P54" s="1245"/>
      <c r="Q54" s="1245"/>
      <c r="R54" s="1350">
        <f t="shared" si="1"/>
        <v>0</v>
      </c>
      <c r="S54" s="1228">
        <v>28</v>
      </c>
    </row>
    <row r="55" spans="1:19">
      <c r="A55" s="1228">
        <v>29</v>
      </c>
      <c r="B55" s="1171"/>
      <c r="C55" s="1171"/>
      <c r="D55" s="1246"/>
      <c r="E55" s="1696"/>
      <c r="F55" s="1171"/>
      <c r="G55" s="1696"/>
      <c r="H55" s="1698"/>
      <c r="I55" s="1320"/>
      <c r="J55" s="1107"/>
      <c r="K55" s="1228"/>
      <c r="L55" s="1246"/>
      <c r="M55" s="1246"/>
      <c r="N55" s="1246">
        <f t="shared" si="0"/>
        <v>0</v>
      </c>
      <c r="O55" s="1245"/>
      <c r="P55" s="1245"/>
      <c r="Q55" s="1245"/>
      <c r="R55" s="1350">
        <f t="shared" si="1"/>
        <v>0</v>
      </c>
      <c r="S55" s="1228">
        <v>29</v>
      </c>
    </row>
    <row r="56" spans="1:19">
      <c r="A56" s="1228">
        <v>30</v>
      </c>
      <c r="B56" s="1171"/>
      <c r="C56" s="1171"/>
      <c r="D56" s="1246"/>
      <c r="E56" s="1696"/>
      <c r="F56" s="1171"/>
      <c r="G56" s="1696"/>
      <c r="H56" s="1698"/>
      <c r="I56" s="1320"/>
      <c r="J56" s="1107"/>
      <c r="K56" s="1228"/>
      <c r="L56" s="1246"/>
      <c r="M56" s="1246"/>
      <c r="N56" s="1246">
        <f t="shared" si="0"/>
        <v>0</v>
      </c>
      <c r="O56" s="1245"/>
      <c r="P56" s="1245"/>
      <c r="Q56" s="1245"/>
      <c r="R56" s="1350">
        <f t="shared" si="1"/>
        <v>0</v>
      </c>
      <c r="S56" s="1228">
        <v>30</v>
      </c>
    </row>
    <row r="57" spans="1:19">
      <c r="A57" s="1228">
        <v>31</v>
      </c>
      <c r="B57" s="1171"/>
      <c r="C57" s="1171"/>
      <c r="D57" s="1246"/>
      <c r="E57" s="1696"/>
      <c r="F57" s="1171"/>
      <c r="G57" s="1696"/>
      <c r="H57" s="1698"/>
      <c r="I57" s="1320"/>
      <c r="J57" s="1107"/>
      <c r="K57" s="1228"/>
      <c r="L57" s="1246"/>
      <c r="M57" s="1246"/>
      <c r="N57" s="1246">
        <f t="shared" si="0"/>
        <v>0</v>
      </c>
      <c r="O57" s="1245"/>
      <c r="P57" s="1245"/>
      <c r="Q57" s="1245"/>
      <c r="R57" s="1350">
        <f t="shared" si="1"/>
        <v>0</v>
      </c>
      <c r="S57" s="1228">
        <v>31</v>
      </c>
    </row>
    <row r="58" spans="1:19">
      <c r="A58" s="1228">
        <v>32</v>
      </c>
      <c r="B58" s="1171"/>
      <c r="C58" s="1171"/>
      <c r="D58" s="1246"/>
      <c r="E58" s="1696"/>
      <c r="F58" s="1171"/>
      <c r="G58" s="1696"/>
      <c r="H58" s="1698"/>
      <c r="I58" s="1320"/>
      <c r="J58" s="1107"/>
      <c r="K58" s="1228"/>
      <c r="L58" s="1246"/>
      <c r="M58" s="1246"/>
      <c r="N58" s="1246">
        <f t="shared" si="0"/>
        <v>0</v>
      </c>
      <c r="O58" s="1245"/>
      <c r="P58" s="1245"/>
      <c r="Q58" s="1245"/>
      <c r="R58" s="1350">
        <f t="shared" si="1"/>
        <v>0</v>
      </c>
      <c r="S58" s="1228">
        <v>32</v>
      </c>
    </row>
    <row r="59" spans="1:19">
      <c r="A59" s="1228">
        <v>33</v>
      </c>
      <c r="B59" s="1171"/>
      <c r="C59" s="1171"/>
      <c r="D59" s="1246"/>
      <c r="E59" s="1696"/>
      <c r="F59" s="1171"/>
      <c r="G59" s="1696"/>
      <c r="H59" s="1698"/>
      <c r="I59" s="1320"/>
      <c r="J59" s="1107"/>
      <c r="K59" s="1228"/>
      <c r="L59" s="1246"/>
      <c r="M59" s="1246"/>
      <c r="N59" s="1246">
        <f t="shared" si="0"/>
        <v>0</v>
      </c>
      <c r="O59" s="1245"/>
      <c r="P59" s="1245"/>
      <c r="Q59" s="1245"/>
      <c r="R59" s="1350">
        <f t="shared" si="1"/>
        <v>0</v>
      </c>
      <c r="S59" s="1228">
        <v>33</v>
      </c>
    </row>
    <row r="60" spans="1:19">
      <c r="A60" s="1228">
        <v>34</v>
      </c>
      <c r="B60" s="1171"/>
      <c r="C60" s="1171"/>
      <c r="D60" s="1246"/>
      <c r="E60" s="1696"/>
      <c r="F60" s="1171"/>
      <c r="G60" s="1696"/>
      <c r="H60" s="1698"/>
      <c r="I60" s="1320"/>
      <c r="J60" s="1107"/>
      <c r="K60" s="1228"/>
      <c r="L60" s="1246"/>
      <c r="M60" s="1246"/>
      <c r="N60" s="1246">
        <f t="shared" si="0"/>
        <v>0</v>
      </c>
      <c r="O60" s="1245"/>
      <c r="P60" s="1245"/>
      <c r="Q60" s="1245"/>
      <c r="R60" s="1350">
        <f t="shared" si="1"/>
        <v>0</v>
      </c>
      <c r="S60" s="1228">
        <v>34</v>
      </c>
    </row>
    <row r="61" spans="1:19" ht="15.75" thickBot="1">
      <c r="A61" s="1247">
        <v>35</v>
      </c>
      <c r="B61" s="1195"/>
      <c r="C61" s="1195"/>
      <c r="D61" s="1327"/>
      <c r="E61" s="1697"/>
      <c r="F61" s="1195"/>
      <c r="G61" s="1697"/>
      <c r="H61" s="1699"/>
      <c r="I61" s="1328"/>
      <c r="J61" s="1107"/>
      <c r="K61" s="1228"/>
      <c r="L61" s="1246"/>
      <c r="M61" s="1246"/>
      <c r="N61" s="1246">
        <f t="shared" si="0"/>
        <v>0</v>
      </c>
      <c r="O61" s="1245"/>
      <c r="P61" s="1245"/>
      <c r="Q61" s="1245"/>
      <c r="R61" s="1350">
        <f t="shared" si="1"/>
        <v>0</v>
      </c>
      <c r="S61" s="1228">
        <v>35</v>
      </c>
    </row>
    <row r="62" spans="1:19" ht="15.75" thickBot="1">
      <c r="A62" s="1247">
        <v>36</v>
      </c>
      <c r="B62" s="1160"/>
      <c r="C62" s="1160"/>
      <c r="D62" s="1160"/>
      <c r="E62" s="1160"/>
      <c r="F62" s="1240" t="s">
        <v>2677</v>
      </c>
      <c r="G62" s="1697">
        <f>SUM(G27:G61)</f>
        <v>465.13</v>
      </c>
      <c r="H62" s="1697">
        <f>SUM(H27:H61)</f>
        <v>1.6</v>
      </c>
      <c r="I62" s="1327">
        <f>SUM(I27:I61)</f>
        <v>0</v>
      </c>
      <c r="J62" s="1107"/>
      <c r="K62" s="1351"/>
      <c r="L62" s="1352">
        <f t="shared" ref="L62:R62" si="2">SUM(L27:L61)</f>
        <v>27617361</v>
      </c>
      <c r="M62" s="1352">
        <f t="shared" si="2"/>
        <v>119219638</v>
      </c>
      <c r="N62" s="1352">
        <f t="shared" si="2"/>
        <v>146836999</v>
      </c>
      <c r="O62" s="1352">
        <f t="shared" si="2"/>
        <v>0</v>
      </c>
      <c r="P62" s="1352">
        <f t="shared" si="2"/>
        <v>0</v>
      </c>
      <c r="Q62" s="1352">
        <f t="shared" si="2"/>
        <v>0</v>
      </c>
      <c r="R62" s="1352">
        <f t="shared" si="2"/>
        <v>0</v>
      </c>
      <c r="S62" s="1351">
        <v>36</v>
      </c>
    </row>
    <row r="63" spans="1:19">
      <c r="A63" s="1339"/>
      <c r="B63" s="1339"/>
      <c r="C63" s="1339"/>
      <c r="D63" s="1339"/>
      <c r="E63" s="1339"/>
      <c r="F63" s="1343"/>
      <c r="G63" s="1353"/>
      <c r="H63" s="1353"/>
      <c r="I63" s="1353"/>
      <c r="J63" s="1107"/>
      <c r="K63" s="1339"/>
      <c r="L63" s="1354"/>
      <c r="M63" s="1354"/>
      <c r="N63" s="1354"/>
      <c r="O63" s="1354"/>
      <c r="P63" s="1354"/>
      <c r="Q63" s="1354"/>
      <c r="R63" s="1354"/>
      <c r="S63" s="1339"/>
    </row>
    <row r="64" spans="1:19" ht="15.75">
      <c r="A64" s="114" t="s">
        <v>4368</v>
      </c>
      <c r="B64" s="1107"/>
      <c r="C64" s="1107"/>
      <c r="D64" s="1107"/>
      <c r="E64" s="1107"/>
      <c r="F64" s="1107"/>
      <c r="G64" s="1107"/>
      <c r="H64" s="1107"/>
      <c r="I64" s="1107"/>
      <c r="J64" s="1107"/>
      <c r="K64" s="114" t="s">
        <v>4368</v>
      </c>
      <c r="L64" s="1107"/>
      <c r="M64" s="1107"/>
      <c r="N64" s="1107"/>
      <c r="O64" s="1108"/>
    </row>
    <row r="65" spans="1:19">
      <c r="A65" s="1108" t="s">
        <v>3052</v>
      </c>
      <c r="B65" s="1108"/>
      <c r="C65" s="1108"/>
      <c r="D65" s="1108"/>
      <c r="E65" s="1108"/>
      <c r="F65" s="1108"/>
      <c r="G65" s="1108"/>
      <c r="H65" s="1108"/>
      <c r="I65" s="1108"/>
      <c r="J65" s="1107"/>
      <c r="K65" s="1108" t="s">
        <v>3053</v>
      </c>
      <c r="L65" s="1108"/>
      <c r="M65" s="1108"/>
      <c r="N65" s="1108"/>
      <c r="O65" s="1108"/>
      <c r="P65" s="1108"/>
      <c r="Q65" s="1108"/>
      <c r="R65" s="1108"/>
      <c r="S65" s="1108"/>
    </row>
    <row r="67" spans="1:19" ht="15.75">
      <c r="A67" s="71" t="s">
        <v>1633</v>
      </c>
      <c r="B67" s="1108"/>
      <c r="C67" s="1108"/>
      <c r="D67" s="1108"/>
      <c r="E67" s="1108"/>
      <c r="F67" s="1108"/>
      <c r="G67" s="1108"/>
      <c r="H67" s="1108"/>
      <c r="I67" s="1108"/>
    </row>
    <row r="69" spans="1:19" ht="16.5" thickBot="1">
      <c r="A69" s="1177" t="str">
        <f>'Data Sheet'!$C$25</f>
        <v>Central Hudson Gas &amp; Electric</v>
      </c>
      <c r="B69" s="1160"/>
      <c r="C69" s="1160"/>
      <c r="D69" s="1160"/>
      <c r="E69" s="1160"/>
      <c r="F69" s="1160"/>
      <c r="G69" s="1166" t="str">
        <f>'Data Sheet'!$C$40</f>
        <v>4/14/14</v>
      </c>
      <c r="H69" s="1107" t="str">
        <f>'Data Sheet'!$C$38</f>
        <v>12/31/13</v>
      </c>
      <c r="I69" s="1230"/>
      <c r="J69" s="1107"/>
      <c r="K69" s="1177" t="str">
        <f>'Data Sheet'!$C$25</f>
        <v>Central Hudson Gas &amp; Electric</v>
      </c>
      <c r="L69" s="1160"/>
      <c r="M69" s="1160"/>
      <c r="N69" s="1160"/>
      <c r="O69" s="1160"/>
      <c r="P69" s="1160"/>
      <c r="Q69" s="1166" t="str">
        <f>'Data Sheet'!$C$40</f>
        <v>4/14/14</v>
      </c>
      <c r="R69" s="1107" t="str">
        <f>'Data Sheet'!$C$38</f>
        <v>12/31/13</v>
      </c>
      <c r="S69" s="1230"/>
    </row>
    <row r="70" spans="1:19" ht="16.5" thickBot="1">
      <c r="A70" s="802" t="s">
        <v>3407</v>
      </c>
      <c r="B70" s="729"/>
      <c r="C70" s="729"/>
      <c r="D70" s="1230"/>
      <c r="E70" s="1230"/>
      <c r="F70" s="1230"/>
      <c r="G70" s="1232"/>
      <c r="H70" s="1232"/>
      <c r="I70" s="1241"/>
      <c r="J70" s="1107"/>
      <c r="K70" s="802" t="s">
        <v>3407</v>
      </c>
      <c r="L70" s="729"/>
      <c r="M70" s="729"/>
      <c r="N70" s="1230"/>
      <c r="O70" s="1230"/>
      <c r="P70" s="1230"/>
      <c r="Q70" s="1232"/>
      <c r="R70" s="1232"/>
      <c r="S70" s="1241"/>
    </row>
    <row r="71" spans="1:19">
      <c r="A71" s="1224"/>
      <c r="B71" s="1107"/>
      <c r="C71" s="1171"/>
      <c r="D71" s="1108" t="s">
        <v>3002</v>
      </c>
      <c r="E71" s="1169"/>
      <c r="F71" s="1171"/>
      <c r="G71" s="1108" t="s">
        <v>3003</v>
      </c>
      <c r="H71" s="1108"/>
      <c r="I71" s="1290"/>
      <c r="J71" s="1107"/>
      <c r="K71" s="1224"/>
      <c r="L71" s="1235" t="s">
        <v>3004</v>
      </c>
      <c r="M71" s="1235"/>
      <c r="N71" s="1209"/>
      <c r="O71" s="1257"/>
      <c r="P71" s="1257"/>
      <c r="Q71" s="1257"/>
      <c r="R71" s="1257"/>
      <c r="S71" s="1290"/>
    </row>
    <row r="72" spans="1:19">
      <c r="A72" s="1237"/>
      <c r="B72" s="1108" t="s">
        <v>3005</v>
      </c>
      <c r="C72" s="1169"/>
      <c r="D72" s="797" t="s">
        <v>3006</v>
      </c>
      <c r="E72" s="1169"/>
      <c r="F72" s="1120" t="s">
        <v>3007</v>
      </c>
      <c r="G72" s="797" t="s">
        <v>3008</v>
      </c>
      <c r="H72" s="1108"/>
      <c r="I72" s="1237" t="s">
        <v>2043</v>
      </c>
      <c r="J72" s="1107"/>
      <c r="K72" s="1237" t="s">
        <v>3009</v>
      </c>
      <c r="L72" s="797" t="s">
        <v>3010</v>
      </c>
      <c r="M72" s="1108"/>
      <c r="N72" s="798"/>
      <c r="O72" s="1108" t="s">
        <v>3011</v>
      </c>
      <c r="P72" s="1108"/>
      <c r="Q72" s="797"/>
      <c r="R72" s="1108"/>
      <c r="S72" s="1237"/>
    </row>
    <row r="73" spans="1:19" ht="15.75" thickBot="1">
      <c r="A73" s="1237" t="s">
        <v>1984</v>
      </c>
      <c r="B73" s="1160"/>
      <c r="C73" s="1195"/>
      <c r="D73" s="799" t="s">
        <v>3012</v>
      </c>
      <c r="E73" s="1241"/>
      <c r="F73" s="1120" t="s">
        <v>3013</v>
      </c>
      <c r="G73" s="799" t="s">
        <v>3035</v>
      </c>
      <c r="H73" s="1230"/>
      <c r="I73" s="1237" t="s">
        <v>624</v>
      </c>
      <c r="J73" s="1107"/>
      <c r="K73" s="1237" t="s">
        <v>3036</v>
      </c>
      <c r="L73" s="799" t="s">
        <v>3037</v>
      </c>
      <c r="M73" s="1230"/>
      <c r="N73" s="800"/>
      <c r="O73" s="1206"/>
      <c r="P73" s="1206"/>
      <c r="Q73" s="801"/>
      <c r="R73" s="1240"/>
      <c r="S73" s="1237" t="s">
        <v>1984</v>
      </c>
    </row>
    <row r="74" spans="1:19">
      <c r="A74" s="1237" t="s">
        <v>1987</v>
      </c>
      <c r="B74" s="1120" t="s">
        <v>3038</v>
      </c>
      <c r="C74" s="1120" t="s">
        <v>3039</v>
      </c>
      <c r="D74" s="1120" t="s">
        <v>3040</v>
      </c>
      <c r="E74" s="1120" t="s">
        <v>3041</v>
      </c>
      <c r="F74" s="1120" t="s">
        <v>3042</v>
      </c>
      <c r="G74" s="1169" t="s">
        <v>3043</v>
      </c>
      <c r="H74" s="1169" t="s">
        <v>3043</v>
      </c>
      <c r="I74" s="1237" t="s">
        <v>3044</v>
      </c>
      <c r="J74" s="1107"/>
      <c r="K74" s="1237" t="s">
        <v>3045</v>
      </c>
      <c r="L74" s="1120" t="s">
        <v>3046</v>
      </c>
      <c r="M74" s="1120" t="s">
        <v>3047</v>
      </c>
      <c r="N74" s="1120" t="s">
        <v>3048</v>
      </c>
      <c r="O74" s="1120" t="s">
        <v>4123</v>
      </c>
      <c r="P74" s="1120" t="s">
        <v>4115</v>
      </c>
      <c r="Q74" s="1120" t="s">
        <v>704</v>
      </c>
      <c r="R74" s="1153" t="s">
        <v>2677</v>
      </c>
      <c r="S74" s="1237" t="s">
        <v>1987</v>
      </c>
    </row>
    <row r="75" spans="1:19">
      <c r="A75" s="1228"/>
      <c r="B75" s="1171"/>
      <c r="C75" s="1120"/>
      <c r="D75" s="1171"/>
      <c r="E75" s="1120"/>
      <c r="F75" s="1120"/>
      <c r="G75" s="1169" t="s">
        <v>3049</v>
      </c>
      <c r="H75" s="1169" t="s">
        <v>3050</v>
      </c>
      <c r="I75" s="1228"/>
      <c r="J75" s="1107"/>
      <c r="K75" s="1228"/>
      <c r="L75" s="1171"/>
      <c r="M75" s="1120" t="s">
        <v>3051</v>
      </c>
      <c r="N75" s="1171"/>
      <c r="O75" s="1120" t="s">
        <v>2378</v>
      </c>
      <c r="P75" s="1120" t="s">
        <v>2378</v>
      </c>
      <c r="Q75" s="1171"/>
      <c r="R75" s="1120" t="s">
        <v>2378</v>
      </c>
      <c r="S75" s="1228"/>
    </row>
    <row r="76" spans="1:19" ht="15.75" thickBot="1">
      <c r="A76" s="1247"/>
      <c r="B76" s="1240" t="s">
        <v>3447</v>
      </c>
      <c r="C76" s="1240" t="s">
        <v>3448</v>
      </c>
      <c r="D76" s="1240" t="s">
        <v>3449</v>
      </c>
      <c r="E76" s="1240" t="s">
        <v>3450</v>
      </c>
      <c r="F76" s="1240" t="s">
        <v>2692</v>
      </c>
      <c r="G76" s="1241" t="s">
        <v>2693</v>
      </c>
      <c r="H76" s="1241" t="s">
        <v>2694</v>
      </c>
      <c r="I76" s="1241" t="s">
        <v>2695</v>
      </c>
      <c r="J76" s="1107"/>
      <c r="K76" s="1239" t="s">
        <v>2696</v>
      </c>
      <c r="L76" s="1240" t="s">
        <v>2697</v>
      </c>
      <c r="M76" s="1240" t="s">
        <v>2698</v>
      </c>
      <c r="N76" s="1240" t="s">
        <v>2699</v>
      </c>
      <c r="O76" s="1240" t="s">
        <v>219</v>
      </c>
      <c r="P76" s="1240" t="s">
        <v>220</v>
      </c>
      <c r="Q76" s="1240" t="s">
        <v>221</v>
      </c>
      <c r="R76" s="1230" t="s">
        <v>222</v>
      </c>
      <c r="S76" s="1247"/>
    </row>
    <row r="77" spans="1:19">
      <c r="A77" s="1228">
        <v>1</v>
      </c>
      <c r="B77" s="1171"/>
      <c r="C77" s="1171"/>
      <c r="D77" s="1246"/>
      <c r="E77" s="1696"/>
      <c r="F77" s="1169"/>
      <c r="G77" s="1696"/>
      <c r="H77" s="1345"/>
      <c r="I77" s="1320"/>
      <c r="J77" s="1107"/>
      <c r="K77" s="1228"/>
      <c r="L77" s="1246"/>
      <c r="M77" s="1246"/>
      <c r="N77" s="1246">
        <f t="shared" ref="N77:N128" si="3">L77+M77</f>
        <v>0</v>
      </c>
      <c r="O77" s="1696"/>
      <c r="P77" s="1696"/>
      <c r="Q77" s="1696"/>
      <c r="R77" s="1698">
        <f t="shared" ref="R77:R128" si="4">SUM(O77:Q77)</f>
        <v>0</v>
      </c>
      <c r="S77" s="1228">
        <v>1</v>
      </c>
    </row>
    <row r="78" spans="1:19">
      <c r="A78" s="1228">
        <v>2</v>
      </c>
      <c r="B78" s="1171"/>
      <c r="C78" s="1171"/>
      <c r="D78" s="1246"/>
      <c r="E78" s="1696"/>
      <c r="F78" s="1120"/>
      <c r="G78" s="1696"/>
      <c r="H78" s="1349"/>
      <c r="I78" s="1320"/>
      <c r="J78" s="1107"/>
      <c r="K78" s="1228"/>
      <c r="L78" s="1246"/>
      <c r="M78" s="1246"/>
      <c r="N78" s="1246">
        <f t="shared" si="3"/>
        <v>0</v>
      </c>
      <c r="O78" s="1696"/>
      <c r="P78" s="1696"/>
      <c r="Q78" s="1696"/>
      <c r="R78" s="1698">
        <f t="shared" si="4"/>
        <v>0</v>
      </c>
      <c r="S78" s="1228">
        <v>2</v>
      </c>
    </row>
    <row r="79" spans="1:19">
      <c r="A79" s="1228">
        <v>3</v>
      </c>
      <c r="B79" s="1171"/>
      <c r="C79" s="1171"/>
      <c r="D79" s="1246"/>
      <c r="E79" s="1696"/>
      <c r="F79" s="1120"/>
      <c r="G79" s="1696"/>
      <c r="H79" s="1349"/>
      <c r="I79" s="1320"/>
      <c r="J79" s="1107"/>
      <c r="K79" s="1228"/>
      <c r="L79" s="1246"/>
      <c r="M79" s="1246"/>
      <c r="N79" s="1246">
        <f t="shared" si="3"/>
        <v>0</v>
      </c>
      <c r="O79" s="1696"/>
      <c r="P79" s="1696"/>
      <c r="Q79" s="1696"/>
      <c r="R79" s="1698">
        <f t="shared" si="4"/>
        <v>0</v>
      </c>
      <c r="S79" s="1228">
        <v>3</v>
      </c>
    </row>
    <row r="80" spans="1:19">
      <c r="A80" s="1228">
        <v>4</v>
      </c>
      <c r="B80" s="1171"/>
      <c r="C80" s="1171"/>
      <c r="D80" s="1246"/>
      <c r="E80" s="1696"/>
      <c r="F80" s="1120"/>
      <c r="G80" s="1696"/>
      <c r="H80" s="1349"/>
      <c r="I80" s="1320"/>
      <c r="J80" s="1107"/>
      <c r="K80" s="1228"/>
      <c r="L80" s="1246"/>
      <c r="M80" s="1246"/>
      <c r="N80" s="1246">
        <f t="shared" si="3"/>
        <v>0</v>
      </c>
      <c r="O80" s="1696"/>
      <c r="P80" s="1696"/>
      <c r="Q80" s="1696"/>
      <c r="R80" s="1698">
        <f t="shared" si="4"/>
        <v>0</v>
      </c>
      <c r="S80" s="1228">
        <v>4</v>
      </c>
    </row>
    <row r="81" spans="1:19">
      <c r="A81" s="1228">
        <v>5</v>
      </c>
      <c r="B81" s="1171"/>
      <c r="C81" s="1171"/>
      <c r="D81" s="1246"/>
      <c r="E81" s="1696"/>
      <c r="F81" s="1120"/>
      <c r="G81" s="1696"/>
      <c r="H81" s="1349"/>
      <c r="I81" s="1320"/>
      <c r="J81" s="1107"/>
      <c r="K81" s="1228"/>
      <c r="L81" s="1246"/>
      <c r="M81" s="1246"/>
      <c r="N81" s="1246">
        <f t="shared" si="3"/>
        <v>0</v>
      </c>
      <c r="O81" s="1696"/>
      <c r="P81" s="1696"/>
      <c r="Q81" s="1696"/>
      <c r="R81" s="1698">
        <f t="shared" si="4"/>
        <v>0</v>
      </c>
      <c r="S81" s="1228">
        <v>5</v>
      </c>
    </row>
    <row r="82" spans="1:19">
      <c r="A82" s="1243">
        <v>6</v>
      </c>
      <c r="B82" s="1171"/>
      <c r="C82" s="1171"/>
      <c r="D82" s="1246"/>
      <c r="E82" s="1696"/>
      <c r="F82" s="1171"/>
      <c r="G82" s="1696"/>
      <c r="H82" s="1185"/>
      <c r="I82" s="1320"/>
      <c r="J82" s="1107"/>
      <c r="K82" s="1243"/>
      <c r="L82" s="1246"/>
      <c r="M82" s="1246"/>
      <c r="N82" s="1246">
        <f t="shared" si="3"/>
        <v>0</v>
      </c>
      <c r="O82" s="1696"/>
      <c r="P82" s="1696"/>
      <c r="Q82" s="1696"/>
      <c r="R82" s="1698">
        <f t="shared" si="4"/>
        <v>0</v>
      </c>
      <c r="S82" s="1228">
        <v>6</v>
      </c>
    </row>
    <row r="83" spans="1:19">
      <c r="A83" s="1243">
        <v>7</v>
      </c>
      <c r="B83" s="1171"/>
      <c r="C83" s="1171"/>
      <c r="D83" s="1246"/>
      <c r="E83" s="1696"/>
      <c r="F83" s="1171"/>
      <c r="G83" s="1696"/>
      <c r="H83" s="1185"/>
      <c r="I83" s="1320"/>
      <c r="J83" s="1107"/>
      <c r="K83" s="1243"/>
      <c r="L83" s="1246"/>
      <c r="M83" s="1246"/>
      <c r="N83" s="1246">
        <f t="shared" si="3"/>
        <v>0</v>
      </c>
      <c r="O83" s="1696"/>
      <c r="P83" s="1696"/>
      <c r="Q83" s="1696"/>
      <c r="R83" s="1698">
        <f t="shared" si="4"/>
        <v>0</v>
      </c>
      <c r="S83" s="1228">
        <v>7</v>
      </c>
    </row>
    <row r="84" spans="1:19">
      <c r="A84" s="1243">
        <v>8</v>
      </c>
      <c r="B84" s="1171"/>
      <c r="C84" s="1171"/>
      <c r="D84" s="1246"/>
      <c r="E84" s="1696"/>
      <c r="F84" s="1171"/>
      <c r="G84" s="1696"/>
      <c r="H84" s="1185"/>
      <c r="I84" s="1320"/>
      <c r="J84" s="1107"/>
      <c r="K84" s="1243"/>
      <c r="L84" s="1246"/>
      <c r="M84" s="1246"/>
      <c r="N84" s="1246">
        <f t="shared" si="3"/>
        <v>0</v>
      </c>
      <c r="O84" s="1696"/>
      <c r="P84" s="1696"/>
      <c r="Q84" s="1696"/>
      <c r="R84" s="1698">
        <f t="shared" si="4"/>
        <v>0</v>
      </c>
      <c r="S84" s="1228">
        <v>8</v>
      </c>
    </row>
    <row r="85" spans="1:19">
      <c r="A85" s="1243">
        <v>9</v>
      </c>
      <c r="B85" s="1171"/>
      <c r="C85" s="1171"/>
      <c r="D85" s="1246"/>
      <c r="E85" s="1696"/>
      <c r="F85" s="1171"/>
      <c r="G85" s="1696"/>
      <c r="H85" s="1185"/>
      <c r="I85" s="1320"/>
      <c r="J85" s="1107"/>
      <c r="K85" s="1243"/>
      <c r="L85" s="1246"/>
      <c r="M85" s="1246"/>
      <c r="N85" s="1246">
        <f t="shared" si="3"/>
        <v>0</v>
      </c>
      <c r="O85" s="1696"/>
      <c r="P85" s="1696"/>
      <c r="Q85" s="1696"/>
      <c r="R85" s="1698">
        <f t="shared" si="4"/>
        <v>0</v>
      </c>
      <c r="S85" s="1228">
        <v>9</v>
      </c>
    </row>
    <row r="86" spans="1:19">
      <c r="A86" s="1243">
        <v>10</v>
      </c>
      <c r="B86" s="1171"/>
      <c r="C86" s="1171"/>
      <c r="D86" s="1246"/>
      <c r="E86" s="1696"/>
      <c r="F86" s="1171"/>
      <c r="G86" s="1696"/>
      <c r="H86" s="1185"/>
      <c r="I86" s="1320"/>
      <c r="J86" s="1107"/>
      <c r="K86" s="1243"/>
      <c r="L86" s="1246"/>
      <c r="M86" s="1246"/>
      <c r="N86" s="1246">
        <f t="shared" si="3"/>
        <v>0</v>
      </c>
      <c r="O86" s="1696"/>
      <c r="P86" s="1696"/>
      <c r="Q86" s="1696"/>
      <c r="R86" s="1698">
        <f t="shared" si="4"/>
        <v>0</v>
      </c>
      <c r="S86" s="1228">
        <v>10</v>
      </c>
    </row>
    <row r="87" spans="1:19">
      <c r="A87" s="1243">
        <v>11</v>
      </c>
      <c r="B87" s="1171"/>
      <c r="C87" s="1171"/>
      <c r="D87" s="1246"/>
      <c r="E87" s="1696"/>
      <c r="F87" s="1171"/>
      <c r="G87" s="1696"/>
      <c r="H87" s="1185"/>
      <c r="I87" s="1320"/>
      <c r="J87" s="1107"/>
      <c r="K87" s="1243"/>
      <c r="L87" s="1246"/>
      <c r="M87" s="1246"/>
      <c r="N87" s="1246">
        <f t="shared" si="3"/>
        <v>0</v>
      </c>
      <c r="O87" s="1696"/>
      <c r="P87" s="1696"/>
      <c r="Q87" s="1696"/>
      <c r="R87" s="1698">
        <f t="shared" si="4"/>
        <v>0</v>
      </c>
      <c r="S87" s="1228">
        <v>11</v>
      </c>
    </row>
    <row r="88" spans="1:19">
      <c r="A88" s="1243">
        <v>12</v>
      </c>
      <c r="B88" s="1171"/>
      <c r="C88" s="1171"/>
      <c r="D88" s="1246"/>
      <c r="E88" s="1696"/>
      <c r="F88" s="1171"/>
      <c r="G88" s="1696"/>
      <c r="H88" s="1185"/>
      <c r="I88" s="1320"/>
      <c r="J88" s="1107"/>
      <c r="K88" s="1243"/>
      <c r="L88" s="1246"/>
      <c r="M88" s="1246"/>
      <c r="N88" s="1246">
        <f t="shared" si="3"/>
        <v>0</v>
      </c>
      <c r="O88" s="1696"/>
      <c r="P88" s="1696"/>
      <c r="Q88" s="1696"/>
      <c r="R88" s="1698">
        <f t="shared" si="4"/>
        <v>0</v>
      </c>
      <c r="S88" s="1228">
        <v>12</v>
      </c>
    </row>
    <row r="89" spans="1:19">
      <c r="A89" s="1243">
        <v>13</v>
      </c>
      <c r="B89" s="1171"/>
      <c r="C89" s="1171"/>
      <c r="D89" s="1246"/>
      <c r="E89" s="1696"/>
      <c r="F89" s="1171"/>
      <c r="G89" s="1696"/>
      <c r="H89" s="1185"/>
      <c r="I89" s="1320"/>
      <c r="J89" s="1107"/>
      <c r="K89" s="1243"/>
      <c r="L89" s="1246"/>
      <c r="M89" s="1246"/>
      <c r="N89" s="1246">
        <f t="shared" si="3"/>
        <v>0</v>
      </c>
      <c r="O89" s="1696"/>
      <c r="P89" s="1696"/>
      <c r="Q89" s="1696"/>
      <c r="R89" s="1698">
        <f t="shared" si="4"/>
        <v>0</v>
      </c>
      <c r="S89" s="1228">
        <v>13</v>
      </c>
    </row>
    <row r="90" spans="1:19">
      <c r="A90" s="1243">
        <v>14</v>
      </c>
      <c r="B90" s="1171"/>
      <c r="C90" s="1171"/>
      <c r="D90" s="1246"/>
      <c r="E90" s="1696"/>
      <c r="F90" s="1171"/>
      <c r="G90" s="1696"/>
      <c r="H90" s="1185"/>
      <c r="I90" s="1320"/>
      <c r="J90" s="1107"/>
      <c r="K90" s="1243"/>
      <c r="L90" s="1246"/>
      <c r="M90" s="1246"/>
      <c r="N90" s="1246">
        <f t="shared" si="3"/>
        <v>0</v>
      </c>
      <c r="O90" s="1696"/>
      <c r="P90" s="1696"/>
      <c r="Q90" s="1696"/>
      <c r="R90" s="1698">
        <f t="shared" si="4"/>
        <v>0</v>
      </c>
      <c r="S90" s="1228">
        <v>14</v>
      </c>
    </row>
    <row r="91" spans="1:19">
      <c r="A91" s="1243">
        <v>15</v>
      </c>
      <c r="B91" s="1171"/>
      <c r="C91" s="1171"/>
      <c r="D91" s="1246"/>
      <c r="E91" s="1696"/>
      <c r="F91" s="1171"/>
      <c r="G91" s="1696"/>
      <c r="H91" s="1185"/>
      <c r="I91" s="1320"/>
      <c r="J91" s="1107"/>
      <c r="K91" s="1243"/>
      <c r="L91" s="1246"/>
      <c r="M91" s="1246"/>
      <c r="N91" s="1246">
        <f t="shared" si="3"/>
        <v>0</v>
      </c>
      <c r="O91" s="1696"/>
      <c r="P91" s="1696"/>
      <c r="Q91" s="1696"/>
      <c r="R91" s="1698">
        <f t="shared" si="4"/>
        <v>0</v>
      </c>
      <c r="S91" s="1228">
        <v>15</v>
      </c>
    </row>
    <row r="92" spans="1:19">
      <c r="A92" s="1243">
        <v>16</v>
      </c>
      <c r="B92" s="1171"/>
      <c r="C92" s="1171"/>
      <c r="D92" s="1246"/>
      <c r="E92" s="1696"/>
      <c r="F92" s="1171"/>
      <c r="G92" s="1696"/>
      <c r="H92" s="1185"/>
      <c r="I92" s="1320"/>
      <c r="J92" s="1107"/>
      <c r="K92" s="1243"/>
      <c r="L92" s="1246"/>
      <c r="M92" s="1246"/>
      <c r="N92" s="1246">
        <f t="shared" si="3"/>
        <v>0</v>
      </c>
      <c r="O92" s="1696"/>
      <c r="P92" s="1696"/>
      <c r="Q92" s="1696"/>
      <c r="R92" s="1698">
        <f t="shared" si="4"/>
        <v>0</v>
      </c>
      <c r="S92" s="1228">
        <v>16</v>
      </c>
    </row>
    <row r="93" spans="1:19">
      <c r="A93" s="1228">
        <v>17</v>
      </c>
      <c r="B93" s="1171"/>
      <c r="C93" s="1171"/>
      <c r="D93" s="1246"/>
      <c r="E93" s="1696"/>
      <c r="F93" s="1171"/>
      <c r="G93" s="1696"/>
      <c r="H93" s="1185"/>
      <c r="I93" s="1320"/>
      <c r="J93" s="1107"/>
      <c r="K93" s="1228"/>
      <c r="L93" s="1246"/>
      <c r="M93" s="1246"/>
      <c r="N93" s="1246">
        <f t="shared" si="3"/>
        <v>0</v>
      </c>
      <c r="O93" s="1696"/>
      <c r="P93" s="1696"/>
      <c r="Q93" s="1696"/>
      <c r="R93" s="1698">
        <f t="shared" si="4"/>
        <v>0</v>
      </c>
      <c r="S93" s="1228">
        <v>17</v>
      </c>
    </row>
    <row r="94" spans="1:19">
      <c r="A94" s="1228">
        <v>18</v>
      </c>
      <c r="B94" s="1171"/>
      <c r="C94" s="1171"/>
      <c r="D94" s="1246"/>
      <c r="E94" s="1696"/>
      <c r="F94" s="1171"/>
      <c r="G94" s="1696"/>
      <c r="H94" s="1185"/>
      <c r="I94" s="1320"/>
      <c r="J94" s="1107"/>
      <c r="K94" s="1228"/>
      <c r="L94" s="1246"/>
      <c r="M94" s="1246"/>
      <c r="N94" s="1246">
        <f t="shared" si="3"/>
        <v>0</v>
      </c>
      <c r="O94" s="1696"/>
      <c r="P94" s="1696"/>
      <c r="Q94" s="1696"/>
      <c r="R94" s="1698">
        <f t="shared" si="4"/>
        <v>0</v>
      </c>
      <c r="S94" s="1228">
        <v>18</v>
      </c>
    </row>
    <row r="95" spans="1:19">
      <c r="A95" s="1228">
        <v>19</v>
      </c>
      <c r="B95" s="1171"/>
      <c r="C95" s="1171"/>
      <c r="D95" s="1246"/>
      <c r="E95" s="1696"/>
      <c r="F95" s="1171"/>
      <c r="G95" s="1696"/>
      <c r="H95" s="1185"/>
      <c r="I95" s="1320"/>
      <c r="J95" s="1107"/>
      <c r="K95" s="1228"/>
      <c r="L95" s="1246"/>
      <c r="M95" s="1246"/>
      <c r="N95" s="1246">
        <f t="shared" si="3"/>
        <v>0</v>
      </c>
      <c r="O95" s="1696"/>
      <c r="P95" s="1696"/>
      <c r="Q95" s="1696"/>
      <c r="R95" s="1698">
        <f t="shared" si="4"/>
        <v>0</v>
      </c>
      <c r="S95" s="1228">
        <v>19</v>
      </c>
    </row>
    <row r="96" spans="1:19">
      <c r="A96" s="1228">
        <v>20</v>
      </c>
      <c r="B96" s="1171"/>
      <c r="C96" s="1171"/>
      <c r="D96" s="1246"/>
      <c r="E96" s="1696"/>
      <c r="F96" s="1171"/>
      <c r="G96" s="1696"/>
      <c r="H96" s="1185"/>
      <c r="I96" s="1320"/>
      <c r="J96" s="1107"/>
      <c r="K96" s="1228"/>
      <c r="L96" s="1246"/>
      <c r="M96" s="1246"/>
      <c r="N96" s="1246">
        <f t="shared" si="3"/>
        <v>0</v>
      </c>
      <c r="O96" s="1696"/>
      <c r="P96" s="1696"/>
      <c r="Q96" s="1696"/>
      <c r="R96" s="1698">
        <f t="shared" si="4"/>
        <v>0</v>
      </c>
      <c r="S96" s="1228">
        <v>20</v>
      </c>
    </row>
    <row r="97" spans="1:19">
      <c r="A97" s="1228">
        <v>21</v>
      </c>
      <c r="B97" s="1171"/>
      <c r="C97" s="1171"/>
      <c r="D97" s="1246"/>
      <c r="E97" s="1696"/>
      <c r="F97" s="1171"/>
      <c r="G97" s="1696"/>
      <c r="H97" s="1185"/>
      <c r="I97" s="1320"/>
      <c r="J97" s="1107"/>
      <c r="K97" s="1228"/>
      <c r="L97" s="1246"/>
      <c r="M97" s="1246"/>
      <c r="N97" s="1246">
        <f t="shared" si="3"/>
        <v>0</v>
      </c>
      <c r="O97" s="1696"/>
      <c r="P97" s="1696"/>
      <c r="Q97" s="1696"/>
      <c r="R97" s="1698">
        <f t="shared" si="4"/>
        <v>0</v>
      </c>
      <c r="S97" s="1228">
        <v>21</v>
      </c>
    </row>
    <row r="98" spans="1:19">
      <c r="A98" s="1228">
        <v>22</v>
      </c>
      <c r="B98" s="1171"/>
      <c r="C98" s="1171"/>
      <c r="D98" s="1246"/>
      <c r="E98" s="1696"/>
      <c r="F98" s="1171"/>
      <c r="G98" s="1696"/>
      <c r="H98" s="1185"/>
      <c r="I98" s="1320"/>
      <c r="J98" s="1107"/>
      <c r="K98" s="1228"/>
      <c r="L98" s="1246"/>
      <c r="M98" s="1246"/>
      <c r="N98" s="1246">
        <f t="shared" si="3"/>
        <v>0</v>
      </c>
      <c r="O98" s="1696"/>
      <c r="P98" s="1696"/>
      <c r="Q98" s="1696"/>
      <c r="R98" s="1698">
        <f t="shared" si="4"/>
        <v>0</v>
      </c>
      <c r="S98" s="1228">
        <v>22</v>
      </c>
    </row>
    <row r="99" spans="1:19">
      <c r="A99" s="1228">
        <v>23</v>
      </c>
      <c r="B99" s="1171"/>
      <c r="C99" s="1171"/>
      <c r="D99" s="1246"/>
      <c r="E99" s="1696"/>
      <c r="F99" s="1171"/>
      <c r="G99" s="1696"/>
      <c r="H99" s="1185"/>
      <c r="I99" s="1320"/>
      <c r="J99" s="1107"/>
      <c r="K99" s="1228"/>
      <c r="L99" s="1246"/>
      <c r="M99" s="1246"/>
      <c r="N99" s="1246">
        <f t="shared" si="3"/>
        <v>0</v>
      </c>
      <c r="O99" s="1696"/>
      <c r="P99" s="1696"/>
      <c r="Q99" s="1696"/>
      <c r="R99" s="1698">
        <f t="shared" si="4"/>
        <v>0</v>
      </c>
      <c r="S99" s="1228">
        <v>23</v>
      </c>
    </row>
    <row r="100" spans="1:19">
      <c r="A100" s="1228">
        <v>24</v>
      </c>
      <c r="B100" s="1171"/>
      <c r="C100" s="1171"/>
      <c r="D100" s="1246"/>
      <c r="E100" s="1696"/>
      <c r="F100" s="1171"/>
      <c r="G100" s="1696"/>
      <c r="H100" s="1185"/>
      <c r="I100" s="1320"/>
      <c r="J100" s="1107"/>
      <c r="K100" s="1228"/>
      <c r="L100" s="1246"/>
      <c r="M100" s="1246"/>
      <c r="N100" s="1246">
        <f t="shared" si="3"/>
        <v>0</v>
      </c>
      <c r="O100" s="1696"/>
      <c r="P100" s="1696"/>
      <c r="Q100" s="1696"/>
      <c r="R100" s="1698">
        <f t="shared" si="4"/>
        <v>0</v>
      </c>
      <c r="S100" s="1228">
        <v>24</v>
      </c>
    </row>
    <row r="101" spans="1:19">
      <c r="A101" s="1228">
        <v>25</v>
      </c>
      <c r="B101" s="1171"/>
      <c r="C101" s="1171"/>
      <c r="D101" s="1246"/>
      <c r="E101" s="1696"/>
      <c r="F101" s="1171"/>
      <c r="G101" s="1696"/>
      <c r="H101" s="1185"/>
      <c r="I101" s="1320"/>
      <c r="J101" s="1107"/>
      <c r="K101" s="1228"/>
      <c r="L101" s="1246"/>
      <c r="M101" s="1246"/>
      <c r="N101" s="1246">
        <f t="shared" si="3"/>
        <v>0</v>
      </c>
      <c r="O101" s="1696"/>
      <c r="P101" s="1696"/>
      <c r="Q101" s="1696"/>
      <c r="R101" s="1698">
        <f t="shared" si="4"/>
        <v>0</v>
      </c>
      <c r="S101" s="1228">
        <v>25</v>
      </c>
    </row>
    <row r="102" spans="1:19">
      <c r="A102" s="1228">
        <v>26</v>
      </c>
      <c r="B102" s="1171"/>
      <c r="C102" s="1171"/>
      <c r="D102" s="1246"/>
      <c r="E102" s="1696"/>
      <c r="F102" s="1171"/>
      <c r="G102" s="1696"/>
      <c r="H102" s="1185"/>
      <c r="I102" s="1320"/>
      <c r="J102" s="1107"/>
      <c r="K102" s="1228"/>
      <c r="L102" s="1246"/>
      <c r="M102" s="1246"/>
      <c r="N102" s="1246">
        <f t="shared" si="3"/>
        <v>0</v>
      </c>
      <c r="O102" s="1696"/>
      <c r="P102" s="1696"/>
      <c r="Q102" s="1696"/>
      <c r="R102" s="1698">
        <f t="shared" si="4"/>
        <v>0</v>
      </c>
      <c r="S102" s="1228">
        <v>26</v>
      </c>
    </row>
    <row r="103" spans="1:19">
      <c r="A103" s="1228">
        <v>27</v>
      </c>
      <c r="B103" s="1171"/>
      <c r="C103" s="1171"/>
      <c r="D103" s="1246"/>
      <c r="E103" s="1696"/>
      <c r="F103" s="1171"/>
      <c r="G103" s="1696"/>
      <c r="H103" s="1185"/>
      <c r="I103" s="1320"/>
      <c r="J103" s="1107"/>
      <c r="K103" s="1228"/>
      <c r="L103" s="1246"/>
      <c r="M103" s="1246"/>
      <c r="N103" s="1246">
        <f t="shared" si="3"/>
        <v>0</v>
      </c>
      <c r="O103" s="1696"/>
      <c r="P103" s="1696"/>
      <c r="Q103" s="1696"/>
      <c r="R103" s="1698">
        <f t="shared" si="4"/>
        <v>0</v>
      </c>
      <c r="S103" s="1228">
        <v>27</v>
      </c>
    </row>
    <row r="104" spans="1:19">
      <c r="A104" s="1228">
        <v>28</v>
      </c>
      <c r="B104" s="1171"/>
      <c r="C104" s="1171"/>
      <c r="D104" s="1246"/>
      <c r="E104" s="1696"/>
      <c r="F104" s="1171"/>
      <c r="G104" s="1696"/>
      <c r="H104" s="1185"/>
      <c r="I104" s="1320"/>
      <c r="J104" s="1107"/>
      <c r="K104" s="1228"/>
      <c r="L104" s="1246"/>
      <c r="M104" s="1246"/>
      <c r="N104" s="1246">
        <f t="shared" si="3"/>
        <v>0</v>
      </c>
      <c r="O104" s="1696"/>
      <c r="P104" s="1696"/>
      <c r="Q104" s="1696"/>
      <c r="R104" s="1698">
        <f t="shared" si="4"/>
        <v>0</v>
      </c>
      <c r="S104" s="1228">
        <v>28</v>
      </c>
    </row>
    <row r="105" spans="1:19">
      <c r="A105" s="1228">
        <v>29</v>
      </c>
      <c r="B105" s="1171"/>
      <c r="C105" s="1171"/>
      <c r="D105" s="1246"/>
      <c r="E105" s="1696"/>
      <c r="F105" s="1171"/>
      <c r="G105" s="1696"/>
      <c r="H105" s="1185"/>
      <c r="I105" s="1320"/>
      <c r="J105" s="1107"/>
      <c r="K105" s="1228"/>
      <c r="L105" s="1246"/>
      <c r="M105" s="1246"/>
      <c r="N105" s="1246">
        <f t="shared" si="3"/>
        <v>0</v>
      </c>
      <c r="O105" s="1696"/>
      <c r="P105" s="1696"/>
      <c r="Q105" s="1696"/>
      <c r="R105" s="1698">
        <f t="shared" si="4"/>
        <v>0</v>
      </c>
      <c r="S105" s="1228">
        <v>29</v>
      </c>
    </row>
    <row r="106" spans="1:19">
      <c r="A106" s="1228">
        <v>30</v>
      </c>
      <c r="B106" s="1171"/>
      <c r="C106" s="1171"/>
      <c r="D106" s="1246"/>
      <c r="E106" s="1696"/>
      <c r="F106" s="1171"/>
      <c r="G106" s="1696"/>
      <c r="H106" s="1185"/>
      <c r="I106" s="1320"/>
      <c r="J106" s="1107"/>
      <c r="K106" s="1228"/>
      <c r="L106" s="1246"/>
      <c r="M106" s="1246"/>
      <c r="N106" s="1246">
        <f t="shared" si="3"/>
        <v>0</v>
      </c>
      <c r="O106" s="1696"/>
      <c r="P106" s="1696"/>
      <c r="Q106" s="1696"/>
      <c r="R106" s="1698">
        <f t="shared" si="4"/>
        <v>0</v>
      </c>
      <c r="S106" s="1228">
        <v>30</v>
      </c>
    </row>
    <row r="107" spans="1:19">
      <c r="A107" s="1228">
        <v>31</v>
      </c>
      <c r="B107" s="1171"/>
      <c r="C107" s="1171"/>
      <c r="D107" s="1246"/>
      <c r="E107" s="1696"/>
      <c r="F107" s="1171"/>
      <c r="G107" s="1696"/>
      <c r="H107" s="1185"/>
      <c r="I107" s="1320"/>
      <c r="J107" s="1107"/>
      <c r="K107" s="1228"/>
      <c r="L107" s="1246"/>
      <c r="M107" s="1246"/>
      <c r="N107" s="1246">
        <f t="shared" si="3"/>
        <v>0</v>
      </c>
      <c r="O107" s="1696"/>
      <c r="P107" s="1696"/>
      <c r="Q107" s="1696"/>
      <c r="R107" s="1698">
        <f t="shared" si="4"/>
        <v>0</v>
      </c>
      <c r="S107" s="1228">
        <v>31</v>
      </c>
    </row>
    <row r="108" spans="1:19">
      <c r="A108" s="1228">
        <v>32</v>
      </c>
      <c r="B108" s="1171"/>
      <c r="C108" s="1171"/>
      <c r="D108" s="1246"/>
      <c r="E108" s="1696"/>
      <c r="F108" s="1171"/>
      <c r="G108" s="1696"/>
      <c r="H108" s="1185"/>
      <c r="I108" s="1320"/>
      <c r="J108" s="1107"/>
      <c r="K108" s="1228"/>
      <c r="L108" s="1246"/>
      <c r="M108" s="1246"/>
      <c r="N108" s="1246">
        <f t="shared" si="3"/>
        <v>0</v>
      </c>
      <c r="O108" s="1696"/>
      <c r="P108" s="1696"/>
      <c r="Q108" s="1696"/>
      <c r="R108" s="1698">
        <f t="shared" si="4"/>
        <v>0</v>
      </c>
      <c r="S108" s="1228">
        <v>32</v>
      </c>
    </row>
    <row r="109" spans="1:19">
      <c r="A109" s="1228">
        <v>33</v>
      </c>
      <c r="B109" s="1171"/>
      <c r="C109" s="1171"/>
      <c r="D109" s="1246"/>
      <c r="E109" s="1696"/>
      <c r="F109" s="1171"/>
      <c r="G109" s="1696"/>
      <c r="H109" s="1185"/>
      <c r="I109" s="1320"/>
      <c r="J109" s="1107"/>
      <c r="K109" s="1228"/>
      <c r="L109" s="1246"/>
      <c r="M109" s="1246"/>
      <c r="N109" s="1246">
        <f t="shared" si="3"/>
        <v>0</v>
      </c>
      <c r="O109" s="1696"/>
      <c r="P109" s="1696"/>
      <c r="Q109" s="1696"/>
      <c r="R109" s="1698">
        <f t="shared" si="4"/>
        <v>0</v>
      </c>
      <c r="S109" s="1228">
        <v>33</v>
      </c>
    </row>
    <row r="110" spans="1:19">
      <c r="A110" s="1228">
        <v>34</v>
      </c>
      <c r="B110" s="1171"/>
      <c r="C110" s="1171"/>
      <c r="D110" s="1246"/>
      <c r="E110" s="1696"/>
      <c r="F110" s="1171"/>
      <c r="G110" s="1696"/>
      <c r="H110" s="1185"/>
      <c r="I110" s="1320"/>
      <c r="J110" s="1107"/>
      <c r="K110" s="1228"/>
      <c r="L110" s="1246"/>
      <c r="M110" s="1246"/>
      <c r="N110" s="1246">
        <f t="shared" si="3"/>
        <v>0</v>
      </c>
      <c r="O110" s="1696"/>
      <c r="P110" s="1696"/>
      <c r="Q110" s="1696"/>
      <c r="R110" s="1698">
        <f t="shared" si="4"/>
        <v>0</v>
      </c>
      <c r="S110" s="1228">
        <v>34</v>
      </c>
    </row>
    <row r="111" spans="1:19">
      <c r="A111" s="1228">
        <v>35</v>
      </c>
      <c r="B111" s="1171"/>
      <c r="C111" s="1171"/>
      <c r="D111" s="1246"/>
      <c r="E111" s="1696"/>
      <c r="F111" s="1171"/>
      <c r="G111" s="1696"/>
      <c r="H111" s="1185"/>
      <c r="I111" s="1320"/>
      <c r="J111" s="1107"/>
      <c r="K111" s="1228"/>
      <c r="L111" s="1246"/>
      <c r="M111" s="1246"/>
      <c r="N111" s="1246">
        <f t="shared" si="3"/>
        <v>0</v>
      </c>
      <c r="O111" s="1696"/>
      <c r="P111" s="1696"/>
      <c r="Q111" s="1696"/>
      <c r="R111" s="1698">
        <f t="shared" si="4"/>
        <v>0</v>
      </c>
      <c r="S111" s="1228">
        <v>35</v>
      </c>
    </row>
    <row r="112" spans="1:19">
      <c r="A112" s="1228">
        <v>36</v>
      </c>
      <c r="B112" s="1171"/>
      <c r="C112" s="1171"/>
      <c r="D112" s="1246"/>
      <c r="E112" s="1696"/>
      <c r="F112" s="1171"/>
      <c r="G112" s="1696"/>
      <c r="H112" s="1185"/>
      <c r="I112" s="1320"/>
      <c r="J112" s="1107"/>
      <c r="K112" s="1228"/>
      <c r="L112" s="1246"/>
      <c r="M112" s="1246"/>
      <c r="N112" s="1246">
        <f t="shared" si="3"/>
        <v>0</v>
      </c>
      <c r="O112" s="1696"/>
      <c r="P112" s="1696"/>
      <c r="Q112" s="1696"/>
      <c r="R112" s="1698">
        <f t="shared" si="4"/>
        <v>0</v>
      </c>
      <c r="S112" s="1228">
        <v>36</v>
      </c>
    </row>
    <row r="113" spans="1:19">
      <c r="A113" s="1228">
        <v>37</v>
      </c>
      <c r="B113" s="1171"/>
      <c r="C113" s="1171"/>
      <c r="D113" s="1246"/>
      <c r="E113" s="1696"/>
      <c r="F113" s="1171"/>
      <c r="G113" s="1696"/>
      <c r="H113" s="1185"/>
      <c r="I113" s="1320"/>
      <c r="J113" s="1107"/>
      <c r="K113" s="1228"/>
      <c r="L113" s="1246"/>
      <c r="M113" s="1246"/>
      <c r="N113" s="1246">
        <f t="shared" si="3"/>
        <v>0</v>
      </c>
      <c r="O113" s="1696"/>
      <c r="P113" s="1696"/>
      <c r="Q113" s="1696"/>
      <c r="R113" s="1698">
        <f t="shared" si="4"/>
        <v>0</v>
      </c>
      <c r="S113" s="1228">
        <v>37</v>
      </c>
    </row>
    <row r="114" spans="1:19">
      <c r="A114" s="1228">
        <v>38</v>
      </c>
      <c r="B114" s="1171"/>
      <c r="C114" s="1171"/>
      <c r="D114" s="1246"/>
      <c r="E114" s="1696"/>
      <c r="F114" s="1171"/>
      <c r="G114" s="1696"/>
      <c r="H114" s="1185"/>
      <c r="I114" s="1320"/>
      <c r="J114" s="1107"/>
      <c r="K114" s="1228"/>
      <c r="L114" s="1246"/>
      <c r="M114" s="1246"/>
      <c r="N114" s="1246">
        <f t="shared" si="3"/>
        <v>0</v>
      </c>
      <c r="O114" s="1696"/>
      <c r="P114" s="1696"/>
      <c r="Q114" s="1696"/>
      <c r="R114" s="1698">
        <f t="shared" si="4"/>
        <v>0</v>
      </c>
      <c r="S114" s="1228">
        <v>38</v>
      </c>
    </row>
    <row r="115" spans="1:19">
      <c r="A115" s="1228">
        <v>39</v>
      </c>
      <c r="B115" s="1171"/>
      <c r="C115" s="1171"/>
      <c r="D115" s="1246"/>
      <c r="E115" s="1696"/>
      <c r="F115" s="1171"/>
      <c r="G115" s="1696"/>
      <c r="H115" s="1185"/>
      <c r="I115" s="1320"/>
      <c r="J115" s="1107"/>
      <c r="K115" s="1228"/>
      <c r="L115" s="1246"/>
      <c r="M115" s="1246"/>
      <c r="N115" s="1246">
        <f t="shared" si="3"/>
        <v>0</v>
      </c>
      <c r="O115" s="1696"/>
      <c r="P115" s="1696"/>
      <c r="Q115" s="1696"/>
      <c r="R115" s="1698">
        <f t="shared" si="4"/>
        <v>0</v>
      </c>
      <c r="S115" s="1228">
        <v>39</v>
      </c>
    </row>
    <row r="116" spans="1:19">
      <c r="A116" s="1228">
        <v>40</v>
      </c>
      <c r="B116" s="1171"/>
      <c r="C116" s="1171"/>
      <c r="D116" s="1246"/>
      <c r="E116" s="1696"/>
      <c r="F116" s="1171"/>
      <c r="G116" s="1696"/>
      <c r="H116" s="1185"/>
      <c r="I116" s="1320"/>
      <c r="J116" s="1107"/>
      <c r="K116" s="1228"/>
      <c r="L116" s="1246"/>
      <c r="M116" s="1246"/>
      <c r="N116" s="1246">
        <f t="shared" si="3"/>
        <v>0</v>
      </c>
      <c r="O116" s="1696"/>
      <c r="P116" s="1696"/>
      <c r="Q116" s="1696"/>
      <c r="R116" s="1698">
        <f t="shared" si="4"/>
        <v>0</v>
      </c>
      <c r="S116" s="1228">
        <v>40</v>
      </c>
    </row>
    <row r="117" spans="1:19">
      <c r="A117" s="1228">
        <v>41</v>
      </c>
      <c r="B117" s="1171"/>
      <c r="C117" s="1171"/>
      <c r="D117" s="1246"/>
      <c r="E117" s="1696"/>
      <c r="F117" s="1171"/>
      <c r="G117" s="1696"/>
      <c r="H117" s="1185"/>
      <c r="I117" s="1320"/>
      <c r="J117" s="1107"/>
      <c r="K117" s="1228"/>
      <c r="L117" s="1246"/>
      <c r="M117" s="1246"/>
      <c r="N117" s="1246">
        <f t="shared" si="3"/>
        <v>0</v>
      </c>
      <c r="O117" s="1696"/>
      <c r="P117" s="1696"/>
      <c r="Q117" s="1696"/>
      <c r="R117" s="1698">
        <f t="shared" si="4"/>
        <v>0</v>
      </c>
      <c r="S117" s="1228">
        <v>41</v>
      </c>
    </row>
    <row r="118" spans="1:19">
      <c r="A118" s="1228">
        <v>42</v>
      </c>
      <c r="B118" s="1171"/>
      <c r="C118" s="1171"/>
      <c r="D118" s="1246"/>
      <c r="E118" s="1696"/>
      <c r="F118" s="1171"/>
      <c r="G118" s="1696"/>
      <c r="H118" s="1185"/>
      <c r="I118" s="1320"/>
      <c r="J118" s="1107"/>
      <c r="K118" s="1228"/>
      <c r="L118" s="1246"/>
      <c r="M118" s="1246"/>
      <c r="N118" s="1246">
        <f t="shared" si="3"/>
        <v>0</v>
      </c>
      <c r="O118" s="1696"/>
      <c r="P118" s="1696"/>
      <c r="Q118" s="1696"/>
      <c r="R118" s="1698">
        <f t="shared" si="4"/>
        <v>0</v>
      </c>
      <c r="S118" s="1228">
        <v>42</v>
      </c>
    </row>
    <row r="119" spans="1:19">
      <c r="A119" s="1228">
        <v>43</v>
      </c>
      <c r="B119" s="1171"/>
      <c r="C119" s="1171"/>
      <c r="D119" s="1246"/>
      <c r="E119" s="1696"/>
      <c r="F119" s="1171"/>
      <c r="G119" s="1696"/>
      <c r="H119" s="1185"/>
      <c r="I119" s="1320"/>
      <c r="J119" s="1107"/>
      <c r="K119" s="1228"/>
      <c r="L119" s="1246"/>
      <c r="M119" s="1246"/>
      <c r="N119" s="1246">
        <f t="shared" si="3"/>
        <v>0</v>
      </c>
      <c r="O119" s="1696"/>
      <c r="P119" s="1696"/>
      <c r="Q119" s="1696"/>
      <c r="R119" s="1698">
        <f t="shared" si="4"/>
        <v>0</v>
      </c>
      <c r="S119" s="1228">
        <v>43</v>
      </c>
    </row>
    <row r="120" spans="1:19">
      <c r="A120" s="1228">
        <v>44</v>
      </c>
      <c r="B120" s="1171"/>
      <c r="C120" s="1171"/>
      <c r="D120" s="1246"/>
      <c r="E120" s="1696"/>
      <c r="F120" s="1171"/>
      <c r="G120" s="1696"/>
      <c r="H120" s="1185"/>
      <c r="I120" s="1320"/>
      <c r="J120" s="1107"/>
      <c r="K120" s="1228"/>
      <c r="L120" s="1246"/>
      <c r="M120" s="1246"/>
      <c r="N120" s="1246">
        <f t="shared" si="3"/>
        <v>0</v>
      </c>
      <c r="O120" s="1696"/>
      <c r="P120" s="1696"/>
      <c r="Q120" s="1696"/>
      <c r="R120" s="1698">
        <f t="shared" si="4"/>
        <v>0</v>
      </c>
      <c r="S120" s="1228">
        <v>44</v>
      </c>
    </row>
    <row r="121" spans="1:19">
      <c r="A121" s="1228">
        <v>45</v>
      </c>
      <c r="B121" s="1171"/>
      <c r="C121" s="1171"/>
      <c r="D121" s="1246"/>
      <c r="E121" s="1696"/>
      <c r="F121" s="1171"/>
      <c r="G121" s="1696"/>
      <c r="H121" s="1185"/>
      <c r="I121" s="1320"/>
      <c r="J121" s="1107"/>
      <c r="K121" s="1228"/>
      <c r="L121" s="1246"/>
      <c r="M121" s="1246"/>
      <c r="N121" s="1246">
        <f t="shared" si="3"/>
        <v>0</v>
      </c>
      <c r="O121" s="1696"/>
      <c r="P121" s="1696"/>
      <c r="Q121" s="1696"/>
      <c r="R121" s="1698">
        <f t="shared" si="4"/>
        <v>0</v>
      </c>
      <c r="S121" s="1228">
        <v>45</v>
      </c>
    </row>
    <row r="122" spans="1:19">
      <c r="A122" s="1228">
        <v>46</v>
      </c>
      <c r="B122" s="1171"/>
      <c r="C122" s="1171"/>
      <c r="D122" s="1246"/>
      <c r="E122" s="1696"/>
      <c r="F122" s="1171"/>
      <c r="G122" s="1696"/>
      <c r="H122" s="1185"/>
      <c r="I122" s="1320"/>
      <c r="J122" s="1107"/>
      <c r="K122" s="1228"/>
      <c r="L122" s="1246"/>
      <c r="M122" s="1246"/>
      <c r="N122" s="1246">
        <f t="shared" si="3"/>
        <v>0</v>
      </c>
      <c r="O122" s="1696"/>
      <c r="P122" s="1696"/>
      <c r="Q122" s="1696"/>
      <c r="R122" s="1698">
        <f t="shared" si="4"/>
        <v>0</v>
      </c>
      <c r="S122" s="1228">
        <v>46</v>
      </c>
    </row>
    <row r="123" spans="1:19">
      <c r="A123" s="1228">
        <v>47</v>
      </c>
      <c r="B123" s="1171"/>
      <c r="C123" s="1171"/>
      <c r="D123" s="1246"/>
      <c r="E123" s="1696"/>
      <c r="F123" s="1171"/>
      <c r="G123" s="1696"/>
      <c r="H123" s="1185"/>
      <c r="I123" s="1320"/>
      <c r="J123" s="1107"/>
      <c r="K123" s="1228"/>
      <c r="L123" s="1246"/>
      <c r="M123" s="1246"/>
      <c r="N123" s="1246">
        <f t="shared" si="3"/>
        <v>0</v>
      </c>
      <c r="O123" s="1696"/>
      <c r="P123" s="1696"/>
      <c r="Q123" s="1696"/>
      <c r="R123" s="1698">
        <f t="shared" si="4"/>
        <v>0</v>
      </c>
      <c r="S123" s="1228">
        <v>47</v>
      </c>
    </row>
    <row r="124" spans="1:19">
      <c r="A124" s="1228">
        <v>48</v>
      </c>
      <c r="B124" s="1171"/>
      <c r="C124" s="1171"/>
      <c r="D124" s="1246"/>
      <c r="E124" s="1696"/>
      <c r="F124" s="1171"/>
      <c r="G124" s="1696"/>
      <c r="H124" s="1185"/>
      <c r="I124" s="1320"/>
      <c r="J124" s="1107"/>
      <c r="K124" s="1228"/>
      <c r="L124" s="1246"/>
      <c r="M124" s="1246"/>
      <c r="N124" s="1246">
        <f t="shared" si="3"/>
        <v>0</v>
      </c>
      <c r="O124" s="1696"/>
      <c r="P124" s="1696"/>
      <c r="Q124" s="1696"/>
      <c r="R124" s="1698">
        <f t="shared" si="4"/>
        <v>0</v>
      </c>
      <c r="S124" s="1228">
        <v>48</v>
      </c>
    </row>
    <row r="125" spans="1:19">
      <c r="A125" s="1228">
        <v>49</v>
      </c>
      <c r="B125" s="1171"/>
      <c r="C125" s="1171"/>
      <c r="D125" s="1246"/>
      <c r="E125" s="1696"/>
      <c r="F125" s="1171"/>
      <c r="G125" s="1696"/>
      <c r="H125" s="1185"/>
      <c r="I125" s="1320"/>
      <c r="J125" s="1107"/>
      <c r="K125" s="1228"/>
      <c r="L125" s="1246"/>
      <c r="M125" s="1246"/>
      <c r="N125" s="1246">
        <f t="shared" si="3"/>
        <v>0</v>
      </c>
      <c r="O125" s="1696"/>
      <c r="P125" s="1696"/>
      <c r="Q125" s="1696"/>
      <c r="R125" s="1698">
        <f t="shared" si="4"/>
        <v>0</v>
      </c>
      <c r="S125" s="1228">
        <v>49</v>
      </c>
    </row>
    <row r="126" spans="1:19">
      <c r="A126" s="1228">
        <v>50</v>
      </c>
      <c r="B126" s="1171"/>
      <c r="C126" s="1171"/>
      <c r="D126" s="1246"/>
      <c r="E126" s="1696"/>
      <c r="F126" s="1171"/>
      <c r="G126" s="1696"/>
      <c r="H126" s="1185"/>
      <c r="I126" s="1320"/>
      <c r="J126" s="1107"/>
      <c r="K126" s="1228"/>
      <c r="L126" s="1246"/>
      <c r="M126" s="1246"/>
      <c r="N126" s="1246">
        <f t="shared" si="3"/>
        <v>0</v>
      </c>
      <c r="O126" s="1696"/>
      <c r="P126" s="1696"/>
      <c r="Q126" s="1696"/>
      <c r="R126" s="1698">
        <f t="shared" si="4"/>
        <v>0</v>
      </c>
      <c r="S126" s="1228">
        <v>50</v>
      </c>
    </row>
    <row r="127" spans="1:19">
      <c r="A127" s="1228">
        <v>51</v>
      </c>
      <c r="B127" s="1171"/>
      <c r="C127" s="1171"/>
      <c r="D127" s="1246"/>
      <c r="E127" s="1696"/>
      <c r="F127" s="1171"/>
      <c r="G127" s="1696"/>
      <c r="H127" s="1185"/>
      <c r="I127" s="1320"/>
      <c r="J127" s="1107"/>
      <c r="K127" s="1228"/>
      <c r="L127" s="1246"/>
      <c r="M127" s="1246"/>
      <c r="N127" s="1246">
        <f t="shared" si="3"/>
        <v>0</v>
      </c>
      <c r="O127" s="1696"/>
      <c r="P127" s="1696"/>
      <c r="Q127" s="1696"/>
      <c r="R127" s="1698">
        <f t="shared" si="4"/>
        <v>0</v>
      </c>
      <c r="S127" s="1228">
        <v>51</v>
      </c>
    </row>
    <row r="128" spans="1:19" ht="15.75" thickBot="1">
      <c r="A128" s="1247">
        <v>52</v>
      </c>
      <c r="B128" s="1195"/>
      <c r="C128" s="1195"/>
      <c r="D128" s="1327"/>
      <c r="E128" s="1697"/>
      <c r="F128" s="1195"/>
      <c r="G128" s="1697"/>
      <c r="H128" s="1329"/>
      <c r="I128" s="1328"/>
      <c r="J128" s="1107"/>
      <c r="K128" s="1228"/>
      <c r="L128" s="1246"/>
      <c r="M128" s="1246"/>
      <c r="N128" s="1246">
        <f t="shared" si="3"/>
        <v>0</v>
      </c>
      <c r="O128" s="1696"/>
      <c r="P128" s="1696"/>
      <c r="Q128" s="1696"/>
      <c r="R128" s="1698">
        <f t="shared" si="4"/>
        <v>0</v>
      </c>
      <c r="S128" s="1247">
        <v>52</v>
      </c>
    </row>
    <row r="129" spans="1:19" ht="15.75" thickBot="1">
      <c r="A129" s="1247">
        <v>53</v>
      </c>
      <c r="B129" s="1160"/>
      <c r="C129" s="1160"/>
      <c r="D129" s="1160"/>
      <c r="E129" s="1160"/>
      <c r="F129" s="1240" t="s">
        <v>2677</v>
      </c>
      <c r="G129" s="1697">
        <f>SUM(G77:G128)</f>
        <v>0</v>
      </c>
      <c r="H129" s="1327">
        <f>SUM(H77:H128)</f>
        <v>0</v>
      </c>
      <c r="I129" s="1327">
        <f>SUM(I77:I128)</f>
        <v>0</v>
      </c>
      <c r="J129" s="1107"/>
      <c r="K129" s="1351"/>
      <c r="L129" s="1700">
        <f t="shared" ref="L129:R129" si="5">SUM(L77:L128)</f>
        <v>0</v>
      </c>
      <c r="M129" s="1700">
        <f t="shared" si="5"/>
        <v>0</v>
      </c>
      <c r="N129" s="1700">
        <f t="shared" si="5"/>
        <v>0</v>
      </c>
      <c r="O129" s="1701">
        <f t="shared" si="5"/>
        <v>0</v>
      </c>
      <c r="P129" s="1701">
        <f t="shared" si="5"/>
        <v>0</v>
      </c>
      <c r="Q129" s="1701">
        <f t="shared" si="5"/>
        <v>0</v>
      </c>
      <c r="R129" s="1701">
        <f t="shared" si="5"/>
        <v>0</v>
      </c>
      <c r="S129" s="1247">
        <v>53</v>
      </c>
    </row>
    <row r="131" spans="1:19">
      <c r="B131" s="1340" t="s">
        <v>3291</v>
      </c>
      <c r="K131" s="1340" t="s">
        <v>3292</v>
      </c>
    </row>
  </sheetData>
  <customSheetViews>
    <customSheetView guid="{15E51391-F6F3-48E9-B40F-0D0FA5B2E445}"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
      <headerFooter alignWithMargins="0"/>
    </customSheetView>
    <customSheetView guid="{3A144620-83F7-4F5B-821B-3720DAB5A017}"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2"/>
      <headerFooter alignWithMargins="0"/>
    </customSheetView>
    <customSheetView guid="{4AE1E835-A004-41CE-8576-E42DEB829644}"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3"/>
      <headerFooter alignWithMargins="0"/>
    </customSheetView>
    <customSheetView guid="{F164CA47-D0CA-4087-947A-F5047D94B8B7}"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4"/>
      <headerFooter alignWithMargins="0"/>
    </customSheetView>
    <customSheetView guid="{BD2EE8C8-7F57-4FE0-A338-C6EB2215B0F1}"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5"/>
      <headerFooter alignWithMargins="0"/>
    </customSheetView>
    <customSheetView guid="{C7E3EE00-B00F-419E-8611-266863084489}"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6"/>
      <headerFooter alignWithMargins="0"/>
    </customSheetView>
    <customSheetView guid="{3477AA39-47F3-4DEE-B5AC-34FD34A7C506}"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7"/>
      <headerFooter alignWithMargins="0"/>
    </customSheetView>
    <customSheetView guid="{49B64248-30F9-46D2-A9F4-36D89630158D}"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8"/>
      <headerFooter alignWithMargins="0"/>
    </customSheetView>
    <customSheetView guid="{9460FF40-1E23-4EAD-9F2E-3CC0E3823200}"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9"/>
      <headerFooter alignWithMargins="0"/>
    </customSheetView>
    <customSheetView guid="{EB23B504-8D38-44C1-A572-0BC0016A4154}"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0"/>
      <headerFooter alignWithMargins="0"/>
    </customSheetView>
    <customSheetView guid="{33F19BEF-14FD-48AD-9437-DC9391C2FB5D}"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1"/>
      <headerFooter alignWithMargins="0"/>
    </customSheetView>
    <customSheetView guid="{3572A64A-10E1-48A8-88DB-C6FDE35A45D9}"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2"/>
      <headerFooter alignWithMargins="0"/>
    </customSheetView>
    <customSheetView guid="{9A3FFF2B-6404-4DF1-A691-3B3D111BF416}" scale="85" colorId="22">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3"/>
      <headerFooter alignWithMargins="0"/>
    </customSheetView>
    <customSheetView guid="{6972FD2D-1C11-49E2-936D-D053FB86EE49}"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4"/>
      <headerFooter alignWithMargins="0"/>
    </customSheetView>
    <customSheetView guid="{909B62D3-37B4-48E7-A28D-FCCB057513A6}"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5"/>
      <headerFooter alignWithMargins="0"/>
    </customSheetView>
    <customSheetView guid="{AF5B460E-BE98-4D6A-BC4D-FB7F586FE8C3}"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6"/>
      <headerFooter alignWithMargins="0"/>
    </customSheetView>
    <customSheetView guid="{AD2DEECA-73A1-433A-8496-725ED72ABD3B}" scale="85" colorId="22">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7"/>
      <headerFooter alignWithMargins="0"/>
    </customSheetView>
    <customSheetView guid="{613A73D1-ED13-41BC-B183-6F740B4BAFC9}" scale="60" colorId="22" showPageBreaks="1" printArea="1" view="pageBreakPreview" topLeftCell="A28">
      <selection activeCell="M33" sqref="M33"/>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6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64"/>
  <sheetViews>
    <sheetView defaultGridColor="0" view="pageBreakPreview" topLeftCell="D13" colorId="22" zoomScale="60" zoomScaleNormal="85" workbookViewId="0">
      <selection activeCell="H96" sqref="H96"/>
    </sheetView>
  </sheetViews>
  <sheetFormatPr defaultColWidth="9.6640625" defaultRowHeight="15"/>
  <cols>
    <col min="1" max="1" width="4.6640625" customWidth="1"/>
    <col min="2" max="3" width="14.6640625" customWidth="1"/>
    <col min="4" max="6" width="13.6640625" customWidth="1"/>
    <col min="7" max="8" width="14.6640625" customWidth="1"/>
    <col min="9" max="9" width="2.6640625" customWidth="1"/>
    <col min="11" max="11" width="12.6640625" customWidth="1"/>
    <col min="12" max="12" width="14.6640625" customWidth="1"/>
    <col min="13" max="16" width="12.6640625" customWidth="1"/>
    <col min="17" max="17" width="11.6640625" customWidth="1"/>
    <col min="18" max="18" width="4.6640625" customWidth="1"/>
  </cols>
  <sheetData>
    <row r="1" spans="1:18">
      <c r="A1" s="1109" t="s">
        <v>2056</v>
      </c>
      <c r="B1" s="1110"/>
      <c r="C1" s="1110"/>
      <c r="D1" s="1225"/>
      <c r="E1" s="1222" t="s">
        <v>1549</v>
      </c>
      <c r="F1" s="1110"/>
      <c r="G1" s="1224" t="s">
        <v>2058</v>
      </c>
      <c r="H1" s="1209" t="s">
        <v>2059</v>
      </c>
      <c r="I1" s="1107"/>
      <c r="J1" s="1109" t="s">
        <v>2056</v>
      </c>
      <c r="K1" s="1110"/>
      <c r="L1" s="1110"/>
      <c r="M1" s="1225"/>
      <c r="N1" s="1222" t="s">
        <v>1549</v>
      </c>
      <c r="O1" s="1110"/>
      <c r="P1" s="1224" t="s">
        <v>2058</v>
      </c>
      <c r="Q1" s="1226" t="s">
        <v>2059</v>
      </c>
      <c r="R1" s="1209"/>
    </row>
    <row r="2" spans="1:18">
      <c r="A2" s="72" t="str">
        <f>'Data Sheet'!$C$25</f>
        <v>Central Hudson Gas &amp; Electric</v>
      </c>
      <c r="B2" s="1107"/>
      <c r="C2" s="1107"/>
      <c r="D2" s="1107"/>
      <c r="E2" s="1170" t="s">
        <v>1315</v>
      </c>
      <c r="F2" s="1107"/>
      <c r="G2" s="1237" t="s">
        <v>2061</v>
      </c>
      <c r="H2" s="1169"/>
      <c r="I2" s="1107"/>
      <c r="J2" s="72" t="str">
        <f>'Data Sheet'!$C$25</f>
        <v>Central Hudson Gas &amp; Electric</v>
      </c>
      <c r="K2" s="1107"/>
      <c r="L2" s="1107"/>
      <c r="M2" s="1107"/>
      <c r="N2" s="1170" t="s">
        <v>1315</v>
      </c>
      <c r="O2" s="1107"/>
      <c r="P2" s="1237" t="s">
        <v>2061</v>
      </c>
      <c r="Q2" s="1168"/>
      <c r="R2" s="1169"/>
    </row>
    <row r="3" spans="1:18" ht="15" customHeight="1" thickBot="1">
      <c r="A3" s="1194"/>
      <c r="B3" s="1160"/>
      <c r="C3" s="1160"/>
      <c r="D3" s="1160"/>
      <c r="E3" s="1194" t="s">
        <v>1316</v>
      </c>
      <c r="F3" s="1160"/>
      <c r="G3" s="1341" t="str">
        <f>'Data Sheet'!$C$40</f>
        <v>4/14/14</v>
      </c>
      <c r="H3" s="1342" t="str">
        <f>'Data Sheet'!$C$38</f>
        <v>12/31/13</v>
      </c>
      <c r="I3" s="1107"/>
      <c r="J3" s="1194"/>
      <c r="K3" s="1160"/>
      <c r="L3" s="1160"/>
      <c r="M3" s="1160"/>
      <c r="N3" s="1194" t="s">
        <v>1316</v>
      </c>
      <c r="O3" s="1160"/>
      <c r="P3" s="1341" t="str">
        <f>'Data Sheet'!$C$40</f>
        <v>4/14/14</v>
      </c>
      <c r="Q3" s="1143" t="str">
        <f>'Data Sheet'!$C$38</f>
        <v>12/31/13</v>
      </c>
      <c r="R3" s="1241"/>
    </row>
    <row r="4" spans="1:18" ht="15" customHeight="1" thickBot="1">
      <c r="A4" s="728" t="s">
        <v>3054</v>
      </c>
      <c r="B4" s="729"/>
      <c r="C4" s="729"/>
      <c r="D4" s="1230"/>
      <c r="E4" s="1230"/>
      <c r="F4" s="1230"/>
      <c r="G4" s="1232"/>
      <c r="H4" s="1241"/>
      <c r="I4" s="1107"/>
      <c r="J4" s="728" t="s">
        <v>3055</v>
      </c>
      <c r="K4" s="729"/>
      <c r="L4" s="729"/>
      <c r="M4" s="1230"/>
      <c r="N4" s="1230"/>
      <c r="O4" s="1230"/>
      <c r="P4" s="1232"/>
      <c r="Q4" s="1232"/>
      <c r="R4" s="1241"/>
    </row>
    <row r="5" spans="1:18" ht="15.75">
      <c r="A5" s="68"/>
      <c r="B5" s="71"/>
      <c r="C5" s="71"/>
      <c r="D5" s="69"/>
      <c r="E5" s="69"/>
      <c r="F5" s="69"/>
      <c r="G5" s="451"/>
      <c r="H5" s="73"/>
      <c r="I5" s="1107"/>
      <c r="J5" s="68"/>
      <c r="K5" s="71"/>
      <c r="L5" s="71"/>
      <c r="M5" s="69"/>
      <c r="N5" s="69"/>
      <c r="O5" s="69"/>
      <c r="P5" s="451"/>
      <c r="Q5" s="451"/>
      <c r="R5" s="73"/>
    </row>
    <row r="6" spans="1:18">
      <c r="A6" s="72" t="s">
        <v>3056</v>
      </c>
      <c r="B6" s="17"/>
      <c r="C6" s="17"/>
      <c r="D6" s="17"/>
      <c r="E6" s="17" t="s">
        <v>3057</v>
      </c>
      <c r="F6" s="17"/>
      <c r="G6" s="17"/>
      <c r="H6" s="73"/>
      <c r="I6" s="1107"/>
      <c r="J6" s="72" t="s">
        <v>3058</v>
      </c>
      <c r="K6" s="17"/>
      <c r="L6" s="17"/>
      <c r="M6" s="17"/>
      <c r="N6" s="17" t="s">
        <v>3059</v>
      </c>
      <c r="O6" s="17"/>
      <c r="P6" s="17"/>
      <c r="Q6" s="17"/>
      <c r="R6" s="73"/>
    </row>
    <row r="7" spans="1:18">
      <c r="A7" s="72" t="s">
        <v>3060</v>
      </c>
      <c r="B7" s="17"/>
      <c r="C7" s="17"/>
      <c r="D7" s="17"/>
      <c r="E7" s="17" t="s">
        <v>3061</v>
      </c>
      <c r="F7" s="17"/>
      <c r="G7" s="17"/>
      <c r="H7" s="73"/>
      <c r="I7" s="1107"/>
      <c r="J7" s="72" t="s">
        <v>3062</v>
      </c>
      <c r="K7" s="17"/>
      <c r="L7" s="17"/>
      <c r="M7" s="17"/>
      <c r="N7" s="17" t="s">
        <v>3063</v>
      </c>
      <c r="O7" s="17"/>
      <c r="P7" s="17"/>
      <c r="Q7" s="17"/>
      <c r="R7" s="73"/>
    </row>
    <row r="8" spans="1:18">
      <c r="A8" s="72" t="s">
        <v>3064</v>
      </c>
      <c r="B8" s="17"/>
      <c r="C8" s="17"/>
      <c r="D8" s="17"/>
      <c r="E8" s="17" t="s">
        <v>252</v>
      </c>
      <c r="F8" s="17"/>
      <c r="G8" s="17"/>
      <c r="H8" s="73"/>
      <c r="I8" s="1107"/>
      <c r="J8" s="72" t="s">
        <v>253</v>
      </c>
      <c r="K8" s="17"/>
      <c r="L8" s="17"/>
      <c r="M8" s="17"/>
      <c r="N8" s="17" t="s">
        <v>254</v>
      </c>
      <c r="O8" s="17"/>
      <c r="P8" s="17"/>
      <c r="Q8" s="17"/>
      <c r="R8" s="73"/>
    </row>
    <row r="9" spans="1:18">
      <c r="A9" s="72" t="s">
        <v>255</v>
      </c>
      <c r="B9" s="17"/>
      <c r="C9" s="17"/>
      <c r="D9" s="17"/>
      <c r="E9" s="17" t="s">
        <v>3864</v>
      </c>
      <c r="F9" s="17"/>
      <c r="G9" s="17"/>
      <c r="H9" s="73"/>
      <c r="I9" s="1107"/>
      <c r="J9" s="72" t="s">
        <v>3865</v>
      </c>
      <c r="K9" s="17"/>
      <c r="L9" s="17"/>
      <c r="M9" s="17"/>
      <c r="N9" s="17" t="s">
        <v>3866</v>
      </c>
      <c r="O9" s="17"/>
      <c r="P9" s="17"/>
      <c r="Q9" s="17"/>
      <c r="R9" s="73"/>
    </row>
    <row r="10" spans="1:18" ht="15.75" thickBot="1">
      <c r="A10" s="111"/>
      <c r="B10" s="112"/>
      <c r="C10" s="112"/>
      <c r="D10" s="112"/>
      <c r="E10" s="112"/>
      <c r="F10" s="112"/>
      <c r="G10" s="112"/>
      <c r="H10" s="113"/>
      <c r="I10" s="1107"/>
      <c r="J10" s="111"/>
      <c r="K10" s="112"/>
      <c r="L10" s="112"/>
      <c r="M10" s="112"/>
      <c r="N10" s="112"/>
      <c r="O10" s="112"/>
      <c r="P10" s="112"/>
      <c r="Q10" s="112"/>
      <c r="R10" s="113"/>
    </row>
    <row r="11" spans="1:18">
      <c r="A11" s="1224"/>
      <c r="B11" s="1107"/>
      <c r="C11" s="1171"/>
      <c r="D11" s="1169"/>
      <c r="E11" s="1108" t="s">
        <v>3867</v>
      </c>
      <c r="F11" s="1169"/>
      <c r="G11" s="1108" t="s">
        <v>3868</v>
      </c>
      <c r="H11" s="1209"/>
      <c r="I11" s="1107"/>
      <c r="J11" s="1223"/>
      <c r="K11" s="1153"/>
      <c r="L11" s="1120"/>
      <c r="M11" s="1120"/>
      <c r="N11" s="1153"/>
      <c r="O11" s="1153"/>
      <c r="P11" s="1153"/>
      <c r="Q11" s="1153"/>
      <c r="R11" s="1234"/>
    </row>
    <row r="12" spans="1:18" ht="15.75" thickBot="1">
      <c r="A12" s="1237"/>
      <c r="B12" s="1230" t="s">
        <v>3869</v>
      </c>
      <c r="C12" s="1241"/>
      <c r="D12" s="1169" t="s">
        <v>1984</v>
      </c>
      <c r="E12" s="1230" t="s">
        <v>3870</v>
      </c>
      <c r="F12" s="1241"/>
      <c r="G12" s="1230" t="s">
        <v>3870</v>
      </c>
      <c r="H12" s="1241"/>
      <c r="I12" s="1107"/>
      <c r="J12" s="1242" t="s">
        <v>3871</v>
      </c>
      <c r="K12" s="1230"/>
      <c r="L12" s="1241"/>
      <c r="M12" s="1120"/>
      <c r="N12" s="1230" t="s">
        <v>3872</v>
      </c>
      <c r="O12" s="1230"/>
      <c r="P12" s="1230"/>
      <c r="Q12" s="1230"/>
      <c r="R12" s="1241"/>
    </row>
    <row r="13" spans="1:18">
      <c r="A13" s="1237"/>
      <c r="B13" s="1169"/>
      <c r="C13" s="1169"/>
      <c r="D13" s="1120" t="s">
        <v>3873</v>
      </c>
      <c r="E13" s="1169"/>
      <c r="F13" s="1120" t="s">
        <v>4080</v>
      </c>
      <c r="G13" s="1169"/>
      <c r="H13" s="1120"/>
      <c r="I13" s="1107"/>
      <c r="J13" s="1237"/>
      <c r="K13" s="1169"/>
      <c r="L13" s="1169"/>
      <c r="M13" s="1120" t="s">
        <v>3874</v>
      </c>
      <c r="N13" s="1169" t="s">
        <v>3046</v>
      </c>
      <c r="O13" s="1120" t="s">
        <v>3875</v>
      </c>
      <c r="P13" s="1120"/>
      <c r="Q13" s="1120"/>
      <c r="R13" s="1120"/>
    </row>
    <row r="14" spans="1:18">
      <c r="A14" s="1237" t="s">
        <v>1984</v>
      </c>
      <c r="B14" s="1171"/>
      <c r="C14" s="1171"/>
      <c r="D14" s="1120" t="s">
        <v>3876</v>
      </c>
      <c r="E14" s="1169"/>
      <c r="F14" s="1120" t="s">
        <v>2043</v>
      </c>
      <c r="G14" s="1169"/>
      <c r="H14" s="1120"/>
      <c r="I14" s="1107"/>
      <c r="J14" s="1237"/>
      <c r="K14" s="1171"/>
      <c r="L14" s="1120" t="s">
        <v>3877</v>
      </c>
      <c r="M14" s="1120" t="s">
        <v>3878</v>
      </c>
      <c r="N14" s="1169" t="s">
        <v>3879</v>
      </c>
      <c r="O14" s="1120" t="s">
        <v>3880</v>
      </c>
      <c r="P14" s="1120" t="s">
        <v>3871</v>
      </c>
      <c r="Q14" s="1120"/>
      <c r="R14" s="1120" t="s">
        <v>1984</v>
      </c>
    </row>
    <row r="15" spans="1:18">
      <c r="A15" s="1237" t="s">
        <v>1987</v>
      </c>
      <c r="B15" s="1120" t="s">
        <v>3038</v>
      </c>
      <c r="C15" s="1120" t="s">
        <v>3039</v>
      </c>
      <c r="D15" s="1120" t="s">
        <v>3881</v>
      </c>
      <c r="E15" s="1120" t="s">
        <v>2206</v>
      </c>
      <c r="F15" s="1120" t="s">
        <v>3882</v>
      </c>
      <c r="G15" s="1169" t="s">
        <v>3883</v>
      </c>
      <c r="H15" s="1120" t="s">
        <v>3884</v>
      </c>
      <c r="I15" s="1107"/>
      <c r="J15" s="1237" t="s">
        <v>3885</v>
      </c>
      <c r="K15" s="1120" t="s">
        <v>3886</v>
      </c>
      <c r="L15" s="1120" t="s">
        <v>3879</v>
      </c>
      <c r="M15" s="1120" t="s">
        <v>3887</v>
      </c>
      <c r="N15" s="1120" t="s">
        <v>3046</v>
      </c>
      <c r="O15" s="1120" t="s">
        <v>3879</v>
      </c>
      <c r="P15" s="1120" t="s">
        <v>3879</v>
      </c>
      <c r="Q15" s="1120" t="s">
        <v>2677</v>
      </c>
      <c r="R15" s="1120" t="s">
        <v>1987</v>
      </c>
    </row>
    <row r="16" spans="1:18">
      <c r="A16" s="1228"/>
      <c r="B16" s="1171"/>
      <c r="C16" s="1120"/>
      <c r="D16" s="1171"/>
      <c r="E16" s="1120"/>
      <c r="F16" s="1120" t="s">
        <v>3881</v>
      </c>
      <c r="G16" s="1169"/>
      <c r="H16" s="1171"/>
      <c r="I16" s="1107"/>
      <c r="J16" s="1228"/>
      <c r="K16" s="1171"/>
      <c r="L16" s="1120" t="s">
        <v>3888</v>
      </c>
      <c r="M16" s="1171"/>
      <c r="N16" s="1120" t="s">
        <v>3889</v>
      </c>
      <c r="O16" s="1120" t="s">
        <v>3890</v>
      </c>
      <c r="P16" s="1120" t="s">
        <v>3891</v>
      </c>
      <c r="Q16" s="1120"/>
      <c r="R16" s="1171"/>
    </row>
    <row r="17" spans="1:18" ht="15.75" thickBot="1">
      <c r="A17" s="1247"/>
      <c r="B17" s="1240" t="s">
        <v>3447</v>
      </c>
      <c r="C17" s="1240" t="s">
        <v>3448</v>
      </c>
      <c r="D17" s="1240" t="s">
        <v>3449</v>
      </c>
      <c r="E17" s="1240" t="s">
        <v>3450</v>
      </c>
      <c r="F17" s="1240" t="s">
        <v>2692</v>
      </c>
      <c r="G17" s="1241" t="s">
        <v>2693</v>
      </c>
      <c r="H17" s="1241" t="s">
        <v>2694</v>
      </c>
      <c r="I17" s="1107"/>
      <c r="J17" s="1239" t="s">
        <v>2695</v>
      </c>
      <c r="K17" s="1240" t="s">
        <v>2696</v>
      </c>
      <c r="L17" s="1240" t="s">
        <v>2697</v>
      </c>
      <c r="M17" s="1240" t="s">
        <v>2698</v>
      </c>
      <c r="N17" s="1240" t="s">
        <v>2699</v>
      </c>
      <c r="O17" s="1240" t="s">
        <v>219</v>
      </c>
      <c r="P17" s="1240" t="s">
        <v>220</v>
      </c>
      <c r="Q17" s="1240" t="s">
        <v>221</v>
      </c>
      <c r="R17" s="1240"/>
    </row>
    <row r="18" spans="1:18">
      <c r="A18" s="1228">
        <v>1</v>
      </c>
      <c r="B18" s="73" t="s">
        <v>5542</v>
      </c>
      <c r="C18" s="1171"/>
      <c r="D18" s="1246"/>
      <c r="E18" s="1169"/>
      <c r="F18" s="1245"/>
      <c r="G18" s="1345"/>
      <c r="H18" s="1320"/>
      <c r="I18" s="1107"/>
      <c r="J18" s="1228"/>
      <c r="K18" s="1171"/>
      <c r="L18" s="1171"/>
      <c r="M18" s="1171"/>
      <c r="N18" s="1347"/>
      <c r="O18" s="1347"/>
      <c r="P18" s="1347"/>
      <c r="Q18" s="1348">
        <f t="shared" ref="Q18:Q60" si="0">SUM(N18:P18)</f>
        <v>0</v>
      </c>
      <c r="R18" s="1228">
        <v>1</v>
      </c>
    </row>
    <row r="19" spans="1:18">
      <c r="A19" s="1228">
        <v>2</v>
      </c>
      <c r="B19" s="73" t="s">
        <v>5543</v>
      </c>
      <c r="C19" s="73" t="s">
        <v>5397</v>
      </c>
      <c r="D19" s="1703">
        <v>7.04</v>
      </c>
      <c r="E19" s="2033" t="s">
        <v>5544</v>
      </c>
      <c r="F19" s="1245"/>
      <c r="G19" s="1349"/>
      <c r="H19" s="1320"/>
      <c r="I19" s="1107"/>
      <c r="J19" s="2002" t="s">
        <v>5545</v>
      </c>
      <c r="K19" s="1171"/>
      <c r="L19" s="1171"/>
      <c r="M19" s="1171">
        <v>115</v>
      </c>
      <c r="N19" s="1245"/>
      <c r="O19" s="1245">
        <v>1562008</v>
      </c>
      <c r="P19" s="1245">
        <v>233403</v>
      </c>
      <c r="Q19" s="1350">
        <f t="shared" si="0"/>
        <v>1795411</v>
      </c>
      <c r="R19" s="1228">
        <v>2</v>
      </c>
    </row>
    <row r="20" spans="1:18">
      <c r="A20" s="1228">
        <v>3</v>
      </c>
      <c r="B20" s="1171" t="s">
        <v>5546</v>
      </c>
      <c r="C20" s="1171" t="s">
        <v>5547</v>
      </c>
      <c r="D20" s="1703">
        <v>4.79</v>
      </c>
      <c r="E20" s="1120" t="s">
        <v>5548</v>
      </c>
      <c r="F20" s="1245"/>
      <c r="G20" s="1349"/>
      <c r="H20" s="1320"/>
      <c r="I20" s="1107"/>
      <c r="J20" s="1228" t="s">
        <v>5549</v>
      </c>
      <c r="K20" s="1171"/>
      <c r="L20" s="1171"/>
      <c r="M20" s="1171">
        <v>69</v>
      </c>
      <c r="N20" s="1245">
        <v>17000</v>
      </c>
      <c r="O20" s="1245">
        <f>-56356+2616266</f>
        <v>2559910</v>
      </c>
      <c r="P20" s="1245">
        <v>303552</v>
      </c>
      <c r="Q20" s="1350">
        <f t="shared" si="0"/>
        <v>2880462</v>
      </c>
      <c r="R20" s="1228">
        <v>3</v>
      </c>
    </row>
    <row r="21" spans="1:18">
      <c r="A21" s="1228">
        <v>4</v>
      </c>
      <c r="B21" s="1171" t="s">
        <v>5398</v>
      </c>
      <c r="C21" s="1171" t="s">
        <v>5419</v>
      </c>
      <c r="D21" s="1703">
        <v>8.5399999999999991</v>
      </c>
      <c r="E21" s="2033" t="s">
        <v>5544</v>
      </c>
      <c r="F21" s="1245"/>
      <c r="G21" s="1349"/>
      <c r="H21" s="1320"/>
      <c r="I21" s="1107"/>
      <c r="J21" s="1228" t="s">
        <v>5550</v>
      </c>
      <c r="K21" s="1171"/>
      <c r="L21" s="1171"/>
      <c r="M21" s="1171">
        <v>69</v>
      </c>
      <c r="N21" s="1245"/>
      <c r="O21" s="1245">
        <v>1056555</v>
      </c>
      <c r="P21" s="1245">
        <v>92865</v>
      </c>
      <c r="Q21" s="1350">
        <f t="shared" si="0"/>
        <v>1149420</v>
      </c>
      <c r="R21" s="1228">
        <v>4</v>
      </c>
    </row>
    <row r="22" spans="1:18">
      <c r="A22" s="1228">
        <v>5</v>
      </c>
      <c r="B22" s="1171"/>
      <c r="C22" s="1171"/>
      <c r="D22" s="1246"/>
      <c r="E22" s="1120"/>
      <c r="F22" s="1245"/>
      <c r="G22" s="1349"/>
      <c r="H22" s="1320"/>
      <c r="I22" s="1107"/>
      <c r="J22" s="1228"/>
      <c r="K22" s="1171"/>
      <c r="L22" s="1171"/>
      <c r="M22" s="1171"/>
      <c r="N22" s="1245"/>
      <c r="O22" s="1245"/>
      <c r="P22" s="1245"/>
      <c r="Q22" s="1350">
        <f t="shared" si="0"/>
        <v>0</v>
      </c>
      <c r="R22" s="1228">
        <v>5</v>
      </c>
    </row>
    <row r="23" spans="1:18">
      <c r="A23" s="1243">
        <v>6</v>
      </c>
      <c r="B23" s="1171"/>
      <c r="C23" s="1171"/>
      <c r="D23" s="1246"/>
      <c r="E23" s="1171"/>
      <c r="F23" s="1245"/>
      <c r="G23" s="1185"/>
      <c r="H23" s="1320"/>
      <c r="I23" s="1107"/>
      <c r="J23" s="1243"/>
      <c r="K23" s="1171"/>
      <c r="L23" s="1171"/>
      <c r="M23" s="1171"/>
      <c r="N23" s="1245"/>
      <c r="O23" s="1245"/>
      <c r="P23" s="1245"/>
      <c r="Q23" s="1350">
        <f t="shared" si="0"/>
        <v>0</v>
      </c>
      <c r="R23" s="1228">
        <v>6</v>
      </c>
    </row>
    <row r="24" spans="1:18">
      <c r="A24" s="1243">
        <v>7</v>
      </c>
      <c r="B24" s="1171"/>
      <c r="C24" s="1171"/>
      <c r="D24" s="1246"/>
      <c r="E24" s="1171"/>
      <c r="F24" s="1245"/>
      <c r="G24" s="1185"/>
      <c r="H24" s="1320"/>
      <c r="I24" s="1107"/>
      <c r="J24" s="1243"/>
      <c r="K24" s="1171"/>
      <c r="L24" s="1171"/>
      <c r="M24" s="1171"/>
      <c r="N24" s="1245"/>
      <c r="O24" s="1245"/>
      <c r="P24" s="1245"/>
      <c r="Q24" s="1350">
        <f t="shared" si="0"/>
        <v>0</v>
      </c>
      <c r="R24" s="1228">
        <v>7</v>
      </c>
    </row>
    <row r="25" spans="1:18">
      <c r="A25" s="1243">
        <v>8</v>
      </c>
      <c r="B25" s="1171"/>
      <c r="C25" s="1171"/>
      <c r="D25" s="1246"/>
      <c r="E25" s="1171"/>
      <c r="F25" s="1245"/>
      <c r="G25" s="1185"/>
      <c r="H25" s="1320"/>
      <c r="I25" s="1107"/>
      <c r="J25" s="1243"/>
      <c r="K25" s="1171"/>
      <c r="L25" s="1171"/>
      <c r="M25" s="1171"/>
      <c r="N25" s="1245"/>
      <c r="O25" s="1245"/>
      <c r="P25" s="1245"/>
      <c r="Q25" s="1350">
        <f t="shared" si="0"/>
        <v>0</v>
      </c>
      <c r="R25" s="1228">
        <v>8</v>
      </c>
    </row>
    <row r="26" spans="1:18">
      <c r="A26" s="1243">
        <v>9</v>
      </c>
      <c r="B26" s="1171"/>
      <c r="C26" s="1171"/>
      <c r="D26" s="1246"/>
      <c r="E26" s="1171"/>
      <c r="F26" s="1245"/>
      <c r="G26" s="1185"/>
      <c r="H26" s="1320"/>
      <c r="I26" s="1107"/>
      <c r="J26" s="1243"/>
      <c r="K26" s="1171"/>
      <c r="L26" s="1171"/>
      <c r="M26" s="1171"/>
      <c r="N26" s="1245"/>
      <c r="O26" s="1245"/>
      <c r="P26" s="1245"/>
      <c r="Q26" s="1350">
        <f t="shared" si="0"/>
        <v>0</v>
      </c>
      <c r="R26" s="1228">
        <v>9</v>
      </c>
    </row>
    <row r="27" spans="1:18">
      <c r="A27" s="1243">
        <v>10</v>
      </c>
      <c r="B27" s="1171"/>
      <c r="C27" s="1171"/>
      <c r="D27" s="1246"/>
      <c r="E27" s="1171"/>
      <c r="F27" s="1245"/>
      <c r="G27" s="1185"/>
      <c r="H27" s="1320"/>
      <c r="I27" s="1107"/>
      <c r="J27" s="1243"/>
      <c r="K27" s="1171"/>
      <c r="L27" s="1171"/>
      <c r="M27" s="1171"/>
      <c r="N27" s="1245"/>
      <c r="O27" s="1245"/>
      <c r="P27" s="1245"/>
      <c r="Q27" s="1350">
        <f t="shared" si="0"/>
        <v>0</v>
      </c>
      <c r="R27" s="1228">
        <v>10</v>
      </c>
    </row>
    <row r="28" spans="1:18">
      <c r="A28" s="1243">
        <v>11</v>
      </c>
      <c r="B28" s="1171"/>
      <c r="C28" s="1171"/>
      <c r="D28" s="1246"/>
      <c r="E28" s="1171"/>
      <c r="F28" s="1245"/>
      <c r="G28" s="1185"/>
      <c r="H28" s="1320"/>
      <c r="I28" s="1107"/>
      <c r="J28" s="1243"/>
      <c r="K28" s="1171"/>
      <c r="L28" s="1171"/>
      <c r="M28" s="1171"/>
      <c r="N28" s="1245"/>
      <c r="O28" s="1245"/>
      <c r="P28" s="1245"/>
      <c r="Q28" s="1350">
        <f t="shared" si="0"/>
        <v>0</v>
      </c>
      <c r="R28" s="1228">
        <v>11</v>
      </c>
    </row>
    <row r="29" spans="1:18">
      <c r="A29" s="1243">
        <v>12</v>
      </c>
      <c r="B29" s="1171"/>
      <c r="C29" s="1171"/>
      <c r="D29" s="1246"/>
      <c r="E29" s="1171"/>
      <c r="F29" s="1245"/>
      <c r="G29" s="1185"/>
      <c r="H29" s="1320"/>
      <c r="I29" s="1107"/>
      <c r="J29" s="1243"/>
      <c r="K29" s="1171"/>
      <c r="L29" s="1171"/>
      <c r="M29" s="1171"/>
      <c r="N29" s="1245"/>
      <c r="O29" s="1245"/>
      <c r="P29" s="1245"/>
      <c r="Q29" s="1350">
        <f t="shared" si="0"/>
        <v>0</v>
      </c>
      <c r="R29" s="1228">
        <v>12</v>
      </c>
    </row>
    <row r="30" spans="1:18">
      <c r="A30" s="1243">
        <v>13</v>
      </c>
      <c r="B30" s="1171"/>
      <c r="C30" s="1171"/>
      <c r="D30" s="1246"/>
      <c r="E30" s="1171"/>
      <c r="F30" s="1245"/>
      <c r="G30" s="1185"/>
      <c r="H30" s="1320"/>
      <c r="I30" s="1107"/>
      <c r="J30" s="1243"/>
      <c r="K30" s="1171"/>
      <c r="L30" s="1171"/>
      <c r="M30" s="1171"/>
      <c r="N30" s="1245"/>
      <c r="O30" s="1245"/>
      <c r="P30" s="1245"/>
      <c r="Q30" s="1350">
        <f t="shared" si="0"/>
        <v>0</v>
      </c>
      <c r="R30" s="1228">
        <v>13</v>
      </c>
    </row>
    <row r="31" spans="1:18">
      <c r="A31" s="1243">
        <v>14</v>
      </c>
      <c r="B31" s="1171"/>
      <c r="C31" s="1171"/>
      <c r="D31" s="1246"/>
      <c r="E31" s="1171"/>
      <c r="F31" s="1245"/>
      <c r="G31" s="1185"/>
      <c r="H31" s="1320"/>
      <c r="I31" s="1107"/>
      <c r="J31" s="1243"/>
      <c r="K31" s="1171"/>
      <c r="L31" s="1171"/>
      <c r="M31" s="1171"/>
      <c r="N31" s="1245"/>
      <c r="O31" s="1245"/>
      <c r="P31" s="1245"/>
      <c r="Q31" s="1350">
        <f t="shared" si="0"/>
        <v>0</v>
      </c>
      <c r="R31" s="1228">
        <v>14</v>
      </c>
    </row>
    <row r="32" spans="1:18">
      <c r="A32" s="1243">
        <v>15</v>
      </c>
      <c r="B32" s="1171"/>
      <c r="C32" s="1171"/>
      <c r="D32" s="1246"/>
      <c r="E32" s="1171"/>
      <c r="F32" s="1245"/>
      <c r="G32" s="1185"/>
      <c r="H32" s="1320"/>
      <c r="I32" s="1107"/>
      <c r="J32" s="1243"/>
      <c r="K32" s="1171"/>
      <c r="L32" s="1171"/>
      <c r="M32" s="1171"/>
      <c r="N32" s="1245"/>
      <c r="O32" s="1245"/>
      <c r="P32" s="1245"/>
      <c r="Q32" s="1350">
        <f t="shared" si="0"/>
        <v>0</v>
      </c>
      <c r="R32" s="1228">
        <v>15</v>
      </c>
    </row>
    <row r="33" spans="1:18">
      <c r="A33" s="1243">
        <v>16</v>
      </c>
      <c r="B33" s="1171"/>
      <c r="C33" s="1171"/>
      <c r="D33" s="1246"/>
      <c r="E33" s="1171"/>
      <c r="F33" s="1245"/>
      <c r="G33" s="1185"/>
      <c r="H33" s="1320"/>
      <c r="I33" s="1107"/>
      <c r="J33" s="1243"/>
      <c r="K33" s="1171"/>
      <c r="L33" s="1171"/>
      <c r="M33" s="1171"/>
      <c r="N33" s="1245"/>
      <c r="O33" s="1245"/>
      <c r="P33" s="1245"/>
      <c r="Q33" s="1350">
        <f t="shared" si="0"/>
        <v>0</v>
      </c>
      <c r="R33" s="1228">
        <v>16</v>
      </c>
    </row>
    <row r="34" spans="1:18">
      <c r="A34" s="1228">
        <v>17</v>
      </c>
      <c r="B34" s="1171"/>
      <c r="C34" s="1171"/>
      <c r="D34" s="1246"/>
      <c r="E34" s="1171"/>
      <c r="F34" s="1245"/>
      <c r="G34" s="1185"/>
      <c r="H34" s="1320"/>
      <c r="I34" s="1107"/>
      <c r="J34" s="1228"/>
      <c r="K34" s="1171"/>
      <c r="L34" s="1171"/>
      <c r="M34" s="1171"/>
      <c r="N34" s="1245"/>
      <c r="O34" s="1245"/>
      <c r="P34" s="1245"/>
      <c r="Q34" s="1350">
        <f t="shared" si="0"/>
        <v>0</v>
      </c>
      <c r="R34" s="1228">
        <v>17</v>
      </c>
    </row>
    <row r="35" spans="1:18">
      <c r="A35" s="1228">
        <v>18</v>
      </c>
      <c r="B35" s="1171"/>
      <c r="C35" s="1171"/>
      <c r="D35" s="1246"/>
      <c r="E35" s="1171"/>
      <c r="F35" s="1245"/>
      <c r="G35" s="1185"/>
      <c r="H35" s="1320"/>
      <c r="I35" s="1107"/>
      <c r="J35" s="1228"/>
      <c r="K35" s="1171"/>
      <c r="L35" s="1171"/>
      <c r="M35" s="1171"/>
      <c r="N35" s="1245"/>
      <c r="O35" s="1245"/>
      <c r="P35" s="1245"/>
      <c r="Q35" s="1350">
        <f t="shared" si="0"/>
        <v>0</v>
      </c>
      <c r="R35" s="1228">
        <v>18</v>
      </c>
    </row>
    <row r="36" spans="1:18">
      <c r="A36" s="1228">
        <v>19</v>
      </c>
      <c r="B36" s="1171"/>
      <c r="C36" s="1171"/>
      <c r="D36" s="1246"/>
      <c r="E36" s="1171"/>
      <c r="F36" s="1245"/>
      <c r="G36" s="1185"/>
      <c r="H36" s="1320"/>
      <c r="I36" s="1107"/>
      <c r="J36" s="1228"/>
      <c r="K36" s="1171"/>
      <c r="L36" s="1171"/>
      <c r="M36" s="1171"/>
      <c r="N36" s="1245"/>
      <c r="O36" s="1245"/>
      <c r="P36" s="1245"/>
      <c r="Q36" s="1350">
        <f t="shared" si="0"/>
        <v>0</v>
      </c>
      <c r="R36" s="1228">
        <v>19</v>
      </c>
    </row>
    <row r="37" spans="1:18">
      <c r="A37" s="1228">
        <v>20</v>
      </c>
      <c r="B37" s="1171"/>
      <c r="C37" s="1171"/>
      <c r="D37" s="1246"/>
      <c r="E37" s="1171"/>
      <c r="F37" s="1245"/>
      <c r="G37" s="1185"/>
      <c r="H37" s="1320"/>
      <c r="I37" s="1107"/>
      <c r="J37" s="1228"/>
      <c r="K37" s="1171"/>
      <c r="L37" s="1171"/>
      <c r="M37" s="1171"/>
      <c r="N37" s="1245"/>
      <c r="O37" s="1245"/>
      <c r="P37" s="1245"/>
      <c r="Q37" s="1350">
        <f t="shared" si="0"/>
        <v>0</v>
      </c>
      <c r="R37" s="1228">
        <v>20</v>
      </c>
    </row>
    <row r="38" spans="1:18">
      <c r="A38" s="1228">
        <v>21</v>
      </c>
      <c r="B38" s="1171"/>
      <c r="C38" s="1171"/>
      <c r="D38" s="1246"/>
      <c r="E38" s="1171"/>
      <c r="F38" s="1245"/>
      <c r="G38" s="1185"/>
      <c r="H38" s="1320"/>
      <c r="I38" s="1107"/>
      <c r="J38" s="1228"/>
      <c r="K38" s="1171"/>
      <c r="L38" s="1171"/>
      <c r="M38" s="1171"/>
      <c r="N38" s="1245"/>
      <c r="O38" s="1245"/>
      <c r="P38" s="1245"/>
      <c r="Q38" s="1350">
        <f t="shared" si="0"/>
        <v>0</v>
      </c>
      <c r="R38" s="1228">
        <v>21</v>
      </c>
    </row>
    <row r="39" spans="1:18">
      <c r="A39" s="1228">
        <v>22</v>
      </c>
      <c r="B39" s="1171"/>
      <c r="C39" s="1171"/>
      <c r="D39" s="1246"/>
      <c r="E39" s="1171"/>
      <c r="F39" s="1245"/>
      <c r="G39" s="1185"/>
      <c r="H39" s="1320"/>
      <c r="I39" s="1107"/>
      <c r="J39" s="1228"/>
      <c r="K39" s="1171"/>
      <c r="L39" s="1171"/>
      <c r="M39" s="1171"/>
      <c r="N39" s="1245"/>
      <c r="O39" s="1245"/>
      <c r="P39" s="1245"/>
      <c r="Q39" s="1350">
        <f t="shared" si="0"/>
        <v>0</v>
      </c>
      <c r="R39" s="1228">
        <v>22</v>
      </c>
    </row>
    <row r="40" spans="1:18">
      <c r="A40" s="1228">
        <v>23</v>
      </c>
      <c r="B40" s="1171"/>
      <c r="C40" s="1171"/>
      <c r="D40" s="1246"/>
      <c r="E40" s="1171"/>
      <c r="F40" s="1245"/>
      <c r="G40" s="1185"/>
      <c r="H40" s="1320"/>
      <c r="I40" s="1107"/>
      <c r="J40" s="1228"/>
      <c r="K40" s="1171"/>
      <c r="L40" s="1171"/>
      <c r="M40" s="1171"/>
      <c r="N40" s="1245"/>
      <c r="O40" s="1245"/>
      <c r="P40" s="1245"/>
      <c r="Q40" s="1350">
        <f t="shared" si="0"/>
        <v>0</v>
      </c>
      <c r="R40" s="1228">
        <v>23</v>
      </c>
    </row>
    <row r="41" spans="1:18">
      <c r="A41" s="1228">
        <v>24</v>
      </c>
      <c r="B41" s="1171"/>
      <c r="C41" s="1171"/>
      <c r="D41" s="1246"/>
      <c r="E41" s="1171"/>
      <c r="F41" s="1245"/>
      <c r="G41" s="1185"/>
      <c r="H41" s="1320"/>
      <c r="I41" s="1107"/>
      <c r="J41" s="1228"/>
      <c r="K41" s="1171"/>
      <c r="L41" s="1171"/>
      <c r="M41" s="1171"/>
      <c r="N41" s="1245"/>
      <c r="O41" s="1245"/>
      <c r="P41" s="1245"/>
      <c r="Q41" s="1350">
        <f t="shared" si="0"/>
        <v>0</v>
      </c>
      <c r="R41" s="1228">
        <v>24</v>
      </c>
    </row>
    <row r="42" spans="1:18">
      <c r="A42" s="1228">
        <v>25</v>
      </c>
      <c r="B42" s="1171"/>
      <c r="C42" s="1171"/>
      <c r="D42" s="1246"/>
      <c r="E42" s="1171"/>
      <c r="F42" s="1245"/>
      <c r="G42" s="1185"/>
      <c r="H42" s="1320"/>
      <c r="I42" s="1107"/>
      <c r="J42" s="1228"/>
      <c r="K42" s="1171"/>
      <c r="L42" s="1171"/>
      <c r="M42" s="1171"/>
      <c r="N42" s="1245"/>
      <c r="O42" s="1245"/>
      <c r="P42" s="1245"/>
      <c r="Q42" s="1350">
        <f t="shared" si="0"/>
        <v>0</v>
      </c>
      <c r="R42" s="1228">
        <v>25</v>
      </c>
    </row>
    <row r="43" spans="1:18">
      <c r="A43" s="1228">
        <v>26</v>
      </c>
      <c r="B43" s="1171"/>
      <c r="C43" s="1171"/>
      <c r="D43" s="1246"/>
      <c r="E43" s="1171"/>
      <c r="F43" s="1245"/>
      <c r="G43" s="1185"/>
      <c r="H43" s="1320"/>
      <c r="I43" s="1107"/>
      <c r="J43" s="1228"/>
      <c r="K43" s="1171"/>
      <c r="L43" s="1171"/>
      <c r="M43" s="1171"/>
      <c r="N43" s="1245"/>
      <c r="O43" s="1245"/>
      <c r="P43" s="1245"/>
      <c r="Q43" s="1350">
        <f t="shared" si="0"/>
        <v>0</v>
      </c>
      <c r="R43" s="1228">
        <v>26</v>
      </c>
    </row>
    <row r="44" spans="1:18">
      <c r="A44" s="1228">
        <v>27</v>
      </c>
      <c r="B44" s="1171"/>
      <c r="C44" s="1171"/>
      <c r="D44" s="1246"/>
      <c r="E44" s="1171"/>
      <c r="F44" s="1245"/>
      <c r="G44" s="1185"/>
      <c r="H44" s="1320"/>
      <c r="I44" s="1107"/>
      <c r="J44" s="1228"/>
      <c r="K44" s="1171"/>
      <c r="L44" s="1171"/>
      <c r="M44" s="1171"/>
      <c r="N44" s="1245"/>
      <c r="O44" s="1245"/>
      <c r="P44" s="1245"/>
      <c r="Q44" s="1350">
        <f t="shared" si="0"/>
        <v>0</v>
      </c>
      <c r="R44" s="1228">
        <v>27</v>
      </c>
    </row>
    <row r="45" spans="1:18">
      <c r="A45" s="1228">
        <v>28</v>
      </c>
      <c r="B45" s="1171"/>
      <c r="C45" s="1171"/>
      <c r="D45" s="1246"/>
      <c r="E45" s="1171"/>
      <c r="F45" s="1245"/>
      <c r="G45" s="1185"/>
      <c r="H45" s="1320"/>
      <c r="I45" s="1107"/>
      <c r="J45" s="1228"/>
      <c r="K45" s="1171"/>
      <c r="L45" s="1171"/>
      <c r="M45" s="1171"/>
      <c r="N45" s="1245"/>
      <c r="O45" s="1245"/>
      <c r="P45" s="1245"/>
      <c r="Q45" s="1350">
        <f t="shared" si="0"/>
        <v>0</v>
      </c>
      <c r="R45" s="1228">
        <v>28</v>
      </c>
    </row>
    <row r="46" spans="1:18">
      <c r="A46" s="1228">
        <v>29</v>
      </c>
      <c r="B46" s="1171"/>
      <c r="C46" s="1171"/>
      <c r="D46" s="1246"/>
      <c r="E46" s="1171"/>
      <c r="F46" s="1245"/>
      <c r="G46" s="1185"/>
      <c r="H46" s="1320"/>
      <c r="I46" s="1107"/>
      <c r="J46" s="1228"/>
      <c r="K46" s="1171"/>
      <c r="L46" s="1171"/>
      <c r="M46" s="1171"/>
      <c r="N46" s="1245"/>
      <c r="O46" s="1245"/>
      <c r="P46" s="1245"/>
      <c r="Q46" s="1350">
        <f t="shared" si="0"/>
        <v>0</v>
      </c>
      <c r="R46" s="1228">
        <v>29</v>
      </c>
    </row>
    <row r="47" spans="1:18">
      <c r="A47" s="1228">
        <v>30</v>
      </c>
      <c r="B47" s="1171"/>
      <c r="C47" s="1171"/>
      <c r="D47" s="1246"/>
      <c r="E47" s="1171"/>
      <c r="F47" s="1245"/>
      <c r="G47" s="1185"/>
      <c r="H47" s="1320"/>
      <c r="I47" s="1107"/>
      <c r="J47" s="1228"/>
      <c r="K47" s="1171"/>
      <c r="L47" s="1171"/>
      <c r="M47" s="1171"/>
      <c r="N47" s="1245"/>
      <c r="O47" s="1245"/>
      <c r="P47" s="1245"/>
      <c r="Q47" s="1350">
        <f t="shared" si="0"/>
        <v>0</v>
      </c>
      <c r="R47" s="1228">
        <v>30</v>
      </c>
    </row>
    <row r="48" spans="1:18">
      <c r="A48" s="1228">
        <v>31</v>
      </c>
      <c r="B48" s="1171"/>
      <c r="C48" s="1171"/>
      <c r="D48" s="1246"/>
      <c r="E48" s="1171"/>
      <c r="F48" s="1245"/>
      <c r="G48" s="1185"/>
      <c r="H48" s="1320"/>
      <c r="I48" s="1107"/>
      <c r="J48" s="1228"/>
      <c r="K48" s="1171"/>
      <c r="L48" s="1171"/>
      <c r="M48" s="1171"/>
      <c r="N48" s="1245"/>
      <c r="O48" s="1245"/>
      <c r="P48" s="1245"/>
      <c r="Q48" s="1350">
        <f t="shared" si="0"/>
        <v>0</v>
      </c>
      <c r="R48" s="1228">
        <v>31</v>
      </c>
    </row>
    <row r="49" spans="1:18">
      <c r="A49" s="1228">
        <v>32</v>
      </c>
      <c r="B49" s="1171"/>
      <c r="C49" s="1171"/>
      <c r="D49" s="1246"/>
      <c r="E49" s="1171"/>
      <c r="F49" s="1245"/>
      <c r="G49" s="1185"/>
      <c r="H49" s="1320"/>
      <c r="I49" s="1107"/>
      <c r="J49" s="1228"/>
      <c r="K49" s="1171"/>
      <c r="L49" s="1171"/>
      <c r="M49" s="1171"/>
      <c r="N49" s="1245"/>
      <c r="O49" s="1245"/>
      <c r="P49" s="1245"/>
      <c r="Q49" s="1350">
        <f t="shared" si="0"/>
        <v>0</v>
      </c>
      <c r="R49" s="1228">
        <v>32</v>
      </c>
    </row>
    <row r="50" spans="1:18">
      <c r="A50" s="1228">
        <v>33</v>
      </c>
      <c r="B50" s="1171"/>
      <c r="C50" s="1171"/>
      <c r="D50" s="1246"/>
      <c r="E50" s="1171"/>
      <c r="F50" s="1245"/>
      <c r="G50" s="1185"/>
      <c r="H50" s="1320"/>
      <c r="I50" s="1107"/>
      <c r="J50" s="1228"/>
      <c r="K50" s="1171"/>
      <c r="L50" s="1171"/>
      <c r="M50" s="1171"/>
      <c r="N50" s="1245"/>
      <c r="O50" s="1245"/>
      <c r="P50" s="1245"/>
      <c r="Q50" s="1350">
        <f t="shared" si="0"/>
        <v>0</v>
      </c>
      <c r="R50" s="1228">
        <v>33</v>
      </c>
    </row>
    <row r="51" spans="1:18">
      <c r="A51" s="1228">
        <v>34</v>
      </c>
      <c r="B51" s="1171"/>
      <c r="C51" s="1171"/>
      <c r="D51" s="1246"/>
      <c r="E51" s="1171"/>
      <c r="F51" s="1245"/>
      <c r="G51" s="1185"/>
      <c r="H51" s="1320"/>
      <c r="I51" s="1107"/>
      <c r="J51" s="1228"/>
      <c r="K51" s="1171"/>
      <c r="L51" s="1171"/>
      <c r="M51" s="1171"/>
      <c r="N51" s="1245"/>
      <c r="O51" s="1245"/>
      <c r="P51" s="1245"/>
      <c r="Q51" s="1350">
        <f t="shared" si="0"/>
        <v>0</v>
      </c>
      <c r="R51" s="1228">
        <v>34</v>
      </c>
    </row>
    <row r="52" spans="1:18">
      <c r="A52" s="1228">
        <v>35</v>
      </c>
      <c r="B52" s="1171"/>
      <c r="C52" s="1171"/>
      <c r="D52" s="1246"/>
      <c r="E52" s="1171"/>
      <c r="F52" s="1245"/>
      <c r="G52" s="1185"/>
      <c r="H52" s="1320"/>
      <c r="I52" s="1107"/>
      <c r="J52" s="1228"/>
      <c r="K52" s="1171"/>
      <c r="L52" s="1171"/>
      <c r="M52" s="1171"/>
      <c r="N52" s="1245"/>
      <c r="O52" s="1245"/>
      <c r="P52" s="1245"/>
      <c r="Q52" s="1350">
        <f t="shared" si="0"/>
        <v>0</v>
      </c>
      <c r="R52" s="1228">
        <v>35</v>
      </c>
    </row>
    <row r="53" spans="1:18">
      <c r="A53" s="1228">
        <v>36</v>
      </c>
      <c r="B53" s="1171"/>
      <c r="C53" s="1171"/>
      <c r="D53" s="1246"/>
      <c r="E53" s="1171"/>
      <c r="F53" s="1245"/>
      <c r="G53" s="1185"/>
      <c r="H53" s="1320"/>
      <c r="I53" s="1107"/>
      <c r="J53" s="1228"/>
      <c r="K53" s="1171"/>
      <c r="L53" s="1171"/>
      <c r="M53" s="1171"/>
      <c r="N53" s="1245"/>
      <c r="O53" s="1245"/>
      <c r="P53" s="1245"/>
      <c r="Q53" s="1350">
        <f t="shared" si="0"/>
        <v>0</v>
      </c>
      <c r="R53" s="1228">
        <v>36</v>
      </c>
    </row>
    <row r="54" spans="1:18">
      <c r="A54" s="1228">
        <v>37</v>
      </c>
      <c r="B54" s="1171"/>
      <c r="C54" s="1171"/>
      <c r="D54" s="1246"/>
      <c r="E54" s="1171"/>
      <c r="F54" s="1245"/>
      <c r="G54" s="1185"/>
      <c r="H54" s="1320"/>
      <c r="I54" s="1107"/>
      <c r="J54" s="1228"/>
      <c r="K54" s="1171"/>
      <c r="L54" s="1171"/>
      <c r="M54" s="1171"/>
      <c r="N54" s="1245"/>
      <c r="O54" s="1245"/>
      <c r="P54" s="1245"/>
      <c r="Q54" s="1350">
        <f t="shared" si="0"/>
        <v>0</v>
      </c>
      <c r="R54" s="1228">
        <v>37</v>
      </c>
    </row>
    <row r="55" spans="1:18">
      <c r="A55" s="1228">
        <v>38</v>
      </c>
      <c r="B55" s="1171"/>
      <c r="C55" s="1171"/>
      <c r="D55" s="1246"/>
      <c r="E55" s="1171"/>
      <c r="F55" s="1245"/>
      <c r="G55" s="1185"/>
      <c r="H55" s="1320"/>
      <c r="I55" s="1107"/>
      <c r="J55" s="1228"/>
      <c r="K55" s="1171"/>
      <c r="L55" s="1171"/>
      <c r="M55" s="1171"/>
      <c r="N55" s="1245"/>
      <c r="O55" s="1245"/>
      <c r="P55" s="1245"/>
      <c r="Q55" s="1350">
        <f t="shared" si="0"/>
        <v>0</v>
      </c>
      <c r="R55" s="1228">
        <v>38</v>
      </c>
    </row>
    <row r="56" spans="1:18">
      <c r="A56" s="1228">
        <v>39</v>
      </c>
      <c r="B56" s="1171"/>
      <c r="C56" s="1171"/>
      <c r="D56" s="1246"/>
      <c r="E56" s="1171"/>
      <c r="F56" s="1245"/>
      <c r="G56" s="1185"/>
      <c r="H56" s="1320"/>
      <c r="I56" s="1107"/>
      <c r="J56" s="1228"/>
      <c r="K56" s="1171"/>
      <c r="L56" s="1171"/>
      <c r="M56" s="1171"/>
      <c r="N56" s="1245"/>
      <c r="O56" s="1245"/>
      <c r="P56" s="1245"/>
      <c r="Q56" s="1350">
        <f t="shared" si="0"/>
        <v>0</v>
      </c>
      <c r="R56" s="1228">
        <v>39</v>
      </c>
    </row>
    <row r="57" spans="1:18">
      <c r="A57" s="1228">
        <v>40</v>
      </c>
      <c r="B57" s="1171"/>
      <c r="C57" s="1171"/>
      <c r="D57" s="1246"/>
      <c r="E57" s="1171"/>
      <c r="F57" s="1245"/>
      <c r="G57" s="1185"/>
      <c r="H57" s="1320"/>
      <c r="I57" s="1107"/>
      <c r="J57" s="1228"/>
      <c r="K57" s="1171"/>
      <c r="L57" s="1171"/>
      <c r="M57" s="1171"/>
      <c r="N57" s="1245"/>
      <c r="O57" s="1245"/>
      <c r="P57" s="1245"/>
      <c r="Q57" s="1350">
        <f t="shared" si="0"/>
        <v>0</v>
      </c>
      <c r="R57" s="1228">
        <v>40</v>
      </c>
    </row>
    <row r="58" spans="1:18">
      <c r="A58" s="1228">
        <v>41</v>
      </c>
      <c r="B58" s="1171"/>
      <c r="C58" s="1171"/>
      <c r="D58" s="1246"/>
      <c r="E58" s="1171"/>
      <c r="F58" s="1245"/>
      <c r="G58" s="1185"/>
      <c r="H58" s="1320"/>
      <c r="I58" s="1107"/>
      <c r="J58" s="1228"/>
      <c r="K58" s="1171"/>
      <c r="L58" s="1171"/>
      <c r="M58" s="1171"/>
      <c r="N58" s="1245"/>
      <c r="O58" s="1245"/>
      <c r="P58" s="1245"/>
      <c r="Q58" s="1350">
        <f t="shared" si="0"/>
        <v>0</v>
      </c>
      <c r="R58" s="1228">
        <v>41</v>
      </c>
    </row>
    <row r="59" spans="1:18">
      <c r="A59" s="1228">
        <v>42</v>
      </c>
      <c r="B59" s="1171"/>
      <c r="C59" s="1171"/>
      <c r="D59" s="1246"/>
      <c r="E59" s="1171"/>
      <c r="F59" s="1245"/>
      <c r="G59" s="1185"/>
      <c r="H59" s="1320"/>
      <c r="I59" s="1107"/>
      <c r="J59" s="1228"/>
      <c r="K59" s="1171"/>
      <c r="L59" s="1171"/>
      <c r="M59" s="1171"/>
      <c r="N59" s="1245"/>
      <c r="O59" s="1245"/>
      <c r="P59" s="1245"/>
      <c r="Q59" s="1350">
        <f t="shared" si="0"/>
        <v>0</v>
      </c>
      <c r="R59" s="1228">
        <v>42</v>
      </c>
    </row>
    <row r="60" spans="1:18" ht="15.75" thickBot="1">
      <c r="A60" s="1247">
        <v>43</v>
      </c>
      <c r="B60" s="1195"/>
      <c r="C60" s="1195"/>
      <c r="D60" s="1327"/>
      <c r="E60" s="1195"/>
      <c r="F60" s="1355"/>
      <c r="G60" s="1329"/>
      <c r="H60" s="1328"/>
      <c r="I60" s="1107"/>
      <c r="J60" s="1247"/>
      <c r="K60" s="1195"/>
      <c r="L60" s="1195"/>
      <c r="M60" s="1195"/>
      <c r="N60" s="1355"/>
      <c r="O60" s="1355"/>
      <c r="P60" s="1355"/>
      <c r="Q60" s="1356">
        <f t="shared" si="0"/>
        <v>0</v>
      </c>
      <c r="R60" s="1247">
        <v>43</v>
      </c>
    </row>
    <row r="61" spans="1:18" ht="15.75" thickBot="1">
      <c r="A61" s="1247">
        <v>44</v>
      </c>
      <c r="B61" s="1195" t="s">
        <v>2677</v>
      </c>
      <c r="C61" s="1195"/>
      <c r="D61" s="1327">
        <f>SUM(D18:D60)</f>
        <v>20.369999999999997</v>
      </c>
      <c r="E61" s="1195"/>
      <c r="F61" s="1327" t="str">
        <f>IF(ISERR(AVERAGEA(F18:F60))," ",AVERAGEA(F18:F60))</f>
        <v xml:space="preserve"> </v>
      </c>
      <c r="G61" s="1327">
        <f>SUM(G18:G60)</f>
        <v>0</v>
      </c>
      <c r="H61" s="1327">
        <f>SUM(H18:H60)</f>
        <v>0</v>
      </c>
      <c r="I61" s="1107"/>
      <c r="J61" s="1247"/>
      <c r="K61" s="1195"/>
      <c r="L61" s="1195"/>
      <c r="M61" s="1195"/>
      <c r="N61" s="1357">
        <f>SUM(N18:N60)</f>
        <v>17000</v>
      </c>
      <c r="O61" s="1357">
        <f>SUM(O18:O60)</f>
        <v>5178473</v>
      </c>
      <c r="P61" s="1357">
        <f>SUM(P18:P60)</f>
        <v>629820</v>
      </c>
      <c r="Q61" s="1357">
        <f>SUM(Q18:Q60)</f>
        <v>5825293</v>
      </c>
      <c r="R61" s="1247">
        <v>44</v>
      </c>
    </row>
    <row r="62" spans="1:18">
      <c r="A62" s="1339"/>
      <c r="B62" s="1339"/>
      <c r="C62" s="1339"/>
      <c r="D62" s="1353"/>
      <c r="E62" s="1339"/>
      <c r="F62" s="1353"/>
      <c r="G62" s="1353"/>
      <c r="H62" s="1353"/>
      <c r="I62" s="1107"/>
      <c r="J62" s="1339"/>
      <c r="K62" s="1339"/>
      <c r="L62" s="1339"/>
      <c r="M62" s="1339"/>
      <c r="N62" s="1354"/>
      <c r="O62" s="1354"/>
      <c r="P62" s="1354"/>
      <c r="Q62" s="1354"/>
      <c r="R62" s="1339"/>
    </row>
    <row r="63" spans="1:18" ht="15.75">
      <c r="A63" s="114" t="s">
        <v>3892</v>
      </c>
      <c r="B63" s="1107"/>
      <c r="C63" s="1107"/>
      <c r="D63" s="1107"/>
      <c r="E63" s="1107"/>
      <c r="F63" s="1107"/>
      <c r="G63" s="1107"/>
      <c r="H63" s="1107"/>
      <c r="I63" s="1107"/>
      <c r="J63" s="114" t="s">
        <v>3892</v>
      </c>
    </row>
    <row r="64" spans="1:18">
      <c r="A64" s="1108" t="s">
        <v>3893</v>
      </c>
      <c r="B64" s="1108"/>
      <c r="C64" s="1108"/>
      <c r="D64" s="1108"/>
      <c r="E64" s="1108"/>
      <c r="F64" s="1108"/>
      <c r="G64" s="1108"/>
      <c r="H64" s="1108"/>
      <c r="I64" s="1107"/>
      <c r="J64" s="1108" t="s">
        <v>3894</v>
      </c>
      <c r="K64" s="1108"/>
      <c r="L64" s="1108"/>
      <c r="M64" s="1108"/>
      <c r="N64" s="1108"/>
      <c r="O64" s="1108"/>
      <c r="P64" s="1108"/>
      <c r="Q64" s="1108"/>
      <c r="R64" s="1108"/>
    </row>
  </sheetData>
  <customSheetViews>
    <customSheetView guid="{15E51391-F6F3-48E9-B40F-0D0FA5B2E445}" scale="85" colorId="22" fitToPage="1">
      <pageMargins left="0.5" right="0.5" top="0.5" bottom="0.5" header="0" footer="0"/>
      <printOptions horizontalCentered="1" verticalCentered="1"/>
      <pageSetup scale="72" fitToWidth="2" orientation="portrait" horizontalDpi="300" verticalDpi="300" r:id="rId1"/>
      <headerFooter alignWithMargins="0"/>
    </customSheetView>
    <customSheetView guid="{3A144620-83F7-4F5B-821B-3720DAB5A017}" scale="85" colorId="22" fitToPage="1">
      <pageMargins left="0.5" right="0.5" top="0.5" bottom="0.5" header="0" footer="0"/>
      <printOptions horizontalCentered="1" verticalCentered="1"/>
      <pageSetup scale="72" fitToWidth="2" orientation="portrait" horizontalDpi="300" verticalDpi="300" r:id="rId2"/>
      <headerFooter alignWithMargins="0"/>
    </customSheetView>
    <customSheetView guid="{4AE1E835-A004-41CE-8576-E42DEB829644}" scale="85" colorId="22" fitToPage="1">
      <pageMargins left="0.5" right="0.5" top="0.5" bottom="0.5" header="0" footer="0"/>
      <printOptions horizontalCentered="1" verticalCentered="1"/>
      <pageSetup scale="72" fitToWidth="2" orientation="portrait" horizontalDpi="300" verticalDpi="300" r:id="rId3"/>
      <headerFooter alignWithMargins="0"/>
    </customSheetView>
    <customSheetView guid="{F164CA47-D0CA-4087-947A-F5047D94B8B7}" scale="85" colorId="22" fitToPage="1">
      <pageMargins left="0.5" right="0.5" top="0.5" bottom="0.5" header="0" footer="0"/>
      <printOptions horizontalCentered="1" verticalCentered="1"/>
      <pageSetup scale="72" fitToWidth="2" orientation="portrait" horizontalDpi="300" verticalDpi="300" r:id="rId4"/>
      <headerFooter alignWithMargins="0"/>
    </customSheetView>
    <customSheetView guid="{BD2EE8C8-7F57-4FE0-A338-C6EB2215B0F1}" scale="85" colorId="22" fitToPage="1">
      <pageMargins left="0.5" right="0.5" top="0.5" bottom="0.5" header="0" footer="0"/>
      <printOptions horizontalCentered="1" verticalCentered="1"/>
      <pageSetup scale="72" fitToWidth="2" orientation="portrait" horizontalDpi="300" verticalDpi="300" r:id="rId5"/>
      <headerFooter alignWithMargins="0"/>
    </customSheetView>
    <customSheetView guid="{C7E3EE00-B00F-419E-8611-266863084489}" scale="85" colorId="22" fitToPage="1">
      <pageMargins left="0.5" right="0.5" top="0.5" bottom="0.5" header="0" footer="0"/>
      <printOptions horizontalCentered="1" verticalCentered="1"/>
      <pageSetup scale="72" fitToWidth="2" orientation="portrait" horizontalDpi="300" verticalDpi="300" r:id="rId6"/>
      <headerFooter alignWithMargins="0"/>
    </customSheetView>
    <customSheetView guid="{3477AA39-47F3-4DEE-B5AC-34FD34A7C506}" scale="85" colorId="22" fitToPage="1">
      <pageMargins left="0.5" right="0.5" top="0.5" bottom="0.5" header="0" footer="0"/>
      <printOptions horizontalCentered="1" verticalCentered="1"/>
      <pageSetup scale="72" fitToWidth="2" orientation="portrait" horizontalDpi="300" verticalDpi="300" r:id="rId7"/>
      <headerFooter alignWithMargins="0"/>
    </customSheetView>
    <customSheetView guid="{49B64248-30F9-46D2-A9F4-36D89630158D}" scale="85" colorId="22" fitToPage="1">
      <pageMargins left="0.5" right="0.5" top="0.5" bottom="0.5" header="0" footer="0"/>
      <printOptions horizontalCentered="1" verticalCentered="1"/>
      <pageSetup scale="72" fitToWidth="2" orientation="portrait" horizontalDpi="300" verticalDpi="300" r:id="rId8"/>
      <headerFooter alignWithMargins="0"/>
    </customSheetView>
    <customSheetView guid="{9460FF40-1E23-4EAD-9F2E-3CC0E3823200}" scale="85" colorId="22" fitToPage="1">
      <pageMargins left="0.5" right="0.5" top="0.5" bottom="0.5" header="0" footer="0"/>
      <printOptions horizontalCentered="1" verticalCentered="1"/>
      <pageSetup scale="72" fitToWidth="2" orientation="portrait" horizontalDpi="300" verticalDpi="300" r:id="rId9"/>
      <headerFooter alignWithMargins="0"/>
    </customSheetView>
    <customSheetView guid="{EB23B504-8D38-44C1-A572-0BC0016A4154}" scale="85" colorId="22" fitToPage="1">
      <pageMargins left="0.5" right="0.5" top="0.5" bottom="0.5" header="0" footer="0"/>
      <printOptions horizontalCentered="1" verticalCentered="1"/>
      <pageSetup scale="72" fitToWidth="2" orientation="portrait" horizontalDpi="300" verticalDpi="300" r:id="rId10"/>
      <headerFooter alignWithMargins="0"/>
    </customSheetView>
    <customSheetView guid="{33F19BEF-14FD-48AD-9437-DC9391C2FB5D}" scale="85" colorId="22" fitToPage="1">
      <pageMargins left="0.5" right="0.5" top="0.5" bottom="0.5" header="0" footer="0"/>
      <printOptions horizontalCentered="1" verticalCentered="1"/>
      <pageSetup scale="72" fitToWidth="2" orientation="portrait" horizontalDpi="300" verticalDpi="300" r:id="rId11"/>
      <headerFooter alignWithMargins="0"/>
    </customSheetView>
    <customSheetView guid="{3572A64A-10E1-48A8-88DB-C6FDE35A45D9}" scale="85" colorId="22" fitToPage="1">
      <pageMargins left="0.5" right="0.5" top="0.5" bottom="0.5" header="0" footer="0"/>
      <printOptions horizontalCentered="1" verticalCentered="1"/>
      <pageSetup scale="72" fitToWidth="2" orientation="portrait" horizontalDpi="300" verticalDpi="300" r:id="rId12"/>
      <headerFooter alignWithMargins="0"/>
    </customSheetView>
    <customSheetView guid="{9A3FFF2B-6404-4DF1-A691-3B3D111BF416}" scale="85" colorId="22" fitToPage="1">
      <pageMargins left="0.5" right="0.5" top="0.5" bottom="0.5" header="0" footer="0"/>
      <printOptions horizontalCentered="1" verticalCentered="1"/>
      <pageSetup scale="72" fitToWidth="2" orientation="portrait" horizontalDpi="300" verticalDpi="300" r:id="rId13"/>
      <headerFooter alignWithMargins="0"/>
    </customSheetView>
    <customSheetView guid="{6972FD2D-1C11-49E2-936D-D053FB86EE49}" scale="85" colorId="22" fitToPage="1">
      <pageMargins left="0.5" right="0.5" top="0.5" bottom="0.5" header="0" footer="0"/>
      <printOptions horizontalCentered="1" verticalCentered="1"/>
      <pageSetup scale="72" fitToWidth="2" orientation="portrait" horizontalDpi="300" verticalDpi="300" r:id="rId14"/>
      <headerFooter alignWithMargins="0"/>
    </customSheetView>
    <customSheetView guid="{909B62D3-37B4-48E7-A28D-FCCB057513A6}" scale="85" colorId="22" fitToPage="1">
      <pageMargins left="0.5" right="0.5" top="0.5" bottom="0.5" header="0" footer="0"/>
      <printOptions horizontalCentered="1" verticalCentered="1"/>
      <pageSetup scale="72" fitToWidth="2" orientation="portrait" horizontalDpi="300" verticalDpi="300" r:id="rId15"/>
      <headerFooter alignWithMargins="0"/>
    </customSheetView>
    <customSheetView guid="{AF5B460E-BE98-4D6A-BC4D-FB7F586FE8C3}" scale="85" colorId="22" fitToPage="1">
      <pageMargins left="0.5" right="0.5" top="0.5" bottom="0.5" header="0" footer="0"/>
      <printOptions horizontalCentered="1" verticalCentered="1"/>
      <pageSetup scale="72" fitToWidth="2" orientation="portrait" horizontalDpi="300" verticalDpi="300" r:id="rId16"/>
      <headerFooter alignWithMargins="0"/>
    </customSheetView>
    <customSheetView guid="{AD2DEECA-73A1-433A-8496-725ED72ABD3B}" scale="85" colorId="22" fitToPage="1">
      <pageMargins left="0.5" right="0.5" top="0.5" bottom="0.5" header="0" footer="0"/>
      <printOptions horizontalCentered="1" verticalCentered="1"/>
      <pageSetup scale="72" fitToWidth="2" orientation="portrait" horizontalDpi="300" verticalDpi="300" r:id="rId17"/>
      <headerFooter alignWithMargins="0"/>
    </customSheetView>
    <customSheetView guid="{613A73D1-ED13-41BC-B183-6F740B4BAFC9}" scale="60" colorId="22" showPageBreaks="1" fitToPage="1" view="pageBreakPreview" topLeftCell="D1">
      <selection activeCell="R19" sqref="R19"/>
      <pageMargins left="0.5" right="0.5" top="0.5" bottom="0.5" header="0" footer="0"/>
      <printOptions horizontalCentered="1" verticalCentered="1"/>
      <pageSetup scale="73" fitToWidth="2" orientation="portrait" horizontalDpi="300" verticalDpi="300" r:id="rId18"/>
      <headerFooter alignWithMargins="0"/>
    </customSheetView>
  </customSheetViews>
  <printOptions horizontalCentered="1" verticalCentered="1"/>
  <pageMargins left="0.5" right="0.5" top="0.25" bottom="0.25" header="0" footer="0"/>
  <pageSetup scale="70" fitToWidth="2" orientation="portrait" horizontalDpi="300" verticalDpi="300" r:id="rId19"/>
  <headerFooter alignWithMargins="0"/>
  <colBreaks count="1" manualBreakCount="1">
    <brk id="8"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36"/>
  <sheetViews>
    <sheetView defaultGridColor="0" view="pageBreakPreview" topLeftCell="A97" colorId="22" zoomScale="60" zoomScaleNormal="85" workbookViewId="0">
      <selection activeCell="H96" sqref="H96"/>
    </sheetView>
  </sheetViews>
  <sheetFormatPr defaultColWidth="9.6640625" defaultRowHeight="15"/>
  <cols>
    <col min="1" max="1" width="4.6640625" customWidth="1"/>
    <col min="2" max="3" width="15.6640625" customWidth="1"/>
    <col min="4" max="4" width="15.5546875" customWidth="1"/>
    <col min="5" max="5" width="14.6640625" customWidth="1"/>
    <col min="6" max="6" width="13.44140625" customWidth="1"/>
    <col min="7" max="8" width="12.6640625" customWidth="1"/>
    <col min="9" max="9" width="2.6640625" customWidth="1"/>
    <col min="10" max="10" width="14.6640625" customWidth="1"/>
    <col min="11" max="12" width="10.6640625" customWidth="1"/>
    <col min="13" max="14" width="15.6640625" customWidth="1"/>
    <col min="15" max="15" width="5.6640625" customWidth="1"/>
    <col min="16" max="16" width="13.44140625" customWidth="1"/>
    <col min="17" max="17" width="16.6640625" customWidth="1"/>
    <col min="18" max="18" width="4.6640625" customWidth="1"/>
  </cols>
  <sheetData>
    <row r="1" spans="1:18">
      <c r="A1" s="1109" t="s">
        <v>2056</v>
      </c>
      <c r="B1" s="1110"/>
      <c r="C1" s="1110"/>
      <c r="D1" s="1222" t="s">
        <v>1549</v>
      </c>
      <c r="E1" s="1225"/>
      <c r="F1" s="1224" t="s">
        <v>2058</v>
      </c>
      <c r="G1" s="1226" t="s">
        <v>2059</v>
      </c>
      <c r="H1" s="1209"/>
      <c r="I1" s="1107"/>
      <c r="J1" s="1109" t="s">
        <v>2056</v>
      </c>
      <c r="K1" s="1110"/>
      <c r="L1" s="1225"/>
      <c r="M1" s="1222" t="s">
        <v>1549</v>
      </c>
      <c r="N1" s="1225"/>
      <c r="O1" s="1235"/>
      <c r="P1" s="1226" t="s">
        <v>2058</v>
      </c>
      <c r="Q1" s="1226" t="s">
        <v>2059</v>
      </c>
      <c r="R1" s="1209"/>
    </row>
    <row r="2" spans="1:18">
      <c r="A2" s="72" t="str">
        <f>'Data Sheet'!$C$25</f>
        <v>Central Hudson Gas &amp; Electric</v>
      </c>
      <c r="B2" s="1107"/>
      <c r="C2" s="1107"/>
      <c r="D2" s="1170" t="s">
        <v>1315</v>
      </c>
      <c r="E2" s="1107"/>
      <c r="F2" s="1237" t="s">
        <v>2061</v>
      </c>
      <c r="G2" s="1168"/>
      <c r="H2" s="1169"/>
      <c r="I2" s="1107"/>
      <c r="J2" s="72" t="str">
        <f>'Data Sheet'!$C$25</f>
        <v>Central Hudson Gas &amp; Electric</v>
      </c>
      <c r="K2" s="1107"/>
      <c r="L2" s="1107"/>
      <c r="M2" s="1170" t="s">
        <v>1315</v>
      </c>
      <c r="N2" s="1107"/>
      <c r="O2" s="1108"/>
      <c r="P2" s="1168" t="s">
        <v>2061</v>
      </c>
      <c r="Q2" s="1227"/>
      <c r="R2" s="1120"/>
    </row>
    <row r="3" spans="1:18" ht="15" customHeight="1" thickBot="1">
      <c r="A3" s="1194"/>
      <c r="B3" s="1160"/>
      <c r="C3" s="1160"/>
      <c r="D3" s="1194" t="s">
        <v>1316</v>
      </c>
      <c r="E3" s="1160"/>
      <c r="F3" s="1229" t="str">
        <f>'Data Sheet'!$C$40</f>
        <v>4/14/14</v>
      </c>
      <c r="G3" s="1143" t="str">
        <f>'Data Sheet'!$C$38</f>
        <v>12/31/13</v>
      </c>
      <c r="H3" s="1241"/>
      <c r="I3" s="1107"/>
      <c r="J3" s="1194"/>
      <c r="K3" s="1160"/>
      <c r="L3" s="1160"/>
      <c r="M3" s="1194" t="s">
        <v>1316</v>
      </c>
      <c r="N3" s="1160"/>
      <c r="O3" s="1251"/>
      <c r="P3" s="1287" t="str">
        <f>'Data Sheet'!$C$40</f>
        <v>4/14/14</v>
      </c>
      <c r="Q3" s="1242" t="str">
        <f>'Data Sheet'!$C$38</f>
        <v>12/31/13</v>
      </c>
      <c r="R3" s="1241"/>
    </row>
    <row r="4" spans="1:18" ht="15" customHeight="1" thickBot="1">
      <c r="A4" s="728" t="s">
        <v>3895</v>
      </c>
      <c r="B4" s="729"/>
      <c r="C4" s="729"/>
      <c r="D4" s="1230"/>
      <c r="E4" s="1230"/>
      <c r="F4" s="1230"/>
      <c r="G4" s="1232"/>
      <c r="H4" s="1241"/>
      <c r="I4" s="1107"/>
      <c r="J4" s="728" t="s">
        <v>3896</v>
      </c>
      <c r="K4" s="729"/>
      <c r="L4" s="729"/>
      <c r="M4" s="1230"/>
      <c r="N4" s="1230"/>
      <c r="O4" s="1230"/>
      <c r="P4" s="1230"/>
      <c r="Q4" s="1232"/>
      <c r="R4" s="1241"/>
    </row>
    <row r="5" spans="1:18" ht="15.75">
      <c r="A5" s="68"/>
      <c r="B5" s="71"/>
      <c r="C5" s="71"/>
      <c r="D5" s="69"/>
      <c r="E5" s="69"/>
      <c r="F5" s="69"/>
      <c r="G5" s="451"/>
      <c r="H5" s="73"/>
      <c r="I5" s="1107"/>
      <c r="J5" s="68"/>
      <c r="K5" s="71"/>
      <c r="L5" s="71"/>
      <c r="M5" s="69"/>
      <c r="N5" s="69"/>
      <c r="O5" s="69"/>
      <c r="P5" s="69"/>
      <c r="Q5" s="451"/>
      <c r="R5" s="73"/>
    </row>
    <row r="6" spans="1:18">
      <c r="A6" s="72" t="s">
        <v>3056</v>
      </c>
      <c r="B6" s="17"/>
      <c r="C6" s="17"/>
      <c r="D6" s="17"/>
      <c r="E6" s="17" t="s">
        <v>3897</v>
      </c>
      <c r="F6" s="17"/>
      <c r="G6" s="17"/>
      <c r="H6" s="73"/>
      <c r="I6" s="1107"/>
      <c r="J6" s="1170" t="s">
        <v>3898</v>
      </c>
      <c r="K6" s="17"/>
      <c r="L6" s="17"/>
      <c r="M6" s="17"/>
      <c r="N6" s="17" t="s">
        <v>3899</v>
      </c>
      <c r="O6" s="17"/>
      <c r="P6" s="17"/>
      <c r="Q6" s="17"/>
      <c r="R6" s="73"/>
    </row>
    <row r="7" spans="1:18">
      <c r="A7" s="72" t="s">
        <v>3900</v>
      </c>
      <c r="B7" s="17"/>
      <c r="C7" s="17"/>
      <c r="D7" s="17"/>
      <c r="E7" s="17" t="s">
        <v>3901</v>
      </c>
      <c r="F7" s="17"/>
      <c r="G7" s="17"/>
      <c r="H7" s="73"/>
      <c r="I7" s="1107"/>
      <c r="J7" s="72" t="s">
        <v>3902</v>
      </c>
      <c r="K7" s="17"/>
      <c r="L7" s="17"/>
      <c r="M7" s="17"/>
      <c r="N7" s="17" t="s">
        <v>3903</v>
      </c>
      <c r="O7" s="17"/>
      <c r="P7" s="17"/>
      <c r="Q7" s="17"/>
      <c r="R7" s="73"/>
    </row>
    <row r="8" spans="1:18">
      <c r="A8" s="72" t="s">
        <v>3904</v>
      </c>
      <c r="B8" s="17"/>
      <c r="C8" s="17"/>
      <c r="D8" s="17"/>
      <c r="E8" s="17" t="s">
        <v>3905</v>
      </c>
      <c r="F8" s="17"/>
      <c r="G8" s="17"/>
      <c r="H8" s="73"/>
      <c r="I8" s="1107"/>
      <c r="J8" s="72" t="s">
        <v>3906</v>
      </c>
      <c r="K8" s="17"/>
      <c r="L8" s="17"/>
      <c r="M8" s="17"/>
      <c r="N8" s="17" t="s">
        <v>3065</v>
      </c>
      <c r="O8" s="17"/>
      <c r="P8" s="17"/>
      <c r="Q8" s="17"/>
      <c r="R8" s="73"/>
    </row>
    <row r="9" spans="1:18">
      <c r="A9" s="72" t="s">
        <v>3066</v>
      </c>
      <c r="B9" s="17"/>
      <c r="C9" s="17"/>
      <c r="D9" s="17"/>
      <c r="E9" s="17" t="s">
        <v>3067</v>
      </c>
      <c r="F9" s="17"/>
      <c r="G9" s="17"/>
      <c r="H9" s="73"/>
      <c r="I9" s="1107"/>
      <c r="J9" s="72" t="s">
        <v>3068</v>
      </c>
      <c r="K9" s="17"/>
      <c r="L9" s="17"/>
      <c r="M9" s="17"/>
      <c r="N9" s="17" t="s">
        <v>3069</v>
      </c>
      <c r="O9" s="17"/>
      <c r="P9" s="17"/>
      <c r="Q9" s="17"/>
      <c r="R9" s="73"/>
    </row>
    <row r="10" spans="1:18">
      <c r="A10" s="72" t="s">
        <v>3070</v>
      </c>
      <c r="B10" s="17"/>
      <c r="C10" s="17"/>
      <c r="D10" s="17"/>
      <c r="E10" s="17" t="s">
        <v>3071</v>
      </c>
      <c r="F10" s="17"/>
      <c r="G10" s="17"/>
      <c r="H10" s="73"/>
      <c r="I10" s="1107"/>
      <c r="J10" s="72" t="s">
        <v>3072</v>
      </c>
      <c r="K10" s="17"/>
      <c r="L10" s="17"/>
      <c r="M10" s="17"/>
      <c r="N10" s="17" t="s">
        <v>3073</v>
      </c>
      <c r="O10" s="17"/>
      <c r="P10" s="17"/>
      <c r="Q10" s="17"/>
      <c r="R10" s="73"/>
    </row>
    <row r="11" spans="1:18">
      <c r="A11" s="72" t="s">
        <v>3074</v>
      </c>
      <c r="B11" s="17"/>
      <c r="C11" s="17"/>
      <c r="D11" s="17"/>
      <c r="E11" s="17" t="s">
        <v>3075</v>
      </c>
      <c r="F11" s="17"/>
      <c r="G11" s="17"/>
      <c r="H11" s="73"/>
      <c r="I11" s="1107"/>
      <c r="J11" s="72" t="s">
        <v>3076</v>
      </c>
      <c r="K11" s="17"/>
      <c r="L11" s="17"/>
      <c r="M11" s="17"/>
      <c r="N11" s="17" t="s">
        <v>2454</v>
      </c>
      <c r="O11" s="17"/>
      <c r="P11" s="17"/>
      <c r="Q11" s="17"/>
      <c r="R11" s="73"/>
    </row>
    <row r="12" spans="1:18">
      <c r="A12" s="72" t="s">
        <v>2455</v>
      </c>
      <c r="B12" s="17"/>
      <c r="C12" s="17"/>
      <c r="D12" s="17"/>
      <c r="E12" s="17" t="s">
        <v>2456</v>
      </c>
      <c r="F12" s="17"/>
      <c r="G12" s="17"/>
      <c r="H12" s="73"/>
      <c r="I12" s="1107"/>
      <c r="J12" s="72" t="s">
        <v>3654</v>
      </c>
      <c r="K12" s="17"/>
      <c r="L12" s="17"/>
      <c r="M12" s="17"/>
      <c r="N12" s="17" t="s">
        <v>3655</v>
      </c>
      <c r="O12" s="17"/>
      <c r="P12" s="17"/>
      <c r="Q12" s="17"/>
      <c r="R12" s="73"/>
    </row>
    <row r="13" spans="1:18" ht="15.75" thickBot="1">
      <c r="A13" s="111"/>
      <c r="B13" s="112"/>
      <c r="C13" s="112"/>
      <c r="D13" s="112"/>
      <c r="E13" s="112"/>
      <c r="F13" s="112"/>
      <c r="G13" s="112"/>
      <c r="H13" s="113"/>
      <c r="I13" s="1107"/>
      <c r="J13" s="111"/>
      <c r="K13" s="112"/>
      <c r="L13" s="112"/>
      <c r="M13" s="112"/>
      <c r="N13" s="112"/>
      <c r="O13" s="112"/>
      <c r="P13" s="112"/>
      <c r="Q13" s="112"/>
      <c r="R13" s="113"/>
    </row>
    <row r="14" spans="1:18">
      <c r="A14" s="1224"/>
      <c r="B14" s="1107"/>
      <c r="C14" s="1171"/>
      <c r="D14" s="1153"/>
      <c r="E14" s="1120"/>
      <c r="F14" s="1108"/>
      <c r="G14" s="1108"/>
      <c r="H14" s="1209"/>
      <c r="I14" s="1107"/>
      <c r="J14" s="1224"/>
      <c r="K14" s="1171"/>
      <c r="L14" s="1171"/>
      <c r="M14" s="1108" t="s">
        <v>3656</v>
      </c>
      <c r="N14" s="1108"/>
      <c r="O14" s="1108"/>
      <c r="P14" s="1108"/>
      <c r="Q14" s="1169"/>
      <c r="R14" s="1234"/>
    </row>
    <row r="15" spans="1:18" ht="15.75" thickBot="1">
      <c r="A15" s="1237"/>
      <c r="B15" s="1153"/>
      <c r="C15" s="1120"/>
      <c r="D15" s="1153"/>
      <c r="E15" s="1120"/>
      <c r="F15" s="1230" t="s">
        <v>3657</v>
      </c>
      <c r="G15" s="1230"/>
      <c r="H15" s="1241"/>
      <c r="I15" s="1107"/>
      <c r="J15" s="1237" t="s">
        <v>3658</v>
      </c>
      <c r="K15" s="1120" t="s">
        <v>3659</v>
      </c>
      <c r="L15" s="1120" t="s">
        <v>3659</v>
      </c>
      <c r="M15" s="1230" t="s">
        <v>3660</v>
      </c>
      <c r="N15" s="1230"/>
      <c r="O15" s="1230"/>
      <c r="P15" s="1230"/>
      <c r="Q15" s="1241"/>
      <c r="R15" s="1120"/>
    </row>
    <row r="16" spans="1:18">
      <c r="A16" s="1237"/>
      <c r="B16" s="1153"/>
      <c r="C16" s="1120"/>
      <c r="D16" s="1153"/>
      <c r="E16" s="1120"/>
      <c r="F16" s="1120"/>
      <c r="G16" s="1169"/>
      <c r="H16" s="1120"/>
      <c r="I16" s="1107"/>
      <c r="J16" s="1237" t="s">
        <v>3661</v>
      </c>
      <c r="K16" s="1120" t="s">
        <v>3662</v>
      </c>
      <c r="L16" s="1120" t="s">
        <v>3663</v>
      </c>
      <c r="M16" s="1153"/>
      <c r="N16" s="1153"/>
      <c r="O16" s="1120"/>
      <c r="P16" s="1120"/>
      <c r="Q16" s="1169"/>
      <c r="R16" s="1120"/>
    </row>
    <row r="17" spans="1:18">
      <c r="A17" s="1237" t="s">
        <v>1984</v>
      </c>
      <c r="B17" s="1108" t="s">
        <v>3664</v>
      </c>
      <c r="C17" s="1169"/>
      <c r="D17" s="1108" t="s">
        <v>3665</v>
      </c>
      <c r="E17" s="1169"/>
      <c r="F17" s="1120"/>
      <c r="G17" s="1169"/>
      <c r="H17" s="1120"/>
      <c r="I17" s="1107"/>
      <c r="J17" s="1237" t="s">
        <v>3666</v>
      </c>
      <c r="K17" s="1120" t="s">
        <v>3667</v>
      </c>
      <c r="L17" s="1120" t="s">
        <v>3662</v>
      </c>
      <c r="M17" s="1108"/>
      <c r="N17" s="1108"/>
      <c r="O17" s="1169"/>
      <c r="P17" s="1120" t="s">
        <v>2043</v>
      </c>
      <c r="Q17" s="1169" t="s">
        <v>3668</v>
      </c>
      <c r="R17" s="1120" t="s">
        <v>1984</v>
      </c>
    </row>
    <row r="18" spans="1:18">
      <c r="A18" s="1237" t="s">
        <v>1987</v>
      </c>
      <c r="B18" s="1107"/>
      <c r="C18" s="1171"/>
      <c r="D18" s="1153"/>
      <c r="E18" s="1120"/>
      <c r="F18" s="1120" t="s">
        <v>2098</v>
      </c>
      <c r="G18" s="1169" t="s">
        <v>3669</v>
      </c>
      <c r="H18" s="1120" t="s">
        <v>3670</v>
      </c>
      <c r="I18" s="1107"/>
      <c r="J18" s="1237" t="s">
        <v>3671</v>
      </c>
      <c r="K18" s="1120" t="s">
        <v>4</v>
      </c>
      <c r="L18" s="1120" t="s">
        <v>3667</v>
      </c>
      <c r="M18" s="1108" t="s">
        <v>3672</v>
      </c>
      <c r="N18" s="1108"/>
      <c r="O18" s="1169"/>
      <c r="P18" s="1120" t="s">
        <v>3673</v>
      </c>
      <c r="Q18" s="1169" t="s">
        <v>3674</v>
      </c>
      <c r="R18" s="1120" t="s">
        <v>1987</v>
      </c>
    </row>
    <row r="19" spans="1:18">
      <c r="A19" s="1228"/>
      <c r="B19" s="1107"/>
      <c r="C19" s="1120"/>
      <c r="D19" s="1107"/>
      <c r="E19" s="1120"/>
      <c r="F19" s="1120"/>
      <c r="G19" s="1169"/>
      <c r="H19" s="1171"/>
      <c r="I19" s="1107"/>
      <c r="J19" s="1228"/>
      <c r="K19" s="1171"/>
      <c r="L19" s="1120"/>
      <c r="M19" s="1107"/>
      <c r="N19" s="1107"/>
      <c r="O19" s="1120"/>
      <c r="P19" s="1120"/>
      <c r="Q19" s="1120"/>
      <c r="R19" s="1171"/>
    </row>
    <row r="20" spans="1:18" ht="15.75" thickBot="1">
      <c r="A20" s="1247"/>
      <c r="B20" s="1230" t="s">
        <v>3447</v>
      </c>
      <c r="C20" s="1241"/>
      <c r="D20" s="1230" t="s">
        <v>3448</v>
      </c>
      <c r="E20" s="1241"/>
      <c r="F20" s="1240" t="s">
        <v>3449</v>
      </c>
      <c r="G20" s="1241" t="s">
        <v>3450</v>
      </c>
      <c r="H20" s="1241" t="s">
        <v>2692</v>
      </c>
      <c r="I20" s="1107"/>
      <c r="J20" s="1239" t="s">
        <v>2693</v>
      </c>
      <c r="K20" s="1239" t="s">
        <v>2694</v>
      </c>
      <c r="L20" s="1239" t="s">
        <v>2695</v>
      </c>
      <c r="M20" s="1230" t="s">
        <v>2696</v>
      </c>
      <c r="N20" s="1230"/>
      <c r="O20" s="1241"/>
      <c r="P20" s="1240" t="s">
        <v>2697</v>
      </c>
      <c r="Q20" s="1240" t="s">
        <v>2698</v>
      </c>
      <c r="R20" s="1240"/>
    </row>
    <row r="21" spans="1:18">
      <c r="A21" s="1228">
        <v>1</v>
      </c>
      <c r="B21" s="1955" t="s">
        <v>5320</v>
      </c>
      <c r="C21" s="1956" t="s">
        <v>5321</v>
      </c>
      <c r="D21" s="1960" t="s">
        <v>5386</v>
      </c>
      <c r="E21" s="1169"/>
      <c r="F21" s="1961">
        <v>115</v>
      </c>
      <c r="G21" s="1963">
        <v>13.8</v>
      </c>
      <c r="H21" s="1966"/>
      <c r="I21" s="1107"/>
      <c r="J21" s="1969">
        <v>71</v>
      </c>
      <c r="K21" s="1970">
        <v>2</v>
      </c>
      <c r="L21" s="1972">
        <v>0</v>
      </c>
      <c r="M21" s="1107"/>
      <c r="N21" s="1107"/>
      <c r="O21" s="1169"/>
      <c r="P21" s="1696"/>
      <c r="Q21" s="1698"/>
      <c r="R21" s="1228">
        <v>1</v>
      </c>
    </row>
    <row r="22" spans="1:18">
      <c r="A22" s="1228">
        <v>2</v>
      </c>
      <c r="B22" s="1955" t="s">
        <v>5322</v>
      </c>
      <c r="C22" s="1956" t="s">
        <v>5323</v>
      </c>
      <c r="D22" s="1960" t="s">
        <v>5386</v>
      </c>
      <c r="E22" s="1120"/>
      <c r="F22" s="1961">
        <v>69</v>
      </c>
      <c r="G22" s="1964">
        <v>13.8</v>
      </c>
      <c r="H22" s="1967"/>
      <c r="I22" s="1107"/>
      <c r="J22" s="1969">
        <v>41</v>
      </c>
      <c r="K22" s="1970">
        <v>5</v>
      </c>
      <c r="L22" s="1972">
        <v>0</v>
      </c>
      <c r="M22" s="1107"/>
      <c r="N22" s="1107"/>
      <c r="O22" s="1120"/>
      <c r="P22" s="1696"/>
      <c r="Q22" s="1698"/>
      <c r="R22" s="1228">
        <v>2</v>
      </c>
    </row>
    <row r="23" spans="1:18">
      <c r="A23" s="1228">
        <v>3</v>
      </c>
      <c r="B23" s="1955" t="s">
        <v>5324</v>
      </c>
      <c r="C23" s="1956" t="s">
        <v>5325</v>
      </c>
      <c r="D23" s="1960" t="s">
        <v>5386</v>
      </c>
      <c r="E23" s="1120"/>
      <c r="F23" s="1961">
        <v>115</v>
      </c>
      <c r="G23" s="1964">
        <v>13.8</v>
      </c>
      <c r="H23" s="1968"/>
      <c r="I23" s="1107"/>
      <c r="J23" s="1969">
        <v>75</v>
      </c>
      <c r="K23" s="1970">
        <v>2</v>
      </c>
      <c r="L23" s="1972">
        <v>0</v>
      </c>
      <c r="M23" s="1107"/>
      <c r="N23" s="1107"/>
      <c r="O23" s="1120"/>
      <c r="P23" s="1696"/>
      <c r="Q23" s="1698"/>
      <c r="R23" s="1228">
        <v>3</v>
      </c>
    </row>
    <row r="24" spans="1:18">
      <c r="A24" s="1228">
        <v>4</v>
      </c>
      <c r="B24" s="1955" t="s">
        <v>5326</v>
      </c>
      <c r="C24" s="1956" t="s">
        <v>5327</v>
      </c>
      <c r="D24" s="1960" t="s">
        <v>5386</v>
      </c>
      <c r="E24" s="1120"/>
      <c r="F24" s="1961">
        <v>69</v>
      </c>
      <c r="G24" s="1964">
        <v>13.8</v>
      </c>
      <c r="H24" s="1968"/>
      <c r="I24" s="1107"/>
      <c r="J24" s="1969">
        <v>13</v>
      </c>
      <c r="K24" s="1970">
        <v>1</v>
      </c>
      <c r="L24" s="1972">
        <v>0</v>
      </c>
      <c r="M24" s="1107"/>
      <c r="N24" s="1107"/>
      <c r="O24" s="1120"/>
      <c r="P24" s="1696"/>
      <c r="Q24" s="1698"/>
      <c r="R24" s="1228">
        <v>4</v>
      </c>
    </row>
    <row r="25" spans="1:18">
      <c r="A25" s="1228">
        <v>5</v>
      </c>
      <c r="B25" s="1955" t="s">
        <v>5328</v>
      </c>
      <c r="C25" s="1956" t="s">
        <v>5329</v>
      </c>
      <c r="D25" s="1960" t="s">
        <v>5387</v>
      </c>
      <c r="E25" s="1120"/>
      <c r="F25" s="1961">
        <v>6.6</v>
      </c>
      <c r="G25" s="1964">
        <v>69</v>
      </c>
      <c r="H25" s="1968">
        <v>4.16</v>
      </c>
      <c r="I25" s="1107"/>
      <c r="J25" s="1969">
        <v>13</v>
      </c>
      <c r="K25" s="1970">
        <v>2</v>
      </c>
      <c r="L25" s="1972">
        <v>0</v>
      </c>
      <c r="M25" s="1107"/>
      <c r="N25" s="1107"/>
      <c r="O25" s="1120"/>
      <c r="P25" s="1696"/>
      <c r="Q25" s="1698"/>
      <c r="R25" s="1228">
        <v>5</v>
      </c>
    </row>
    <row r="26" spans="1:18">
      <c r="A26" s="1243">
        <v>6</v>
      </c>
      <c r="B26" s="1955" t="s">
        <v>5330</v>
      </c>
      <c r="C26" s="1956" t="s">
        <v>5331</v>
      </c>
      <c r="D26" s="1960" t="s">
        <v>5388</v>
      </c>
      <c r="E26" s="1171"/>
      <c r="F26" s="1961">
        <v>345</v>
      </c>
      <c r="G26" s="1964">
        <v>115</v>
      </c>
      <c r="H26" s="1968"/>
      <c r="I26" s="1107"/>
      <c r="J26" s="1969">
        <v>746</v>
      </c>
      <c r="K26" s="1970">
        <v>2</v>
      </c>
      <c r="L26" s="1972">
        <v>0</v>
      </c>
      <c r="M26" s="1107"/>
      <c r="N26" s="1107"/>
      <c r="O26" s="1171"/>
      <c r="P26" s="1696"/>
      <c r="Q26" s="1698"/>
      <c r="R26" s="1228">
        <v>6</v>
      </c>
    </row>
    <row r="27" spans="1:18">
      <c r="A27" s="1243">
        <v>7</v>
      </c>
      <c r="B27" s="1955" t="s">
        <v>5332</v>
      </c>
      <c r="C27" s="1957" t="s">
        <v>5333</v>
      </c>
      <c r="D27" s="1960" t="s">
        <v>5386</v>
      </c>
      <c r="E27" s="1171"/>
      <c r="F27" s="1962">
        <v>115</v>
      </c>
      <c r="G27" s="1965">
        <v>13.8</v>
      </c>
      <c r="H27" s="1968"/>
      <c r="I27" s="1107"/>
      <c r="J27" s="1969">
        <v>75</v>
      </c>
      <c r="K27" s="1971">
        <v>2</v>
      </c>
      <c r="L27" s="1973">
        <v>0</v>
      </c>
      <c r="M27" s="1107"/>
      <c r="N27" s="1107"/>
      <c r="O27" s="1171"/>
      <c r="P27" s="1696"/>
      <c r="Q27" s="1698"/>
      <c r="R27" s="1228">
        <v>7</v>
      </c>
    </row>
    <row r="28" spans="1:18">
      <c r="A28" s="1243">
        <v>8</v>
      </c>
      <c r="B28" s="1955" t="s">
        <v>5334</v>
      </c>
      <c r="C28" s="1956" t="s">
        <v>5335</v>
      </c>
      <c r="D28" s="1960" t="s">
        <v>5386</v>
      </c>
      <c r="E28" s="1171"/>
      <c r="F28" s="1961">
        <v>69</v>
      </c>
      <c r="G28" s="1964">
        <v>13.8</v>
      </c>
      <c r="H28" s="1968"/>
      <c r="I28" s="1107"/>
      <c r="J28" s="1969">
        <v>20</v>
      </c>
      <c r="K28" s="1970">
        <v>1</v>
      </c>
      <c r="L28" s="1972">
        <v>0</v>
      </c>
      <c r="M28" s="1107"/>
      <c r="N28" s="1107"/>
      <c r="O28" s="1171"/>
      <c r="P28" s="1696"/>
      <c r="Q28" s="1698"/>
      <c r="R28" s="1228">
        <v>8</v>
      </c>
    </row>
    <row r="29" spans="1:18">
      <c r="A29" s="1243">
        <v>9</v>
      </c>
      <c r="B29" s="1955" t="s">
        <v>5336</v>
      </c>
      <c r="C29" s="1956" t="s">
        <v>5325</v>
      </c>
      <c r="D29" s="1960" t="s">
        <v>5387</v>
      </c>
      <c r="E29" s="1171"/>
      <c r="F29" s="1961">
        <v>115</v>
      </c>
      <c r="G29" s="1964">
        <v>69</v>
      </c>
      <c r="H29" s="1968">
        <v>13.8</v>
      </c>
      <c r="I29" s="1107"/>
      <c r="J29" s="1969">
        <v>83</v>
      </c>
      <c r="K29" s="1970">
        <v>2</v>
      </c>
      <c r="L29" s="1974">
        <v>1</v>
      </c>
      <c r="M29" s="1107"/>
      <c r="N29" s="1107"/>
      <c r="O29" s="1171"/>
      <c r="P29" s="1696"/>
      <c r="Q29" s="1698"/>
      <c r="R29" s="1228">
        <v>9</v>
      </c>
    </row>
    <row r="30" spans="1:18">
      <c r="A30" s="1243">
        <v>10</v>
      </c>
      <c r="B30" s="1955" t="s">
        <v>5337</v>
      </c>
      <c r="C30" s="1956" t="s">
        <v>5331</v>
      </c>
      <c r="D30" s="1960" t="s">
        <v>5386</v>
      </c>
      <c r="E30" s="1171"/>
      <c r="F30" s="1961">
        <v>115</v>
      </c>
      <c r="G30" s="1964">
        <v>13.8</v>
      </c>
      <c r="H30" s="1968"/>
      <c r="I30" s="1107"/>
      <c r="J30" s="1969">
        <v>74</v>
      </c>
      <c r="K30" s="1970">
        <v>2</v>
      </c>
      <c r="L30" s="1972">
        <v>0</v>
      </c>
      <c r="M30" s="1107"/>
      <c r="N30" s="1107"/>
      <c r="O30" s="1171"/>
      <c r="P30" s="1696"/>
      <c r="Q30" s="1698"/>
      <c r="R30" s="1228">
        <v>10</v>
      </c>
    </row>
    <row r="31" spans="1:18">
      <c r="A31" s="1243">
        <v>11</v>
      </c>
      <c r="B31" s="1955" t="s">
        <v>5338</v>
      </c>
      <c r="C31" s="1956" t="s">
        <v>5339</v>
      </c>
      <c r="D31" s="1960" t="s">
        <v>5386</v>
      </c>
      <c r="E31" s="1171"/>
      <c r="F31" s="1961">
        <v>115</v>
      </c>
      <c r="G31" s="1964">
        <v>13.8</v>
      </c>
      <c r="H31" s="1968"/>
      <c r="I31" s="1107"/>
      <c r="J31" s="1969">
        <v>65</v>
      </c>
      <c r="K31" s="1970">
        <v>2</v>
      </c>
      <c r="L31" s="1972">
        <v>0</v>
      </c>
      <c r="M31" s="1107"/>
      <c r="N31" s="1107"/>
      <c r="O31" s="1171"/>
      <c r="P31" s="1696"/>
      <c r="Q31" s="1698"/>
      <c r="R31" s="1228">
        <v>11</v>
      </c>
    </row>
    <row r="32" spans="1:18">
      <c r="A32" s="1243">
        <v>12</v>
      </c>
      <c r="B32" s="1955" t="s">
        <v>5340</v>
      </c>
      <c r="C32" s="1956" t="s">
        <v>5341</v>
      </c>
      <c r="D32" s="1960" t="s">
        <v>5386</v>
      </c>
      <c r="E32" s="1171"/>
      <c r="F32" s="1961">
        <v>69</v>
      </c>
      <c r="G32" s="1964">
        <v>13.8</v>
      </c>
      <c r="H32" s="1968"/>
      <c r="I32" s="1107"/>
      <c r="J32" s="1969">
        <v>11</v>
      </c>
      <c r="K32" s="1970">
        <v>1</v>
      </c>
      <c r="L32" s="1972">
        <v>0</v>
      </c>
      <c r="M32" s="1107"/>
      <c r="N32" s="1107"/>
      <c r="O32" s="1171"/>
      <c r="P32" s="1696"/>
      <c r="Q32" s="1698"/>
      <c r="R32" s="1228">
        <v>12</v>
      </c>
    </row>
    <row r="33" spans="1:18">
      <c r="A33" s="1243">
        <v>13</v>
      </c>
      <c r="B33" s="1955" t="s">
        <v>5342</v>
      </c>
      <c r="C33" s="1956" t="s">
        <v>5343</v>
      </c>
      <c r="D33" s="1960" t="s">
        <v>5386</v>
      </c>
      <c r="E33" s="1171"/>
      <c r="F33" s="1961">
        <v>69</v>
      </c>
      <c r="G33" s="1964">
        <v>13.8</v>
      </c>
      <c r="H33" s="1968"/>
      <c r="I33" s="1107"/>
      <c r="J33" s="1969">
        <v>45</v>
      </c>
      <c r="K33" s="1970">
        <v>2</v>
      </c>
      <c r="L33" s="1972">
        <v>0</v>
      </c>
      <c r="M33" s="1107"/>
      <c r="N33" s="1107"/>
      <c r="O33" s="1171"/>
      <c r="P33" s="1696"/>
      <c r="Q33" s="1698"/>
      <c r="R33" s="1228">
        <v>13</v>
      </c>
    </row>
    <row r="34" spans="1:18">
      <c r="A34" s="1243">
        <v>14</v>
      </c>
      <c r="B34" s="1955" t="s">
        <v>5344</v>
      </c>
      <c r="C34" s="1956" t="s">
        <v>5345</v>
      </c>
      <c r="D34" s="1960" t="s">
        <v>5386</v>
      </c>
      <c r="E34" s="1171"/>
      <c r="F34" s="1961">
        <v>69</v>
      </c>
      <c r="G34" s="1964">
        <v>13.8</v>
      </c>
      <c r="H34" s="1968">
        <v>4.16</v>
      </c>
      <c r="I34" s="1107"/>
      <c r="J34" s="1969">
        <v>17</v>
      </c>
      <c r="K34" s="1970">
        <v>5</v>
      </c>
      <c r="L34" s="1972">
        <v>0</v>
      </c>
      <c r="M34" s="1107"/>
      <c r="N34" s="1107"/>
      <c r="O34" s="1171"/>
      <c r="P34" s="1696"/>
      <c r="Q34" s="1698"/>
      <c r="R34" s="1228">
        <v>14</v>
      </c>
    </row>
    <row r="35" spans="1:18">
      <c r="A35" s="1243">
        <v>15</v>
      </c>
      <c r="B35" s="1955" t="s">
        <v>5346</v>
      </c>
      <c r="C35" s="1956" t="s">
        <v>5347</v>
      </c>
      <c r="D35" s="1960" t="s">
        <v>5386</v>
      </c>
      <c r="E35" s="1171"/>
      <c r="F35" s="1961">
        <v>69</v>
      </c>
      <c r="G35" s="1964">
        <v>13.8</v>
      </c>
      <c r="H35" s="1968"/>
      <c r="I35" s="1107"/>
      <c r="J35" s="1969">
        <v>14</v>
      </c>
      <c r="K35" s="1970">
        <v>1</v>
      </c>
      <c r="L35" s="1972">
        <v>0</v>
      </c>
      <c r="M35" s="1107"/>
      <c r="N35" s="1107"/>
      <c r="O35" s="1171"/>
      <c r="P35" s="1696"/>
      <c r="Q35" s="1698"/>
      <c r="R35" s="1228">
        <v>15</v>
      </c>
    </row>
    <row r="36" spans="1:18">
      <c r="A36" s="1243">
        <v>16</v>
      </c>
      <c r="B36" s="1955" t="s">
        <v>5348</v>
      </c>
      <c r="C36" s="1956" t="s">
        <v>5349</v>
      </c>
      <c r="D36" s="1960" t="s">
        <v>5386</v>
      </c>
      <c r="E36" s="1171"/>
      <c r="F36" s="1961">
        <v>69</v>
      </c>
      <c r="G36" s="1964">
        <v>13.8</v>
      </c>
      <c r="H36" s="1967"/>
      <c r="I36" s="1107"/>
      <c r="J36" s="1969">
        <v>40</v>
      </c>
      <c r="K36" s="1970">
        <v>2</v>
      </c>
      <c r="L36" s="1972">
        <v>0</v>
      </c>
      <c r="M36" s="1107"/>
      <c r="N36" s="1107"/>
      <c r="O36" s="1171"/>
      <c r="P36" s="1696"/>
      <c r="Q36" s="1698"/>
      <c r="R36" s="1228">
        <v>16</v>
      </c>
    </row>
    <row r="37" spans="1:18">
      <c r="A37" s="1228">
        <v>17</v>
      </c>
      <c r="B37" s="1955" t="s">
        <v>5350</v>
      </c>
      <c r="C37" s="1956" t="s">
        <v>5351</v>
      </c>
      <c r="D37" s="1960" t="s">
        <v>5386</v>
      </c>
      <c r="E37" s="1171"/>
      <c r="F37" s="1961">
        <v>115</v>
      </c>
      <c r="G37" s="1964">
        <v>13.8</v>
      </c>
      <c r="H37" s="1968"/>
      <c r="I37" s="1107"/>
      <c r="J37" s="1969">
        <v>42</v>
      </c>
      <c r="K37" s="1970">
        <v>2</v>
      </c>
      <c r="L37" s="1972">
        <v>0</v>
      </c>
      <c r="M37" s="1107"/>
      <c r="N37" s="1107"/>
      <c r="O37" s="1171"/>
      <c r="P37" s="1696"/>
      <c r="Q37" s="1698"/>
      <c r="R37" s="1228">
        <v>17</v>
      </c>
    </row>
    <row r="38" spans="1:18">
      <c r="A38" s="1228">
        <v>18</v>
      </c>
      <c r="B38" s="1955" t="s">
        <v>5352</v>
      </c>
      <c r="C38" s="1956" t="s">
        <v>5345</v>
      </c>
      <c r="D38" s="1960" t="s">
        <v>5386</v>
      </c>
      <c r="E38" s="1171"/>
      <c r="F38" s="1961">
        <v>69</v>
      </c>
      <c r="G38" s="1964">
        <v>13.8</v>
      </c>
      <c r="H38" s="1968"/>
      <c r="I38" s="1107"/>
      <c r="J38" s="1969">
        <v>13</v>
      </c>
      <c r="K38" s="1970">
        <v>1</v>
      </c>
      <c r="L38" s="1972">
        <v>0</v>
      </c>
      <c r="M38" s="1107"/>
      <c r="N38" s="1107"/>
      <c r="O38" s="1171"/>
      <c r="P38" s="1696"/>
      <c r="Q38" s="1698"/>
      <c r="R38" s="1228">
        <v>18</v>
      </c>
    </row>
    <row r="39" spans="1:18">
      <c r="A39" s="1228">
        <v>19</v>
      </c>
      <c r="B39" s="1955" t="s">
        <v>5353</v>
      </c>
      <c r="C39" s="1956" t="s">
        <v>5354</v>
      </c>
      <c r="D39" s="1960" t="s">
        <v>5386</v>
      </c>
      <c r="E39" s="1171"/>
      <c r="F39" s="1961">
        <v>34.5</v>
      </c>
      <c r="G39" s="1964">
        <v>13.8</v>
      </c>
      <c r="H39" s="1968"/>
      <c r="I39" s="1107"/>
      <c r="J39" s="1969">
        <v>19</v>
      </c>
      <c r="K39" s="1970">
        <v>2</v>
      </c>
      <c r="L39" s="1972">
        <v>0</v>
      </c>
      <c r="M39" s="1107"/>
      <c r="N39" s="1107"/>
      <c r="O39" s="1171"/>
      <c r="P39" s="1696"/>
      <c r="Q39" s="1698"/>
      <c r="R39" s="1228">
        <v>19</v>
      </c>
    </row>
    <row r="40" spans="1:18">
      <c r="A40" s="1228">
        <v>20</v>
      </c>
      <c r="B40" s="1955" t="s">
        <v>5355</v>
      </c>
      <c r="C40" s="1956" t="s">
        <v>5323</v>
      </c>
      <c r="D40" s="1960" t="s">
        <v>5387</v>
      </c>
      <c r="E40" s="1171"/>
      <c r="F40" s="1961">
        <v>345</v>
      </c>
      <c r="G40" s="1964">
        <v>115</v>
      </c>
      <c r="H40" s="1968" t="s">
        <v>5389</v>
      </c>
      <c r="I40" s="1107"/>
      <c r="J40" s="1969">
        <v>470</v>
      </c>
      <c r="K40" s="1970">
        <v>6</v>
      </c>
      <c r="L40" s="1974">
        <v>1</v>
      </c>
      <c r="M40" s="1107"/>
      <c r="N40" s="1107"/>
      <c r="O40" s="1171"/>
      <c r="P40" s="1696"/>
      <c r="Q40" s="1698"/>
      <c r="R40" s="1228">
        <v>20</v>
      </c>
    </row>
    <row r="41" spans="1:18">
      <c r="A41" s="1228">
        <v>21</v>
      </c>
      <c r="B41" s="1955" t="s">
        <v>5356</v>
      </c>
      <c r="C41" s="1956" t="s">
        <v>5357</v>
      </c>
      <c r="D41" s="1960" t="s">
        <v>5386</v>
      </c>
      <c r="E41" s="1171"/>
      <c r="F41" s="1961">
        <v>115</v>
      </c>
      <c r="G41" s="1964">
        <v>13.8</v>
      </c>
      <c r="H41" s="1968"/>
      <c r="I41" s="1107"/>
      <c r="J41" s="1969">
        <v>71</v>
      </c>
      <c r="K41" s="1970">
        <v>2</v>
      </c>
      <c r="L41" s="1972">
        <v>0</v>
      </c>
      <c r="M41" s="1107"/>
      <c r="N41" s="1107"/>
      <c r="O41" s="1171"/>
      <c r="P41" s="1696"/>
      <c r="Q41" s="1698"/>
      <c r="R41" s="1228">
        <v>21</v>
      </c>
    </row>
    <row r="42" spans="1:18">
      <c r="A42" s="1228">
        <v>22</v>
      </c>
      <c r="B42" s="1955" t="s">
        <v>5358</v>
      </c>
      <c r="C42" s="1956" t="s">
        <v>5345</v>
      </c>
      <c r="D42" s="1960" t="s">
        <v>5386</v>
      </c>
      <c r="E42" s="1171"/>
      <c r="F42" s="1961">
        <v>69</v>
      </c>
      <c r="G42" s="1964">
        <v>13.8</v>
      </c>
      <c r="H42" s="1968"/>
      <c r="I42" s="1107"/>
      <c r="J42" s="1969">
        <v>20</v>
      </c>
      <c r="K42" s="1970">
        <v>2</v>
      </c>
      <c r="L42" s="1972">
        <v>0</v>
      </c>
      <c r="M42" s="1107"/>
      <c r="N42" s="1107"/>
      <c r="O42" s="1171"/>
      <c r="P42" s="1696"/>
      <c r="Q42" s="1698"/>
      <c r="R42" s="1228">
        <v>22</v>
      </c>
    </row>
    <row r="43" spans="1:18">
      <c r="A43" s="1228">
        <v>23</v>
      </c>
      <c r="B43" s="1955" t="s">
        <v>5359</v>
      </c>
      <c r="C43" s="1956" t="s">
        <v>5357</v>
      </c>
      <c r="D43" s="1960" t="s">
        <v>5387</v>
      </c>
      <c r="E43" s="1171"/>
      <c r="F43" s="1961">
        <v>115</v>
      </c>
      <c r="G43" s="1964">
        <v>69</v>
      </c>
      <c r="H43" s="1968">
        <v>13.8</v>
      </c>
      <c r="I43" s="1107"/>
      <c r="J43" s="1969">
        <v>93</v>
      </c>
      <c r="K43" s="1970">
        <v>3</v>
      </c>
      <c r="L43" s="1972">
        <v>0</v>
      </c>
      <c r="M43" s="1107"/>
      <c r="N43" s="1107"/>
      <c r="O43" s="1171"/>
      <c r="P43" s="1696"/>
      <c r="Q43" s="1698"/>
      <c r="R43" s="1228">
        <v>23</v>
      </c>
    </row>
    <row r="44" spans="1:18">
      <c r="A44" s="1228">
        <v>24</v>
      </c>
      <c r="B44" s="1955" t="s">
        <v>5360</v>
      </c>
      <c r="C44" s="1956" t="s">
        <v>5361</v>
      </c>
      <c r="D44" s="1960" t="s">
        <v>5386</v>
      </c>
      <c r="E44" s="1171"/>
      <c r="F44" s="1961">
        <v>69</v>
      </c>
      <c r="G44" s="1964">
        <v>34.5</v>
      </c>
      <c r="H44" s="1968"/>
      <c r="I44" s="1107"/>
      <c r="J44" s="1969">
        <v>12</v>
      </c>
      <c r="K44" s="1970">
        <v>3</v>
      </c>
      <c r="L44" s="1974">
        <v>1</v>
      </c>
      <c r="M44" s="1107"/>
      <c r="N44" s="1107"/>
      <c r="O44" s="1171"/>
      <c r="P44" s="1696"/>
      <c r="Q44" s="1698"/>
      <c r="R44" s="1228">
        <v>24</v>
      </c>
    </row>
    <row r="45" spans="1:18">
      <c r="A45" s="1228">
        <v>25</v>
      </c>
      <c r="B45" s="1955" t="s">
        <v>5362</v>
      </c>
      <c r="C45" s="1956" t="s">
        <v>5323</v>
      </c>
      <c r="D45" s="1960" t="s">
        <v>5386</v>
      </c>
      <c r="E45" s="1171"/>
      <c r="F45" s="1961">
        <v>115</v>
      </c>
      <c r="G45" s="1964">
        <v>13.8</v>
      </c>
      <c r="H45" s="1968"/>
      <c r="I45" s="1107"/>
      <c r="J45" s="1969">
        <v>100</v>
      </c>
      <c r="K45" s="1970">
        <v>3</v>
      </c>
      <c r="L45" s="1972">
        <v>0</v>
      </c>
      <c r="M45" s="1107"/>
      <c r="N45" s="1107"/>
      <c r="O45" s="1171"/>
      <c r="P45" s="1696"/>
      <c r="Q45" s="1698"/>
      <c r="R45" s="1228">
        <v>25</v>
      </c>
    </row>
    <row r="46" spans="1:18">
      <c r="A46" s="1228">
        <v>26</v>
      </c>
      <c r="B46" s="1955" t="s">
        <v>5363</v>
      </c>
      <c r="C46" s="1956" t="s">
        <v>5357</v>
      </c>
      <c r="D46" s="1960" t="s">
        <v>5386</v>
      </c>
      <c r="E46" s="1171"/>
      <c r="F46" s="1961">
        <v>115</v>
      </c>
      <c r="G46" s="1964">
        <v>13.8</v>
      </c>
      <c r="H46" s="1968"/>
      <c r="I46" s="1107"/>
      <c r="J46" s="1969">
        <v>70</v>
      </c>
      <c r="K46" s="1970">
        <v>2</v>
      </c>
      <c r="L46" s="1972">
        <v>0</v>
      </c>
      <c r="M46" s="1107"/>
      <c r="N46" s="1107"/>
      <c r="O46" s="1171"/>
      <c r="P46" s="1696"/>
      <c r="Q46" s="1698"/>
      <c r="R46" s="1228">
        <v>26</v>
      </c>
    </row>
    <row r="47" spans="1:18">
      <c r="A47" s="1228">
        <v>27</v>
      </c>
      <c r="B47" s="1955" t="s">
        <v>5364</v>
      </c>
      <c r="C47" s="1956" t="s">
        <v>5365</v>
      </c>
      <c r="D47" s="1960" t="s">
        <v>5386</v>
      </c>
      <c r="E47" s="1171"/>
      <c r="F47" s="1961">
        <v>115</v>
      </c>
      <c r="G47" s="1964">
        <v>13.8</v>
      </c>
      <c r="H47" s="1968"/>
      <c r="I47" s="1107"/>
      <c r="J47" s="1969">
        <v>40</v>
      </c>
      <c r="K47" s="1970">
        <v>2</v>
      </c>
      <c r="L47" s="1972">
        <v>0</v>
      </c>
      <c r="M47" s="1107"/>
      <c r="N47" s="1107"/>
      <c r="O47" s="1171"/>
      <c r="P47" s="1696"/>
      <c r="Q47" s="1698"/>
      <c r="R47" s="1228">
        <v>27</v>
      </c>
    </row>
    <row r="48" spans="1:18">
      <c r="A48" s="1228">
        <v>28</v>
      </c>
      <c r="B48" s="1955" t="s">
        <v>5366</v>
      </c>
      <c r="C48" s="1956" t="s">
        <v>5367</v>
      </c>
      <c r="D48" s="1960" t="s">
        <v>5386</v>
      </c>
      <c r="E48" s="1171"/>
      <c r="F48" s="1961">
        <v>69</v>
      </c>
      <c r="G48" s="1964">
        <v>13.8</v>
      </c>
      <c r="H48" s="1968"/>
      <c r="I48" s="1107"/>
      <c r="J48" s="1969">
        <v>25</v>
      </c>
      <c r="K48" s="1970">
        <v>3</v>
      </c>
      <c r="L48" s="1972">
        <v>1</v>
      </c>
      <c r="M48" s="1107"/>
      <c r="N48" s="1107"/>
      <c r="O48" s="1171"/>
      <c r="P48" s="1696"/>
      <c r="Q48" s="1698"/>
      <c r="R48" s="1228">
        <v>28</v>
      </c>
    </row>
    <row r="49" spans="1:18">
      <c r="A49" s="1228">
        <v>29</v>
      </c>
      <c r="B49" s="1955" t="s">
        <v>5368</v>
      </c>
      <c r="C49" s="1956" t="s">
        <v>5369</v>
      </c>
      <c r="D49" s="1960" t="s">
        <v>5386</v>
      </c>
      <c r="E49" s="1171"/>
      <c r="F49" s="1961">
        <v>115</v>
      </c>
      <c r="G49" s="1964">
        <v>13.8</v>
      </c>
      <c r="H49" s="1968"/>
      <c r="I49" s="1107"/>
      <c r="J49" s="1969">
        <v>74</v>
      </c>
      <c r="K49" s="1970">
        <v>2</v>
      </c>
      <c r="L49" s="1972">
        <v>0</v>
      </c>
      <c r="M49" s="1107"/>
      <c r="N49" s="1107"/>
      <c r="O49" s="1171"/>
      <c r="P49" s="1696"/>
      <c r="Q49" s="1698"/>
      <c r="R49" s="1228">
        <v>29</v>
      </c>
    </row>
    <row r="50" spans="1:18">
      <c r="A50" s="1228">
        <v>30</v>
      </c>
      <c r="B50" s="1955" t="s">
        <v>5370</v>
      </c>
      <c r="C50" s="1956" t="s">
        <v>5371</v>
      </c>
      <c r="D50" s="1960" t="s">
        <v>5387</v>
      </c>
      <c r="E50" s="1171"/>
      <c r="F50" s="1961">
        <v>115</v>
      </c>
      <c r="G50" s="1964">
        <v>13.8</v>
      </c>
      <c r="H50" s="1968"/>
      <c r="I50" s="1107"/>
      <c r="J50" s="1969">
        <v>20</v>
      </c>
      <c r="K50" s="1970">
        <v>1</v>
      </c>
      <c r="L50" s="1972">
        <v>0</v>
      </c>
      <c r="M50" s="1107"/>
      <c r="N50" s="1107"/>
      <c r="O50" s="1171"/>
      <c r="P50" s="1696"/>
      <c r="Q50" s="1698"/>
      <c r="R50" s="1228">
        <v>30</v>
      </c>
    </row>
    <row r="51" spans="1:18">
      <c r="A51" s="1228">
        <v>31</v>
      </c>
      <c r="B51" s="1955" t="s">
        <v>5372</v>
      </c>
      <c r="C51" s="1956" t="s">
        <v>5373</v>
      </c>
      <c r="D51" s="1960" t="s">
        <v>5387</v>
      </c>
      <c r="E51" s="1171"/>
      <c r="F51" s="1961">
        <v>115</v>
      </c>
      <c r="G51" s="1964">
        <v>69</v>
      </c>
      <c r="H51" s="1968">
        <v>13.8</v>
      </c>
      <c r="I51" s="1107"/>
      <c r="J51" s="1969">
        <v>46</v>
      </c>
      <c r="K51" s="1970">
        <v>5</v>
      </c>
      <c r="L51" s="1972">
        <v>1</v>
      </c>
      <c r="M51" s="1107"/>
      <c r="N51" s="1107"/>
      <c r="O51" s="1171"/>
      <c r="P51" s="1696"/>
      <c r="Q51" s="1698"/>
      <c r="R51" s="1228">
        <v>31</v>
      </c>
    </row>
    <row r="52" spans="1:18">
      <c r="A52" s="1228">
        <v>32</v>
      </c>
      <c r="B52" s="1955" t="s">
        <v>5374</v>
      </c>
      <c r="C52" s="1956" t="s">
        <v>5375</v>
      </c>
      <c r="D52" s="1960" t="s">
        <v>5386</v>
      </c>
      <c r="E52" s="1171"/>
      <c r="F52" s="1961">
        <v>13.8</v>
      </c>
      <c r="G52" s="1964">
        <v>4.16</v>
      </c>
      <c r="H52" s="1968"/>
      <c r="I52" s="1107"/>
      <c r="J52" s="1969">
        <v>12</v>
      </c>
      <c r="K52" s="1970">
        <v>2</v>
      </c>
      <c r="L52" s="1972">
        <v>0</v>
      </c>
      <c r="M52" s="1107"/>
      <c r="N52" s="1107"/>
      <c r="O52" s="1171"/>
      <c r="P52" s="1696"/>
      <c r="Q52" s="1698"/>
      <c r="R52" s="1228">
        <v>32</v>
      </c>
    </row>
    <row r="53" spans="1:18">
      <c r="A53" s="1228">
        <v>33</v>
      </c>
      <c r="B53" s="1955" t="s">
        <v>5376</v>
      </c>
      <c r="C53" s="1956" t="s">
        <v>5377</v>
      </c>
      <c r="D53" s="1960" t="s">
        <v>5386</v>
      </c>
      <c r="E53" s="1171"/>
      <c r="F53" s="1961">
        <v>69</v>
      </c>
      <c r="G53" s="1964">
        <v>13.8</v>
      </c>
      <c r="H53" s="1968"/>
      <c r="I53" s="1107"/>
      <c r="J53" s="1969">
        <v>40</v>
      </c>
      <c r="K53" s="1970">
        <v>2</v>
      </c>
      <c r="L53" s="1972">
        <v>0</v>
      </c>
      <c r="M53" s="1107"/>
      <c r="N53" s="1107"/>
      <c r="O53" s="1171"/>
      <c r="P53" s="1696"/>
      <c r="Q53" s="1698"/>
      <c r="R53" s="1228">
        <v>33</v>
      </c>
    </row>
    <row r="54" spans="1:18">
      <c r="A54" s="1228">
        <v>34</v>
      </c>
      <c r="B54" s="1955" t="s">
        <v>5378</v>
      </c>
      <c r="C54" s="1956" t="s">
        <v>5379</v>
      </c>
      <c r="D54" s="1960" t="s">
        <v>5386</v>
      </c>
      <c r="E54" s="1171"/>
      <c r="F54" s="1961">
        <v>69</v>
      </c>
      <c r="G54" s="1964">
        <v>13.8</v>
      </c>
      <c r="H54" s="1968"/>
      <c r="I54" s="1107"/>
      <c r="J54" s="1969">
        <v>22</v>
      </c>
      <c r="K54" s="1970">
        <v>1</v>
      </c>
      <c r="L54" s="1972">
        <v>0</v>
      </c>
      <c r="M54" s="1107"/>
      <c r="N54" s="1107"/>
      <c r="O54" s="1171"/>
      <c r="P54" s="1696"/>
      <c r="Q54" s="1698"/>
      <c r="R54" s="1228">
        <v>34</v>
      </c>
    </row>
    <row r="55" spans="1:18">
      <c r="A55" s="1228">
        <v>35</v>
      </c>
      <c r="B55" s="1955" t="s">
        <v>5380</v>
      </c>
      <c r="C55" s="1956" t="s">
        <v>5361</v>
      </c>
      <c r="D55" s="1960" t="s">
        <v>5387</v>
      </c>
      <c r="E55" s="1171"/>
      <c r="F55" s="1961">
        <v>115</v>
      </c>
      <c r="G55" s="1964">
        <v>69</v>
      </c>
      <c r="H55" s="1968">
        <v>13.8</v>
      </c>
      <c r="I55" s="1107"/>
      <c r="J55" s="1969">
        <v>116</v>
      </c>
      <c r="K55" s="1970">
        <v>4</v>
      </c>
      <c r="L55" s="1972">
        <v>0</v>
      </c>
      <c r="M55" s="1107"/>
      <c r="N55" s="1107"/>
      <c r="O55" s="1171"/>
      <c r="P55" s="1696"/>
      <c r="Q55" s="1698"/>
      <c r="R55" s="1228">
        <v>35</v>
      </c>
    </row>
    <row r="56" spans="1:18">
      <c r="A56" s="1228">
        <v>36</v>
      </c>
      <c r="B56" s="1955" t="s">
        <v>5381</v>
      </c>
      <c r="C56" s="1956" t="s">
        <v>5377</v>
      </c>
      <c r="D56" s="1960" t="s">
        <v>5387</v>
      </c>
      <c r="E56" s="1171"/>
      <c r="F56" s="1961">
        <v>115</v>
      </c>
      <c r="G56" s="1964">
        <v>69</v>
      </c>
      <c r="H56" s="1968">
        <v>13.8</v>
      </c>
      <c r="I56" s="1107"/>
      <c r="J56" s="1969">
        <v>101</v>
      </c>
      <c r="K56" s="1970">
        <v>5</v>
      </c>
      <c r="L56" s="1972">
        <v>0</v>
      </c>
      <c r="M56" s="1107"/>
      <c r="N56" s="1107"/>
      <c r="O56" s="1171"/>
      <c r="P56" s="1696"/>
      <c r="Q56" s="1698"/>
      <c r="R56" s="1228">
        <v>36</v>
      </c>
    </row>
    <row r="57" spans="1:18">
      <c r="A57" s="1228">
        <v>37</v>
      </c>
      <c r="B57" s="1955" t="s">
        <v>5382</v>
      </c>
      <c r="C57" s="1956" t="s">
        <v>5383</v>
      </c>
      <c r="D57" s="1960" t="s">
        <v>5387</v>
      </c>
      <c r="E57" s="1171"/>
      <c r="F57" s="1961">
        <v>115</v>
      </c>
      <c r="G57" s="1964">
        <v>69</v>
      </c>
      <c r="H57" s="1968">
        <v>13.8</v>
      </c>
      <c r="I57" s="1107"/>
      <c r="J57" s="1969">
        <v>67</v>
      </c>
      <c r="K57" s="1970">
        <v>5</v>
      </c>
      <c r="L57" s="1972">
        <v>0</v>
      </c>
      <c r="M57" s="1107"/>
      <c r="N57" s="1107"/>
      <c r="O57" s="1171"/>
      <c r="P57" s="1696"/>
      <c r="Q57" s="1698"/>
      <c r="R57" s="1228">
        <v>37</v>
      </c>
    </row>
    <row r="58" spans="1:18">
      <c r="A58" s="1228">
        <v>38</v>
      </c>
      <c r="B58" s="1955" t="s">
        <v>5384</v>
      </c>
      <c r="C58" s="1956" t="s">
        <v>5385</v>
      </c>
      <c r="D58" s="1960" t="s">
        <v>5388</v>
      </c>
      <c r="E58" s="1171"/>
      <c r="F58" s="1961">
        <v>345</v>
      </c>
      <c r="G58" s="1964">
        <v>115</v>
      </c>
      <c r="H58" s="1709"/>
      <c r="I58" s="1107"/>
      <c r="J58" s="1969">
        <v>468</v>
      </c>
      <c r="K58" s="1970">
        <v>4</v>
      </c>
      <c r="L58" s="1972">
        <v>1</v>
      </c>
      <c r="M58" s="1107"/>
      <c r="N58" s="1107"/>
      <c r="O58" s="1171"/>
      <c r="P58" s="1696"/>
      <c r="Q58" s="1698"/>
      <c r="R58" s="1228">
        <v>38</v>
      </c>
    </row>
    <row r="59" spans="1:18" ht="15.75" thickBot="1">
      <c r="A59" s="1228">
        <v>39</v>
      </c>
      <c r="B59" s="1107"/>
      <c r="C59" s="1171"/>
      <c r="D59" s="1107"/>
      <c r="E59" s="1171"/>
      <c r="F59" s="1707"/>
      <c r="G59" s="1705"/>
      <c r="H59" s="1709"/>
      <c r="I59" s="1107"/>
      <c r="J59" s="1711"/>
      <c r="K59" s="1332"/>
      <c r="L59" s="1332"/>
      <c r="M59" s="1107"/>
      <c r="N59" s="1107"/>
      <c r="O59" s="1171"/>
      <c r="P59" s="1696"/>
      <c r="Q59" s="1698"/>
      <c r="R59" s="1228">
        <v>39</v>
      </c>
    </row>
    <row r="60" spans="1:18" ht="15.75" thickBot="1">
      <c r="A60" s="1247">
        <v>40</v>
      </c>
      <c r="B60" s="1160"/>
      <c r="C60" s="1195"/>
      <c r="D60" s="1160"/>
      <c r="E60" s="1195"/>
      <c r="F60" s="1708"/>
      <c r="G60" s="1706"/>
      <c r="H60" s="1710"/>
      <c r="I60" s="1107"/>
      <c r="J60" s="1712"/>
      <c r="K60" s="1233"/>
      <c r="L60" s="1233"/>
      <c r="M60" s="1160"/>
      <c r="N60" s="1160"/>
      <c r="O60" s="1195"/>
      <c r="P60" s="1701">
        <f>SUM(P21:P59)</f>
        <v>0</v>
      </c>
      <c r="Q60" s="1701">
        <f>SUM(Q21:Q59)</f>
        <v>0</v>
      </c>
      <c r="R60" s="1247">
        <v>40</v>
      </c>
    </row>
    <row r="61" spans="1:18">
      <c r="A61" s="1339"/>
      <c r="B61" s="1339"/>
      <c r="C61" s="1339"/>
      <c r="D61" s="1339"/>
      <c r="E61" s="1339"/>
      <c r="F61" s="1339"/>
      <c r="G61" s="1339"/>
      <c r="H61" s="1339"/>
      <c r="I61" s="1107"/>
      <c r="J61" s="1339"/>
      <c r="K61" s="1339"/>
      <c r="L61" s="1339"/>
      <c r="M61" s="1339"/>
      <c r="N61" s="1339"/>
      <c r="O61" s="1339"/>
      <c r="P61" s="1339"/>
      <c r="Q61" s="1339"/>
      <c r="R61" s="1339"/>
    </row>
    <row r="62" spans="1:18" ht="15.75">
      <c r="A62" s="114" t="s">
        <v>1975</v>
      </c>
      <c r="B62" s="1107"/>
      <c r="C62" s="1107"/>
      <c r="D62" s="1107"/>
      <c r="E62" s="1107"/>
      <c r="F62" s="1107"/>
      <c r="G62" s="1107"/>
      <c r="H62" s="1107"/>
      <c r="I62" s="1107"/>
      <c r="J62" s="114" t="s">
        <v>1975</v>
      </c>
      <c r="K62" s="1107"/>
      <c r="L62" s="1107"/>
      <c r="M62" s="1107"/>
      <c r="N62" s="1108"/>
      <c r="O62" s="1107"/>
      <c r="P62" s="1107"/>
      <c r="Q62" s="1108" t="s">
        <v>3675</v>
      </c>
      <c r="R62" s="1108"/>
    </row>
    <row r="63" spans="1:18">
      <c r="A63" s="1108" t="s">
        <v>3676</v>
      </c>
      <c r="B63" s="1108"/>
      <c r="C63" s="1108"/>
      <c r="D63" s="1108"/>
      <c r="E63" s="1108"/>
      <c r="F63" s="1108"/>
      <c r="G63" s="1108"/>
      <c r="H63" s="1108"/>
      <c r="I63" s="1107"/>
      <c r="J63" s="1108" t="s">
        <v>3677</v>
      </c>
      <c r="K63" s="1108"/>
      <c r="L63" s="1108"/>
      <c r="M63" s="1108"/>
      <c r="N63" s="1108"/>
      <c r="O63" s="1108"/>
      <c r="P63" s="1108"/>
      <c r="Q63" s="1108"/>
      <c r="R63" s="1108"/>
    </row>
    <row r="64" spans="1:18">
      <c r="A64" s="1108"/>
      <c r="B64" s="1108"/>
      <c r="C64" s="1108"/>
      <c r="D64" s="1108"/>
      <c r="E64" s="1108"/>
      <c r="F64" s="1108"/>
      <c r="G64" s="1108"/>
      <c r="H64" s="1108"/>
      <c r="I64" s="1107"/>
      <c r="J64" s="1108"/>
      <c r="K64" s="1108"/>
      <c r="L64" s="1108"/>
      <c r="M64" s="1108"/>
      <c r="N64" s="1108"/>
      <c r="O64" s="1108"/>
      <c r="P64" s="1108"/>
      <c r="Q64" s="1108"/>
      <c r="R64" s="1108"/>
    </row>
    <row r="66" spans="1:18" ht="15.75">
      <c r="A66" s="71" t="s">
        <v>1373</v>
      </c>
      <c r="B66" s="1108"/>
      <c r="C66" s="1108"/>
      <c r="D66" s="1108"/>
      <c r="E66" s="1108"/>
      <c r="F66" s="1108"/>
      <c r="G66" s="1108"/>
      <c r="H66" s="1108"/>
    </row>
    <row r="68" spans="1:18" ht="16.5" thickBot="1">
      <c r="A68" s="1177" t="str">
        <f>'Data Sheet'!$C$25</f>
        <v>Central Hudson Gas &amp; Electric</v>
      </c>
      <c r="B68" s="1160"/>
      <c r="C68" s="1160"/>
      <c r="D68" s="1160"/>
      <c r="E68" s="1160"/>
      <c r="F68" s="1250" t="str">
        <f>'Data Sheet'!$C$40</f>
        <v>4/14/14</v>
      </c>
      <c r="G68" s="1160" t="str">
        <f>'Data Sheet'!$C$38</f>
        <v>12/31/13</v>
      </c>
      <c r="H68" s="1230"/>
      <c r="I68" s="1107"/>
      <c r="J68" s="1177" t="str">
        <f>'Data Sheet'!$C$25</f>
        <v>Central Hudson Gas &amp; Electric</v>
      </c>
      <c r="K68" s="1160"/>
      <c r="L68" s="1160"/>
      <c r="M68" s="1160"/>
      <c r="N68" s="1160"/>
      <c r="O68" s="1160"/>
      <c r="P68" s="1250" t="str">
        <f>'Data Sheet'!$C$40</f>
        <v>4/14/14</v>
      </c>
      <c r="Q68" s="1160" t="str">
        <f>'Data Sheet'!$C$38</f>
        <v>12/31/13</v>
      </c>
      <c r="R68" s="1160"/>
    </row>
    <row r="69" spans="1:18" ht="16.5" thickBot="1">
      <c r="A69" s="802" t="s">
        <v>3896</v>
      </c>
      <c r="B69" s="729"/>
      <c r="C69" s="729"/>
      <c r="D69" s="1230"/>
      <c r="E69" s="1230"/>
      <c r="F69" s="1232"/>
      <c r="G69" s="1232"/>
      <c r="H69" s="1241"/>
      <c r="I69" s="1107"/>
      <c r="J69" s="802" t="s">
        <v>3896</v>
      </c>
      <c r="K69" s="729"/>
      <c r="L69" s="729"/>
      <c r="M69" s="1230"/>
      <c r="N69" s="1230"/>
      <c r="O69" s="1230"/>
      <c r="P69" s="1232"/>
      <c r="Q69" s="1232"/>
      <c r="R69" s="1241"/>
    </row>
    <row r="70" spans="1:18">
      <c r="A70" s="1224"/>
      <c r="B70" s="1107"/>
      <c r="C70" s="1171"/>
      <c r="D70" s="1153"/>
      <c r="E70" s="1120"/>
      <c r="F70" s="1108"/>
      <c r="G70" s="1108"/>
      <c r="H70" s="1209"/>
      <c r="I70" s="1107"/>
      <c r="J70" s="1224"/>
      <c r="K70" s="1171"/>
      <c r="L70" s="1171"/>
      <c r="M70" s="1108" t="s">
        <v>3656</v>
      </c>
      <c r="N70" s="1108"/>
      <c r="O70" s="1108"/>
      <c r="P70" s="1108"/>
      <c r="Q70" s="1169"/>
      <c r="R70" s="1234"/>
    </row>
    <row r="71" spans="1:18" ht="15.75" thickBot="1">
      <c r="A71" s="1237"/>
      <c r="B71" s="1153"/>
      <c r="C71" s="1120"/>
      <c r="D71" s="1153"/>
      <c r="E71" s="1120"/>
      <c r="F71" s="1230" t="s">
        <v>3657</v>
      </c>
      <c r="G71" s="1230"/>
      <c r="H71" s="1241"/>
      <c r="I71" s="1107"/>
      <c r="J71" s="1237" t="s">
        <v>3658</v>
      </c>
      <c r="K71" s="1120" t="s">
        <v>3659</v>
      </c>
      <c r="L71" s="1120" t="s">
        <v>3659</v>
      </c>
      <c r="M71" s="1230" t="s">
        <v>3660</v>
      </c>
      <c r="N71" s="1230"/>
      <c r="O71" s="1230"/>
      <c r="P71" s="1230"/>
      <c r="Q71" s="1241"/>
      <c r="R71" s="1120"/>
    </row>
    <row r="72" spans="1:18">
      <c r="A72" s="1237"/>
      <c r="B72" s="1153"/>
      <c r="C72" s="1120"/>
      <c r="D72" s="1153"/>
      <c r="E72" s="1120"/>
      <c r="F72" s="1120"/>
      <c r="G72" s="1169"/>
      <c r="H72" s="1120"/>
      <c r="I72" s="1107"/>
      <c r="J72" s="1237" t="s">
        <v>3661</v>
      </c>
      <c r="K72" s="1120" t="s">
        <v>3662</v>
      </c>
      <c r="L72" s="1120" t="s">
        <v>3663</v>
      </c>
      <c r="M72" s="1153"/>
      <c r="N72" s="1153"/>
      <c r="O72" s="1120"/>
      <c r="P72" s="1120"/>
      <c r="Q72" s="1169"/>
      <c r="R72" s="1120"/>
    </row>
    <row r="73" spans="1:18">
      <c r="A73" s="1237" t="s">
        <v>1984</v>
      </c>
      <c r="B73" s="1108" t="s">
        <v>3664</v>
      </c>
      <c r="C73" s="1169"/>
      <c r="D73" s="1108" t="s">
        <v>3665</v>
      </c>
      <c r="E73" s="1169"/>
      <c r="F73" s="1120"/>
      <c r="G73" s="1169"/>
      <c r="H73" s="1120"/>
      <c r="I73" s="1107"/>
      <c r="J73" s="1237" t="s">
        <v>3666</v>
      </c>
      <c r="K73" s="1120" t="s">
        <v>3667</v>
      </c>
      <c r="L73" s="1120" t="s">
        <v>3662</v>
      </c>
      <c r="M73" s="1108"/>
      <c r="N73" s="1108"/>
      <c r="O73" s="1169"/>
      <c r="P73" s="1120" t="s">
        <v>2043</v>
      </c>
      <c r="Q73" s="1169" t="s">
        <v>3668</v>
      </c>
      <c r="R73" s="1120" t="s">
        <v>1984</v>
      </c>
    </row>
    <row r="74" spans="1:18">
      <c r="A74" s="1237" t="s">
        <v>1987</v>
      </c>
      <c r="B74" s="1107"/>
      <c r="C74" s="1171"/>
      <c r="D74" s="1153"/>
      <c r="E74" s="1120"/>
      <c r="F74" s="1120" t="s">
        <v>2098</v>
      </c>
      <c r="G74" s="1169" t="s">
        <v>3669</v>
      </c>
      <c r="H74" s="1120" t="s">
        <v>3670</v>
      </c>
      <c r="I74" s="1107"/>
      <c r="J74" s="1237" t="s">
        <v>3671</v>
      </c>
      <c r="K74" s="1120" t="s">
        <v>4</v>
      </c>
      <c r="L74" s="1120" t="s">
        <v>3667</v>
      </c>
      <c r="M74" s="1108" t="s">
        <v>3672</v>
      </c>
      <c r="N74" s="1108"/>
      <c r="O74" s="1169"/>
      <c r="P74" s="1120" t="s">
        <v>3673</v>
      </c>
      <c r="Q74" s="1169" t="s">
        <v>3674</v>
      </c>
      <c r="R74" s="1120" t="s">
        <v>1987</v>
      </c>
    </row>
    <row r="75" spans="1:18">
      <c r="A75" s="1228"/>
      <c r="B75" s="1107"/>
      <c r="C75" s="1120"/>
      <c r="D75" s="1107"/>
      <c r="E75" s="1120"/>
      <c r="F75" s="1120"/>
      <c r="G75" s="1169"/>
      <c r="H75" s="1171"/>
      <c r="I75" s="1107"/>
      <c r="J75" s="1228"/>
      <c r="K75" s="1171"/>
      <c r="L75" s="1120"/>
      <c r="M75" s="1107"/>
      <c r="N75" s="1107"/>
      <c r="O75" s="1120"/>
      <c r="P75" s="1120"/>
      <c r="Q75" s="1120"/>
      <c r="R75" s="1171"/>
    </row>
    <row r="76" spans="1:18" ht="15.75" thickBot="1">
      <c r="A76" s="1247"/>
      <c r="B76" s="1230" t="s">
        <v>3447</v>
      </c>
      <c r="C76" s="1241"/>
      <c r="D76" s="1230" t="s">
        <v>3448</v>
      </c>
      <c r="E76" s="1241"/>
      <c r="F76" s="1240" t="s">
        <v>3449</v>
      </c>
      <c r="G76" s="1241" t="s">
        <v>3450</v>
      </c>
      <c r="H76" s="1241" t="s">
        <v>2692</v>
      </c>
      <c r="I76" s="1107"/>
      <c r="J76" s="1239" t="s">
        <v>2693</v>
      </c>
      <c r="K76" s="1239" t="s">
        <v>2694</v>
      </c>
      <c r="L76" s="1239" t="s">
        <v>2695</v>
      </c>
      <c r="M76" s="1230" t="s">
        <v>2696</v>
      </c>
      <c r="N76" s="1230"/>
      <c r="O76" s="1241"/>
      <c r="P76" s="1240" t="s">
        <v>2697</v>
      </c>
      <c r="Q76" s="1240" t="s">
        <v>2698</v>
      </c>
      <c r="R76" s="1240"/>
    </row>
    <row r="77" spans="1:18">
      <c r="A77" s="1228">
        <v>1</v>
      </c>
      <c r="B77" s="1107"/>
      <c r="C77" s="1171"/>
      <c r="D77" s="1107"/>
      <c r="E77" s="1169"/>
      <c r="F77" s="1702"/>
      <c r="G77" s="1713"/>
      <c r="H77" s="1709"/>
      <c r="I77" s="1107"/>
      <c r="J77" s="1709"/>
      <c r="K77" s="1245"/>
      <c r="L77" s="1245"/>
      <c r="M77" s="1107"/>
      <c r="N77" s="1107"/>
      <c r="O77" s="1169"/>
      <c r="P77" s="1696"/>
      <c r="Q77" s="1698"/>
      <c r="R77" s="1228">
        <v>1</v>
      </c>
    </row>
    <row r="78" spans="1:18">
      <c r="A78" s="1228">
        <v>2</v>
      </c>
      <c r="B78" s="1976" t="s">
        <v>5390</v>
      </c>
      <c r="C78" s="1977" t="s">
        <v>5391</v>
      </c>
      <c r="D78" s="1979" t="s">
        <v>5387</v>
      </c>
      <c r="E78" s="1120"/>
      <c r="F78" s="1980">
        <v>69</v>
      </c>
      <c r="G78" s="1981">
        <v>34.5</v>
      </c>
      <c r="H78" s="1985">
        <v>13.8</v>
      </c>
      <c r="I78" s="1107"/>
      <c r="J78" s="1988">
        <v>17</v>
      </c>
      <c r="K78" s="1990">
        <v>2</v>
      </c>
      <c r="L78" s="1992">
        <v>0</v>
      </c>
      <c r="M78" s="1107"/>
      <c r="N78" s="1107"/>
      <c r="O78" s="1120"/>
      <c r="P78" s="1696"/>
      <c r="Q78" s="1698"/>
      <c r="R78" s="1228">
        <v>2</v>
      </c>
    </row>
    <row r="79" spans="1:18">
      <c r="A79" s="1228">
        <v>3</v>
      </c>
      <c r="B79" s="1975" t="s">
        <v>5392</v>
      </c>
      <c r="C79" s="1977" t="s">
        <v>5393</v>
      </c>
      <c r="D79" s="1978" t="s">
        <v>5386</v>
      </c>
      <c r="E79" s="1120"/>
      <c r="F79" s="1980">
        <v>115</v>
      </c>
      <c r="G79" s="1982">
        <v>13.8</v>
      </c>
      <c r="H79" s="1987">
        <v>4.16</v>
      </c>
      <c r="I79" s="1107"/>
      <c r="J79" s="1989">
        <v>67</v>
      </c>
      <c r="K79" s="1990">
        <v>2</v>
      </c>
      <c r="L79" s="1993">
        <v>0</v>
      </c>
      <c r="M79" s="1107"/>
      <c r="N79" s="1107"/>
      <c r="O79" s="1120"/>
      <c r="P79" s="1696"/>
      <c r="Q79" s="1698"/>
      <c r="R79" s="1228">
        <v>3</v>
      </c>
    </row>
    <row r="80" spans="1:18">
      <c r="A80" s="1228">
        <v>4</v>
      </c>
      <c r="B80" s="1975" t="s">
        <v>5394</v>
      </c>
      <c r="C80" s="1977" t="s">
        <v>5395</v>
      </c>
      <c r="D80" s="1978" t="s">
        <v>5387</v>
      </c>
      <c r="E80" s="1120"/>
      <c r="F80" s="1980">
        <v>115</v>
      </c>
      <c r="G80" s="1982">
        <v>69</v>
      </c>
      <c r="H80" s="1987">
        <v>13.8</v>
      </c>
      <c r="I80" s="1107"/>
      <c r="J80" s="1989">
        <v>152</v>
      </c>
      <c r="K80" s="1990">
        <v>7</v>
      </c>
      <c r="L80" s="1993">
        <v>0</v>
      </c>
      <c r="M80" s="1107"/>
      <c r="N80" s="1107"/>
      <c r="O80" s="1120"/>
      <c r="P80" s="1696"/>
      <c r="Q80" s="1698"/>
      <c r="R80" s="1228">
        <v>4</v>
      </c>
    </row>
    <row r="81" spans="1:18">
      <c r="A81" s="1228">
        <v>5</v>
      </c>
      <c r="B81" s="1975" t="s">
        <v>5396</v>
      </c>
      <c r="C81" s="1977" t="s">
        <v>5321</v>
      </c>
      <c r="D81" s="1978" t="s">
        <v>5388</v>
      </c>
      <c r="E81" s="1120"/>
      <c r="F81" s="1980">
        <v>345</v>
      </c>
      <c r="G81" s="1982">
        <v>115</v>
      </c>
      <c r="H81" s="1987"/>
      <c r="I81" s="1107"/>
      <c r="J81" s="1989">
        <v>706</v>
      </c>
      <c r="K81" s="1990">
        <v>2</v>
      </c>
      <c r="L81" s="1993">
        <v>0</v>
      </c>
      <c r="M81" s="1107"/>
      <c r="N81" s="1107"/>
      <c r="O81" s="1120"/>
      <c r="P81" s="1696"/>
      <c r="Q81" s="1698"/>
      <c r="R81" s="1228">
        <v>5</v>
      </c>
    </row>
    <row r="82" spans="1:18">
      <c r="A82" s="1243">
        <v>6</v>
      </c>
      <c r="B82" s="1976" t="s">
        <v>5396</v>
      </c>
      <c r="C82" s="1977" t="s">
        <v>5321</v>
      </c>
      <c r="D82" s="1979" t="s">
        <v>5388</v>
      </c>
      <c r="E82" s="1171"/>
      <c r="F82" s="1980">
        <v>115</v>
      </c>
      <c r="G82" s="1983">
        <v>69</v>
      </c>
      <c r="H82" s="1987"/>
      <c r="I82" s="1107"/>
      <c r="J82" s="1989">
        <v>40</v>
      </c>
      <c r="K82" s="1990">
        <v>1</v>
      </c>
      <c r="L82" s="1993">
        <v>0</v>
      </c>
      <c r="M82" s="1107"/>
      <c r="N82" s="1107"/>
      <c r="O82" s="1171"/>
      <c r="P82" s="1696"/>
      <c r="Q82" s="1698"/>
      <c r="R82" s="1243">
        <v>6</v>
      </c>
    </row>
    <row r="83" spans="1:18">
      <c r="A83" s="1243">
        <v>7</v>
      </c>
      <c r="B83" s="1976" t="s">
        <v>5397</v>
      </c>
      <c r="C83" s="1977" t="s">
        <v>5357</v>
      </c>
      <c r="D83" s="1978" t="s">
        <v>5386</v>
      </c>
      <c r="E83" s="1171"/>
      <c r="F83" s="1980">
        <v>115</v>
      </c>
      <c r="G83" s="1983">
        <v>13.8</v>
      </c>
      <c r="H83" s="1987"/>
      <c r="I83" s="1107"/>
      <c r="J83" s="1989">
        <v>22</v>
      </c>
      <c r="K83" s="1990">
        <v>1</v>
      </c>
      <c r="L83" s="1993">
        <v>0</v>
      </c>
      <c r="M83" s="1107"/>
      <c r="N83" s="1107"/>
      <c r="O83" s="1171"/>
      <c r="P83" s="1696"/>
      <c r="Q83" s="1698"/>
      <c r="R83" s="1243">
        <v>7</v>
      </c>
    </row>
    <row r="84" spans="1:18">
      <c r="A84" s="1243">
        <v>8</v>
      </c>
      <c r="B84" s="1975" t="s">
        <v>5398</v>
      </c>
      <c r="C84" s="1977" t="s">
        <v>5399</v>
      </c>
      <c r="D84" s="1978" t="s">
        <v>5386</v>
      </c>
      <c r="E84" s="1171"/>
      <c r="F84" s="1980">
        <v>69</v>
      </c>
      <c r="G84" s="1982">
        <v>13.8</v>
      </c>
      <c r="H84" s="1987">
        <v>4.16</v>
      </c>
      <c r="I84" s="1107"/>
      <c r="J84" s="1989">
        <v>75</v>
      </c>
      <c r="K84" s="1990">
        <v>3</v>
      </c>
      <c r="L84" s="1993">
        <v>1</v>
      </c>
      <c r="M84" s="1107"/>
      <c r="N84" s="1107"/>
      <c r="O84" s="1171"/>
      <c r="P84" s="1696"/>
      <c r="Q84" s="1698"/>
      <c r="R84" s="1243">
        <v>8</v>
      </c>
    </row>
    <row r="85" spans="1:18">
      <c r="A85" s="1243">
        <v>9</v>
      </c>
      <c r="B85" s="1975" t="s">
        <v>5400</v>
      </c>
      <c r="C85" s="1977" t="s">
        <v>5331</v>
      </c>
      <c r="D85" s="1978" t="s">
        <v>5386</v>
      </c>
      <c r="E85" s="1171"/>
      <c r="F85" s="1980">
        <v>115</v>
      </c>
      <c r="G85" s="1982">
        <v>13.8</v>
      </c>
      <c r="H85" s="1986"/>
      <c r="I85" s="1107"/>
      <c r="J85" s="1988">
        <v>33</v>
      </c>
      <c r="K85" s="1991">
        <v>1</v>
      </c>
      <c r="L85" s="1993">
        <v>0</v>
      </c>
      <c r="M85" s="1107"/>
      <c r="N85" s="1107"/>
      <c r="O85" s="1171"/>
      <c r="P85" s="1696"/>
      <c r="Q85" s="1698"/>
      <c r="R85" s="1243">
        <v>9</v>
      </c>
    </row>
    <row r="86" spans="1:18">
      <c r="A86" s="1243">
        <v>10</v>
      </c>
      <c r="B86" s="1975" t="s">
        <v>4840</v>
      </c>
      <c r="C86" s="1977" t="s">
        <v>5401</v>
      </c>
      <c r="D86" s="1978" t="s">
        <v>5386</v>
      </c>
      <c r="E86" s="1171"/>
      <c r="F86" s="1980">
        <v>69</v>
      </c>
      <c r="G86" s="1982">
        <v>13.8</v>
      </c>
      <c r="H86" s="1986"/>
      <c r="I86" s="1107"/>
      <c r="J86" s="1989">
        <v>20</v>
      </c>
      <c r="K86" s="1991">
        <v>1</v>
      </c>
      <c r="L86" s="1993">
        <v>0</v>
      </c>
      <c r="M86" s="1107"/>
      <c r="N86" s="1107"/>
      <c r="O86" s="1171"/>
      <c r="P86" s="1696"/>
      <c r="Q86" s="1698"/>
      <c r="R86" s="1243">
        <v>10</v>
      </c>
    </row>
    <row r="87" spans="1:18">
      <c r="A87" s="1243">
        <v>11</v>
      </c>
      <c r="B87" s="1975" t="s">
        <v>5402</v>
      </c>
      <c r="C87" s="1977" t="s">
        <v>5403</v>
      </c>
      <c r="D87" s="1978" t="s">
        <v>5386</v>
      </c>
      <c r="E87" s="1171"/>
      <c r="F87" s="1980">
        <v>115</v>
      </c>
      <c r="G87" s="1982">
        <v>13.8</v>
      </c>
      <c r="H87" s="1986"/>
      <c r="I87" s="1107"/>
      <c r="J87" s="1989">
        <v>75</v>
      </c>
      <c r="K87" s="1991">
        <v>2</v>
      </c>
      <c r="L87" s="1993">
        <v>0</v>
      </c>
      <c r="M87" s="1107"/>
      <c r="N87" s="1107"/>
      <c r="O87" s="1171"/>
      <c r="P87" s="1696"/>
      <c r="Q87" s="1698"/>
      <c r="R87" s="1243">
        <v>11</v>
      </c>
    </row>
    <row r="88" spans="1:18">
      <c r="A88" s="1243">
        <v>12</v>
      </c>
      <c r="B88" s="1975" t="s">
        <v>5404</v>
      </c>
      <c r="C88" s="1977" t="s">
        <v>5335</v>
      </c>
      <c r="D88" s="1978" t="s">
        <v>5386</v>
      </c>
      <c r="E88" s="1171"/>
      <c r="F88" s="1980">
        <v>69</v>
      </c>
      <c r="G88" s="1982">
        <v>13.8</v>
      </c>
      <c r="H88" s="1986"/>
      <c r="I88" s="1107"/>
      <c r="J88" s="1989">
        <v>20</v>
      </c>
      <c r="K88" s="1991">
        <v>1</v>
      </c>
      <c r="L88" s="1993">
        <v>0</v>
      </c>
      <c r="M88" s="1107"/>
      <c r="N88" s="1107"/>
      <c r="O88" s="1171"/>
      <c r="P88" s="1696"/>
      <c r="Q88" s="1698"/>
      <c r="R88" s="1243">
        <v>12</v>
      </c>
    </row>
    <row r="89" spans="1:18">
      <c r="A89" s="1243">
        <v>13</v>
      </c>
      <c r="B89" s="1975" t="s">
        <v>5405</v>
      </c>
      <c r="C89" s="1977" t="s">
        <v>5406</v>
      </c>
      <c r="D89" s="1978" t="s">
        <v>5387</v>
      </c>
      <c r="E89" s="1171"/>
      <c r="F89" s="1980">
        <v>6.6</v>
      </c>
      <c r="G89" s="1982">
        <v>69</v>
      </c>
      <c r="H89" s="1986">
        <v>4.16</v>
      </c>
      <c r="I89" s="1107"/>
      <c r="J89" s="1988">
        <v>23</v>
      </c>
      <c r="K89" s="1991">
        <v>4</v>
      </c>
      <c r="L89" s="1993">
        <v>0</v>
      </c>
      <c r="M89" s="1107"/>
      <c r="N89" s="1107"/>
      <c r="O89" s="1171"/>
      <c r="P89" s="1696"/>
      <c r="Q89" s="1698"/>
      <c r="R89" s="1243">
        <v>13</v>
      </c>
    </row>
    <row r="90" spans="1:18">
      <c r="A90" s="1243">
        <v>14</v>
      </c>
      <c r="B90" s="1975" t="s">
        <v>5407</v>
      </c>
      <c r="C90" s="1977" t="s">
        <v>5385</v>
      </c>
      <c r="D90" s="1978" t="s">
        <v>5386</v>
      </c>
      <c r="E90" s="1171"/>
      <c r="F90" s="1980">
        <v>69</v>
      </c>
      <c r="G90" s="1982">
        <v>13.8</v>
      </c>
      <c r="H90" s="1986"/>
      <c r="I90" s="1107"/>
      <c r="J90" s="1988">
        <v>25</v>
      </c>
      <c r="K90" s="1991">
        <v>2</v>
      </c>
      <c r="L90" s="1993">
        <v>0</v>
      </c>
      <c r="M90" s="1107"/>
      <c r="N90" s="1107"/>
      <c r="O90" s="1171"/>
      <c r="P90" s="1696"/>
      <c r="Q90" s="1698"/>
      <c r="R90" s="1243">
        <v>14</v>
      </c>
    </row>
    <row r="91" spans="1:18">
      <c r="A91" s="1243">
        <v>15</v>
      </c>
      <c r="B91" s="1975" t="s">
        <v>5408</v>
      </c>
      <c r="C91" s="1977" t="s">
        <v>5409</v>
      </c>
      <c r="D91" s="1978" t="s">
        <v>5386</v>
      </c>
      <c r="E91" s="1171"/>
      <c r="F91" s="1980">
        <v>115</v>
      </c>
      <c r="G91" s="1982">
        <v>13.8</v>
      </c>
      <c r="H91" s="1986"/>
      <c r="I91" s="1107"/>
      <c r="J91" s="1988">
        <v>20</v>
      </c>
      <c r="K91" s="1991">
        <v>1</v>
      </c>
      <c r="L91" s="1993">
        <v>0</v>
      </c>
      <c r="M91" s="1107"/>
      <c r="N91" s="1107"/>
      <c r="O91" s="1171"/>
      <c r="P91" s="1696"/>
      <c r="Q91" s="1698"/>
      <c r="R91" s="1243">
        <v>15</v>
      </c>
    </row>
    <row r="92" spans="1:18">
      <c r="A92" s="1243">
        <v>16</v>
      </c>
      <c r="B92" s="1975" t="s">
        <v>5410</v>
      </c>
      <c r="C92" s="1977" t="s">
        <v>5411</v>
      </c>
      <c r="D92" s="1978" t="s">
        <v>5386</v>
      </c>
      <c r="E92" s="1171"/>
      <c r="F92" s="1980">
        <v>115</v>
      </c>
      <c r="G92" s="1982">
        <v>13.8</v>
      </c>
      <c r="H92" s="1986"/>
      <c r="I92" s="1107"/>
      <c r="J92" s="1988">
        <v>75</v>
      </c>
      <c r="K92" s="1991">
        <v>2</v>
      </c>
      <c r="L92" s="1993">
        <v>0</v>
      </c>
      <c r="M92" s="1107"/>
      <c r="N92" s="1107"/>
      <c r="O92" s="1171"/>
      <c r="P92" s="1696"/>
      <c r="Q92" s="1698"/>
      <c r="R92" s="1243">
        <v>16</v>
      </c>
    </row>
    <row r="93" spans="1:18">
      <c r="A93" s="1228">
        <v>17</v>
      </c>
      <c r="B93" s="1975" t="s">
        <v>5412</v>
      </c>
      <c r="C93" s="1977" t="s">
        <v>5321</v>
      </c>
      <c r="D93" s="1978" t="s">
        <v>5386</v>
      </c>
      <c r="E93" s="1171"/>
      <c r="F93" s="1980">
        <v>115</v>
      </c>
      <c r="G93" s="1982">
        <v>13.8</v>
      </c>
      <c r="H93" s="1986"/>
      <c r="I93" s="1107"/>
      <c r="J93" s="1988">
        <v>101</v>
      </c>
      <c r="K93" s="1991">
        <v>3</v>
      </c>
      <c r="L93" s="1993">
        <v>0</v>
      </c>
      <c r="M93" s="1107"/>
      <c r="N93" s="1107"/>
      <c r="O93" s="1171"/>
      <c r="P93" s="1696"/>
      <c r="Q93" s="1698"/>
      <c r="R93" s="1228">
        <v>17</v>
      </c>
    </row>
    <row r="94" spans="1:18">
      <c r="A94" s="1228">
        <v>18</v>
      </c>
      <c r="B94" s="1975" t="s">
        <v>5413</v>
      </c>
      <c r="C94" s="1977" t="s">
        <v>5414</v>
      </c>
      <c r="D94" s="1978" t="s">
        <v>5386</v>
      </c>
      <c r="E94" s="1171"/>
      <c r="F94" s="1980">
        <v>115</v>
      </c>
      <c r="G94" s="1984">
        <v>34.5</v>
      </c>
      <c r="H94" s="1986"/>
      <c r="I94" s="1107"/>
      <c r="J94" s="1988">
        <v>13</v>
      </c>
      <c r="K94" s="1991">
        <v>1</v>
      </c>
      <c r="L94" s="1993">
        <v>0</v>
      </c>
      <c r="M94" s="1107"/>
      <c r="N94" s="1107"/>
      <c r="O94" s="1171"/>
      <c r="P94" s="1696"/>
      <c r="Q94" s="1698"/>
      <c r="R94" s="1228">
        <v>18</v>
      </c>
    </row>
    <row r="95" spans="1:18">
      <c r="A95" s="1228">
        <v>19</v>
      </c>
      <c r="B95" s="1975" t="s">
        <v>5415</v>
      </c>
      <c r="C95" s="1977" t="s">
        <v>5416</v>
      </c>
      <c r="D95" s="1978" t="s">
        <v>5386</v>
      </c>
      <c r="E95" s="1171"/>
      <c r="F95" s="1980">
        <v>115</v>
      </c>
      <c r="G95" s="1982">
        <v>13.8</v>
      </c>
      <c r="H95" s="1986"/>
      <c r="I95" s="1107"/>
      <c r="J95" s="1988">
        <v>66</v>
      </c>
      <c r="K95" s="1991">
        <v>2</v>
      </c>
      <c r="L95" s="1993">
        <v>0</v>
      </c>
      <c r="M95" s="1107"/>
      <c r="N95" s="1107"/>
      <c r="O95" s="1171"/>
      <c r="P95" s="1696"/>
      <c r="Q95" s="1698"/>
      <c r="R95" s="1228">
        <v>19</v>
      </c>
    </row>
    <row r="96" spans="1:18">
      <c r="A96" s="1228">
        <v>20</v>
      </c>
      <c r="B96" s="1975" t="s">
        <v>5417</v>
      </c>
      <c r="C96" s="1977" t="s">
        <v>5418</v>
      </c>
      <c r="D96" s="1978" t="s">
        <v>5386</v>
      </c>
      <c r="E96" s="1171"/>
      <c r="F96" s="1980">
        <v>69</v>
      </c>
      <c r="G96" s="1982">
        <v>13.8</v>
      </c>
      <c r="H96" s="1709"/>
      <c r="I96" s="1107"/>
      <c r="J96" s="1988">
        <v>20</v>
      </c>
      <c r="K96" s="1991">
        <v>1</v>
      </c>
      <c r="L96" s="1993">
        <v>0</v>
      </c>
      <c r="M96" s="1107"/>
      <c r="N96" s="1107"/>
      <c r="O96" s="1171"/>
      <c r="P96" s="1696"/>
      <c r="Q96" s="1698"/>
      <c r="R96" s="1228">
        <v>20</v>
      </c>
    </row>
    <row r="97" spans="1:18">
      <c r="A97" s="1228">
        <v>21</v>
      </c>
      <c r="B97" s="1975" t="s">
        <v>5419</v>
      </c>
      <c r="C97" s="1977" t="s">
        <v>5420</v>
      </c>
      <c r="D97" s="1978" t="s">
        <v>5386</v>
      </c>
      <c r="E97" s="1171"/>
      <c r="F97" s="1980">
        <v>69</v>
      </c>
      <c r="G97" s="1982">
        <v>13.8</v>
      </c>
      <c r="H97" s="1709"/>
      <c r="I97" s="1107"/>
      <c r="J97" s="1988">
        <v>25</v>
      </c>
      <c r="K97" s="1991">
        <v>2</v>
      </c>
      <c r="L97" s="1993">
        <v>0</v>
      </c>
      <c r="M97" s="1107"/>
      <c r="N97" s="1107"/>
      <c r="O97" s="1171"/>
      <c r="P97" s="1696"/>
      <c r="Q97" s="1698"/>
      <c r="R97" s="1228">
        <v>21</v>
      </c>
    </row>
    <row r="98" spans="1:18">
      <c r="A98" s="1228">
        <v>22</v>
      </c>
      <c r="B98" s="1107"/>
      <c r="C98" s="1171"/>
      <c r="D98" s="1107"/>
      <c r="E98" s="1171"/>
      <c r="F98" s="1703"/>
      <c r="G98" s="1714"/>
      <c r="H98" s="1709"/>
      <c r="I98" s="1107"/>
      <c r="J98" s="1709"/>
      <c r="K98" s="1245"/>
      <c r="L98" s="1245"/>
      <c r="M98" s="1107"/>
      <c r="N98" s="1107"/>
      <c r="O98" s="1171"/>
      <c r="P98" s="1696"/>
      <c r="Q98" s="1698"/>
      <c r="R98" s="1228">
        <v>22</v>
      </c>
    </row>
    <row r="99" spans="1:18">
      <c r="A99" s="1228">
        <v>23</v>
      </c>
      <c r="B99" s="1994" t="s">
        <v>5421</v>
      </c>
      <c r="C99" s="1171"/>
      <c r="D99" s="1995" t="s">
        <v>5386</v>
      </c>
      <c r="E99" s="1171"/>
      <c r="F99" s="1703"/>
      <c r="G99" s="1714"/>
      <c r="H99" s="1709"/>
      <c r="I99" s="1107"/>
      <c r="J99" s="1996">
        <v>96</v>
      </c>
      <c r="K99" s="1997">
        <v>27</v>
      </c>
      <c r="L99" s="1245">
        <v>0</v>
      </c>
      <c r="M99" s="1107"/>
      <c r="N99" s="1107"/>
      <c r="O99" s="1171"/>
      <c r="P99" s="1696"/>
      <c r="Q99" s="1698"/>
      <c r="R99" s="1228">
        <v>23</v>
      </c>
    </row>
    <row r="100" spans="1:18">
      <c r="A100" s="1228">
        <v>24</v>
      </c>
      <c r="B100" s="1107"/>
      <c r="C100" s="1171"/>
      <c r="D100" s="1107"/>
      <c r="E100" s="1171"/>
      <c r="F100" s="1703"/>
      <c r="G100" s="1714"/>
      <c r="H100" s="1709"/>
      <c r="I100" s="1107"/>
      <c r="J100" s="1709"/>
      <c r="K100" s="1245"/>
      <c r="L100" s="1245"/>
      <c r="M100" s="1107"/>
      <c r="N100" s="1107"/>
      <c r="O100" s="1171"/>
      <c r="P100" s="1696"/>
      <c r="Q100" s="1698"/>
      <c r="R100" s="1228">
        <v>24</v>
      </c>
    </row>
    <row r="101" spans="1:18">
      <c r="A101" s="1228">
        <v>25</v>
      </c>
      <c r="B101" s="1107"/>
      <c r="C101" s="1171"/>
      <c r="D101" s="1107"/>
      <c r="E101" s="1171"/>
      <c r="F101" s="1703"/>
      <c r="G101" s="1714"/>
      <c r="H101" s="1709"/>
      <c r="I101" s="1107"/>
      <c r="J101" s="1709"/>
      <c r="K101" s="1245"/>
      <c r="L101" s="1245"/>
      <c r="M101" s="1107"/>
      <c r="N101" s="1107"/>
      <c r="O101" s="1171"/>
      <c r="P101" s="1696"/>
      <c r="Q101" s="1698"/>
      <c r="R101" s="1228">
        <v>25</v>
      </c>
    </row>
    <row r="102" spans="1:18">
      <c r="A102" s="1228">
        <v>26</v>
      </c>
      <c r="B102" s="1107"/>
      <c r="C102" s="1171"/>
      <c r="D102" s="1107"/>
      <c r="E102" s="1171"/>
      <c r="F102" s="1703"/>
      <c r="G102" s="1714"/>
      <c r="H102" s="1709"/>
      <c r="I102" s="1107"/>
      <c r="J102" s="1709"/>
      <c r="K102" s="1245"/>
      <c r="L102" s="1245"/>
      <c r="M102" s="1107"/>
      <c r="N102" s="1107"/>
      <c r="O102" s="1171"/>
      <c r="P102" s="1696"/>
      <c r="Q102" s="1698"/>
      <c r="R102" s="1228">
        <v>26</v>
      </c>
    </row>
    <row r="103" spans="1:18">
      <c r="A103" s="1228">
        <v>27</v>
      </c>
      <c r="B103" s="1107"/>
      <c r="C103" s="1171"/>
      <c r="D103" s="1107"/>
      <c r="E103" s="1171"/>
      <c r="F103" s="1703"/>
      <c r="G103" s="1714"/>
      <c r="H103" s="1709"/>
      <c r="I103" s="1107"/>
      <c r="J103" s="1709"/>
      <c r="K103" s="1245"/>
      <c r="L103" s="1245"/>
      <c r="M103" s="1107"/>
      <c r="N103" s="1107"/>
      <c r="O103" s="1171"/>
      <c r="P103" s="1696"/>
      <c r="Q103" s="1698"/>
      <c r="R103" s="1228">
        <v>27</v>
      </c>
    </row>
    <row r="104" spans="1:18">
      <c r="A104" s="1228">
        <v>28</v>
      </c>
      <c r="B104" s="1107"/>
      <c r="C104" s="1171"/>
      <c r="D104" s="1107"/>
      <c r="E104" s="1171"/>
      <c r="F104" s="1703"/>
      <c r="G104" s="1714"/>
      <c r="H104" s="1709"/>
      <c r="I104" s="1107"/>
      <c r="J104" s="1709"/>
      <c r="K104" s="1245"/>
      <c r="L104" s="1245"/>
      <c r="M104" s="1107"/>
      <c r="N104" s="1107"/>
      <c r="O104" s="1171"/>
      <c r="P104" s="1696"/>
      <c r="Q104" s="1698"/>
      <c r="R104" s="1228">
        <v>28</v>
      </c>
    </row>
    <row r="105" spans="1:18">
      <c r="A105" s="1228">
        <v>29</v>
      </c>
      <c r="B105" s="1107"/>
      <c r="C105" s="1171"/>
      <c r="D105" s="1107"/>
      <c r="E105" s="1171"/>
      <c r="F105" s="1703"/>
      <c r="G105" s="1714"/>
      <c r="H105" s="1709"/>
      <c r="I105" s="1107"/>
      <c r="J105" s="1709"/>
      <c r="K105" s="1245"/>
      <c r="L105" s="1245"/>
      <c r="M105" s="1107"/>
      <c r="N105" s="1107"/>
      <c r="O105" s="1171"/>
      <c r="P105" s="1696"/>
      <c r="Q105" s="1698"/>
      <c r="R105" s="1228">
        <v>29</v>
      </c>
    </row>
    <row r="106" spans="1:18">
      <c r="A106" s="1228">
        <v>30</v>
      </c>
      <c r="B106" s="1107"/>
      <c r="C106" s="1171"/>
      <c r="D106" s="1107"/>
      <c r="E106" s="1171"/>
      <c r="F106" s="1703"/>
      <c r="G106" s="1714"/>
      <c r="H106" s="1709"/>
      <c r="I106" s="1107"/>
      <c r="J106" s="1709"/>
      <c r="K106" s="1245"/>
      <c r="L106" s="1245"/>
      <c r="M106" s="1107"/>
      <c r="N106" s="1107"/>
      <c r="O106" s="1171"/>
      <c r="P106" s="1696"/>
      <c r="Q106" s="1698"/>
      <c r="R106" s="1228">
        <v>30</v>
      </c>
    </row>
    <row r="107" spans="1:18">
      <c r="A107" s="1228">
        <v>31</v>
      </c>
      <c r="B107" s="1998" t="s">
        <v>5422</v>
      </c>
      <c r="C107" s="1171"/>
      <c r="D107" s="1107"/>
      <c r="E107" s="1171"/>
      <c r="F107" s="1703"/>
      <c r="G107" s="1714"/>
      <c r="H107" s="1709"/>
      <c r="I107" s="1107"/>
      <c r="J107" s="1709"/>
      <c r="K107" s="1245"/>
      <c r="L107" s="1245"/>
      <c r="M107" s="1107"/>
      <c r="N107" s="1107"/>
      <c r="O107" s="1171"/>
      <c r="P107" s="1696"/>
      <c r="Q107" s="1698"/>
      <c r="R107" s="1228">
        <v>31</v>
      </c>
    </row>
    <row r="108" spans="1:18">
      <c r="A108" s="1228">
        <v>32</v>
      </c>
      <c r="B108" s="1998" t="s">
        <v>5423</v>
      </c>
      <c r="C108" s="1171"/>
      <c r="D108" s="1107"/>
      <c r="E108" s="1171"/>
      <c r="F108" s="1703"/>
      <c r="G108" s="1714"/>
      <c r="H108" s="1709"/>
      <c r="I108" s="1107"/>
      <c r="J108" s="1999">
        <v>2681</v>
      </c>
      <c r="K108" s="1245"/>
      <c r="L108" s="1245"/>
      <c r="M108" s="1107"/>
      <c r="N108" s="1107"/>
      <c r="O108" s="1171"/>
      <c r="P108" s="1696"/>
      <c r="Q108" s="1698"/>
      <c r="R108" s="1228">
        <v>32</v>
      </c>
    </row>
    <row r="109" spans="1:18">
      <c r="A109" s="1228">
        <v>33</v>
      </c>
      <c r="B109" s="1998" t="s">
        <v>5424</v>
      </c>
      <c r="C109" s="1171"/>
      <c r="D109" s="1107"/>
      <c r="E109" s="1171"/>
      <c r="F109" s="1703"/>
      <c r="G109" s="1714"/>
      <c r="H109" s="1709"/>
      <c r="I109" s="1107"/>
      <c r="J109" s="1999">
        <v>2354</v>
      </c>
      <c r="K109" s="1245"/>
      <c r="L109" s="1245"/>
      <c r="M109" s="1107"/>
      <c r="N109" s="1107"/>
      <c r="O109" s="1171"/>
      <c r="P109" s="1696"/>
      <c r="Q109" s="1698"/>
      <c r="R109" s="1228">
        <v>33</v>
      </c>
    </row>
    <row r="110" spans="1:18">
      <c r="A110" s="1228">
        <v>34</v>
      </c>
      <c r="B110" s="1998"/>
      <c r="C110" s="1171"/>
      <c r="D110" s="1107"/>
      <c r="E110" s="1171"/>
      <c r="F110" s="1703"/>
      <c r="G110" s="1714"/>
      <c r="H110" s="1709"/>
      <c r="I110" s="1107"/>
      <c r="J110" s="1999"/>
      <c r="K110" s="1245"/>
      <c r="L110" s="1245"/>
      <c r="M110" s="1107"/>
      <c r="N110" s="1107"/>
      <c r="O110" s="1171"/>
      <c r="P110" s="1696"/>
      <c r="Q110" s="1698"/>
      <c r="R110" s="1228">
        <v>34</v>
      </c>
    </row>
    <row r="111" spans="1:18">
      <c r="A111" s="1228">
        <v>35</v>
      </c>
      <c r="B111" s="1998"/>
      <c r="C111" s="1171"/>
      <c r="D111" s="1107"/>
      <c r="E111" s="1171"/>
      <c r="F111" s="1703"/>
      <c r="G111" s="1714"/>
      <c r="H111" s="1709"/>
      <c r="I111" s="1107"/>
      <c r="J111" s="1999"/>
      <c r="K111" s="1245"/>
      <c r="L111" s="1245"/>
      <c r="M111" s="1107"/>
      <c r="N111" s="1107"/>
      <c r="O111" s="1171"/>
      <c r="P111" s="1696"/>
      <c r="Q111" s="1698"/>
      <c r="R111" s="1228">
        <v>35</v>
      </c>
    </row>
    <row r="112" spans="1:18">
      <c r="A112" s="1228">
        <v>37</v>
      </c>
      <c r="B112" s="1998"/>
      <c r="C112" s="1171"/>
      <c r="D112" s="1107"/>
      <c r="E112" s="1171"/>
      <c r="F112" s="1703"/>
      <c r="G112" s="1714"/>
      <c r="H112" s="1709"/>
      <c r="I112" s="1107"/>
      <c r="J112" s="1999"/>
      <c r="K112" s="1245"/>
      <c r="L112" s="1245"/>
      <c r="M112" s="1107"/>
      <c r="N112" s="1107"/>
      <c r="O112" s="1171"/>
      <c r="P112" s="1696"/>
      <c r="Q112" s="1698"/>
      <c r="R112" s="1228">
        <v>37</v>
      </c>
    </row>
    <row r="113" spans="1:18">
      <c r="A113" s="1228">
        <v>38</v>
      </c>
      <c r="B113" s="1998"/>
      <c r="C113" s="1171"/>
      <c r="D113" s="1107"/>
      <c r="E113" s="1171"/>
      <c r="F113" s="1703"/>
      <c r="G113" s="1714"/>
      <c r="H113" s="1709"/>
      <c r="I113" s="1107"/>
      <c r="J113" s="1999"/>
      <c r="K113" s="1245"/>
      <c r="L113" s="1245"/>
      <c r="M113" s="1107"/>
      <c r="N113" s="1107"/>
      <c r="O113" s="1171"/>
      <c r="P113" s="1696"/>
      <c r="Q113" s="1698"/>
      <c r="R113" s="1228">
        <v>38</v>
      </c>
    </row>
    <row r="114" spans="1:18">
      <c r="A114" s="1228">
        <v>39</v>
      </c>
      <c r="B114" s="1998" t="s">
        <v>210</v>
      </c>
      <c r="C114" s="1171"/>
      <c r="D114" s="1107"/>
      <c r="E114" s="1171"/>
      <c r="F114" s="1703"/>
      <c r="G114" s="1714"/>
      <c r="H114" s="1709"/>
      <c r="I114" s="1107"/>
      <c r="J114" s="1999">
        <v>5035</v>
      </c>
      <c r="K114" s="2000">
        <v>164</v>
      </c>
      <c r="L114" s="2001">
        <v>7</v>
      </c>
      <c r="M114" s="1107"/>
      <c r="N114" s="1107"/>
      <c r="O114" s="1171"/>
      <c r="P114" s="1696"/>
      <c r="Q114" s="1698"/>
      <c r="R114" s="1228">
        <v>39</v>
      </c>
    </row>
    <row r="115" spans="1:18">
      <c r="A115" s="1228">
        <v>40</v>
      </c>
      <c r="B115" s="1107"/>
      <c r="C115" s="1171"/>
      <c r="D115" s="1107"/>
      <c r="E115" s="1171"/>
      <c r="F115" s="1703"/>
      <c r="G115" s="1714"/>
      <c r="H115" s="1709"/>
      <c r="I115" s="1107"/>
      <c r="J115" s="1709"/>
      <c r="K115" s="1245"/>
      <c r="L115" s="1245"/>
      <c r="M115" s="1107"/>
      <c r="N115" s="1107"/>
      <c r="O115" s="1171"/>
      <c r="P115" s="1696"/>
      <c r="Q115" s="1698"/>
      <c r="R115" s="1228">
        <v>40</v>
      </c>
    </row>
    <row r="116" spans="1:18">
      <c r="A116" s="1228">
        <v>41</v>
      </c>
      <c r="B116" s="1107"/>
      <c r="C116" s="1171"/>
      <c r="D116" s="1107"/>
      <c r="E116" s="1171"/>
      <c r="F116" s="1703"/>
      <c r="G116" s="1714"/>
      <c r="H116" s="1709"/>
      <c r="I116" s="1107"/>
      <c r="J116" s="1709"/>
      <c r="K116" s="1245"/>
      <c r="L116" s="1245"/>
      <c r="M116" s="1107"/>
      <c r="N116" s="1107"/>
      <c r="O116" s="1171"/>
      <c r="P116" s="1696"/>
      <c r="Q116" s="1698"/>
      <c r="R116" s="1228">
        <v>41</v>
      </c>
    </row>
    <row r="117" spans="1:18">
      <c r="A117" s="1228">
        <v>42</v>
      </c>
      <c r="B117" s="1107"/>
      <c r="C117" s="1171"/>
      <c r="D117" s="1107"/>
      <c r="E117" s="1171"/>
      <c r="F117" s="1703"/>
      <c r="G117" s="1714"/>
      <c r="H117" s="1709"/>
      <c r="I117" s="1107"/>
      <c r="J117" s="1709"/>
      <c r="K117" s="1245"/>
      <c r="L117" s="1245"/>
      <c r="M117" s="1107"/>
      <c r="N117" s="1107"/>
      <c r="O117" s="1171"/>
      <c r="P117" s="1696"/>
      <c r="Q117" s="1698"/>
      <c r="R117" s="1228">
        <v>42</v>
      </c>
    </row>
    <row r="118" spans="1:18">
      <c r="A118" s="1228">
        <v>43</v>
      </c>
      <c r="B118" s="1107"/>
      <c r="C118" s="1171"/>
      <c r="D118" s="1107"/>
      <c r="E118" s="1171"/>
      <c r="F118" s="1703"/>
      <c r="G118" s="1714"/>
      <c r="H118" s="1709"/>
      <c r="I118" s="1107"/>
      <c r="J118" s="1709"/>
      <c r="K118" s="1245"/>
      <c r="L118" s="1245"/>
      <c r="M118" s="1107"/>
      <c r="N118" s="1107"/>
      <c r="O118" s="1171"/>
      <c r="P118" s="1696"/>
      <c r="Q118" s="1698"/>
      <c r="R118" s="1228">
        <v>43</v>
      </c>
    </row>
    <row r="119" spans="1:18">
      <c r="A119" s="1228">
        <v>44</v>
      </c>
      <c r="B119" s="1107"/>
      <c r="C119" s="1171"/>
      <c r="D119" s="1107"/>
      <c r="E119" s="1171"/>
      <c r="F119" s="1703"/>
      <c r="G119" s="1714"/>
      <c r="H119" s="1709"/>
      <c r="I119" s="1107"/>
      <c r="J119" s="1709"/>
      <c r="K119" s="1245"/>
      <c r="L119" s="1245"/>
      <c r="M119" s="1107"/>
      <c r="N119" s="1107"/>
      <c r="O119" s="1171"/>
      <c r="P119" s="1696"/>
      <c r="Q119" s="1698"/>
      <c r="R119" s="1228">
        <v>44</v>
      </c>
    </row>
    <row r="120" spans="1:18">
      <c r="A120" s="1228">
        <v>45</v>
      </c>
      <c r="B120" s="1107"/>
      <c r="C120" s="1171"/>
      <c r="D120" s="1107"/>
      <c r="E120" s="1171"/>
      <c r="F120" s="1703"/>
      <c r="G120" s="1714"/>
      <c r="H120" s="1709"/>
      <c r="I120" s="1107"/>
      <c r="J120" s="1709"/>
      <c r="K120" s="1245"/>
      <c r="L120" s="1245"/>
      <c r="M120" s="1107"/>
      <c r="N120" s="1107"/>
      <c r="O120" s="1171"/>
      <c r="P120" s="1696"/>
      <c r="Q120" s="1698"/>
      <c r="R120" s="1228">
        <v>45</v>
      </c>
    </row>
    <row r="121" spans="1:18">
      <c r="A121" s="1228">
        <v>46</v>
      </c>
      <c r="B121" s="1107"/>
      <c r="C121" s="1171"/>
      <c r="D121" s="1107"/>
      <c r="E121" s="1171"/>
      <c r="F121" s="1703"/>
      <c r="G121" s="1714"/>
      <c r="H121" s="1709"/>
      <c r="I121" s="1107"/>
      <c r="J121" s="1709"/>
      <c r="K121" s="1245"/>
      <c r="L121" s="1245"/>
      <c r="M121" s="1107"/>
      <c r="N121" s="1107"/>
      <c r="O121" s="1171"/>
      <c r="P121" s="1696"/>
      <c r="Q121" s="1698"/>
      <c r="R121" s="1228">
        <v>46</v>
      </c>
    </row>
    <row r="122" spans="1:18">
      <c r="A122" s="1228">
        <v>47</v>
      </c>
      <c r="B122" s="1107"/>
      <c r="C122" s="1171"/>
      <c r="D122" s="1107"/>
      <c r="E122" s="1171"/>
      <c r="F122" s="1703"/>
      <c r="G122" s="1714"/>
      <c r="H122" s="1709"/>
      <c r="I122" s="1107"/>
      <c r="J122" s="1709"/>
      <c r="K122" s="1245"/>
      <c r="L122" s="1245"/>
      <c r="M122" s="1107"/>
      <c r="N122" s="1107"/>
      <c r="O122" s="1171"/>
      <c r="P122" s="1696"/>
      <c r="Q122" s="1698"/>
      <c r="R122" s="1228">
        <v>47</v>
      </c>
    </row>
    <row r="123" spans="1:18">
      <c r="A123" s="1228">
        <v>48</v>
      </c>
      <c r="B123" s="1107"/>
      <c r="C123" s="1171"/>
      <c r="D123" s="1107"/>
      <c r="E123" s="1171"/>
      <c r="F123" s="1703"/>
      <c r="G123" s="1714"/>
      <c r="H123" s="1709"/>
      <c r="I123" s="1107"/>
      <c r="J123" s="1709"/>
      <c r="K123" s="1245"/>
      <c r="L123" s="1245"/>
      <c r="M123" s="1107"/>
      <c r="N123" s="1107"/>
      <c r="O123" s="1171"/>
      <c r="P123" s="1696"/>
      <c r="Q123" s="1698"/>
      <c r="R123" s="1228">
        <v>48</v>
      </c>
    </row>
    <row r="124" spans="1:18">
      <c r="A124" s="1228">
        <v>49</v>
      </c>
      <c r="B124" s="1107"/>
      <c r="C124" s="1171"/>
      <c r="D124" s="1107"/>
      <c r="E124" s="1171"/>
      <c r="F124" s="1703"/>
      <c r="G124" s="1714"/>
      <c r="H124" s="1709"/>
      <c r="I124" s="1107"/>
      <c r="J124" s="1709"/>
      <c r="K124" s="1245"/>
      <c r="L124" s="1245"/>
      <c r="M124" s="1107"/>
      <c r="N124" s="1107"/>
      <c r="O124" s="1171"/>
      <c r="P124" s="1696"/>
      <c r="Q124" s="1698"/>
      <c r="R124" s="1228">
        <v>49</v>
      </c>
    </row>
    <row r="125" spans="1:18">
      <c r="A125" s="1228">
        <v>50</v>
      </c>
      <c r="B125" s="1107"/>
      <c r="C125" s="1171"/>
      <c r="D125" s="1107"/>
      <c r="E125" s="1171"/>
      <c r="F125" s="1703"/>
      <c r="G125" s="1714"/>
      <c r="H125" s="1709"/>
      <c r="I125" s="1107"/>
      <c r="J125" s="1709"/>
      <c r="K125" s="1245"/>
      <c r="L125" s="1245"/>
      <c r="M125" s="1107"/>
      <c r="N125" s="1107"/>
      <c r="O125" s="1171"/>
      <c r="P125" s="1696"/>
      <c r="Q125" s="1698"/>
      <c r="R125" s="1228">
        <v>50</v>
      </c>
    </row>
    <row r="126" spans="1:18">
      <c r="A126" s="1228">
        <v>51</v>
      </c>
      <c r="B126" s="1107"/>
      <c r="C126" s="1171"/>
      <c r="D126" s="1107"/>
      <c r="E126" s="1171"/>
      <c r="F126" s="1703"/>
      <c r="G126" s="1714"/>
      <c r="H126" s="1709"/>
      <c r="I126" s="1107"/>
      <c r="J126" s="1709"/>
      <c r="K126" s="1245"/>
      <c r="L126" s="1245"/>
      <c r="M126" s="1107"/>
      <c r="N126" s="1107"/>
      <c r="O126" s="1171"/>
      <c r="P126" s="1696"/>
      <c r="Q126" s="1698"/>
      <c r="R126" s="1228">
        <v>51</v>
      </c>
    </row>
    <row r="127" spans="1:18">
      <c r="A127" s="1228">
        <v>52</v>
      </c>
      <c r="B127" s="1107"/>
      <c r="C127" s="1171"/>
      <c r="D127" s="1107"/>
      <c r="E127" s="1171"/>
      <c r="F127" s="1703"/>
      <c r="G127" s="1714"/>
      <c r="H127" s="1709"/>
      <c r="I127" s="1107"/>
      <c r="J127" s="1709"/>
      <c r="K127" s="1245"/>
      <c r="L127" s="1245"/>
      <c r="M127" s="1107"/>
      <c r="N127" s="1107"/>
      <c r="O127" s="1171"/>
      <c r="P127" s="1696"/>
      <c r="Q127" s="1698"/>
      <c r="R127" s="1228">
        <v>52</v>
      </c>
    </row>
    <row r="128" spans="1:18">
      <c r="A128" s="1228">
        <v>53</v>
      </c>
      <c r="B128" s="1107"/>
      <c r="C128" s="1171"/>
      <c r="D128" s="1107"/>
      <c r="E128" s="1171"/>
      <c r="F128" s="1703"/>
      <c r="G128" s="1714"/>
      <c r="H128" s="1709"/>
      <c r="I128" s="1107"/>
      <c r="J128" s="1709"/>
      <c r="K128" s="1245"/>
      <c r="L128" s="1245"/>
      <c r="M128" s="1107"/>
      <c r="N128" s="1107"/>
      <c r="O128" s="1171"/>
      <c r="P128" s="1696"/>
      <c r="Q128" s="1698"/>
      <c r="R128" s="1228">
        <v>53</v>
      </c>
    </row>
    <row r="129" spans="1:18">
      <c r="A129" s="1228">
        <v>54</v>
      </c>
      <c r="B129" s="1107"/>
      <c r="C129" s="1171"/>
      <c r="D129" s="1107"/>
      <c r="E129" s="1171"/>
      <c r="F129" s="1703"/>
      <c r="G129" s="1714"/>
      <c r="H129" s="1709"/>
      <c r="I129" s="1107"/>
      <c r="J129" s="1709"/>
      <c r="K129" s="1245"/>
      <c r="L129" s="1245"/>
      <c r="M129" s="1107"/>
      <c r="N129" s="1107"/>
      <c r="O129" s="1171"/>
      <c r="P129" s="1696"/>
      <c r="Q129" s="1698"/>
      <c r="R129" s="1228">
        <v>54</v>
      </c>
    </row>
    <row r="130" spans="1:18">
      <c r="A130" s="1228">
        <v>55</v>
      </c>
      <c r="B130" s="1107"/>
      <c r="C130" s="1171"/>
      <c r="D130" s="1107"/>
      <c r="E130" s="1171"/>
      <c r="F130" s="1703"/>
      <c r="G130" s="1714"/>
      <c r="H130" s="1709"/>
      <c r="I130" s="1107"/>
      <c r="J130" s="1709"/>
      <c r="K130" s="1245"/>
      <c r="L130" s="1245"/>
      <c r="M130" s="1107"/>
      <c r="N130" s="1107"/>
      <c r="O130" s="1171"/>
      <c r="P130" s="1696"/>
      <c r="Q130" s="1698"/>
      <c r="R130" s="1228">
        <v>55</v>
      </c>
    </row>
    <row r="131" spans="1:18">
      <c r="A131" s="1228">
        <v>56</v>
      </c>
      <c r="B131" s="1107"/>
      <c r="C131" s="1171"/>
      <c r="D131" s="1107"/>
      <c r="E131" s="1171"/>
      <c r="F131" s="1703"/>
      <c r="G131" s="1714"/>
      <c r="H131" s="1709"/>
      <c r="I131" s="1107"/>
      <c r="J131" s="1709"/>
      <c r="K131" s="1245"/>
      <c r="L131" s="1245"/>
      <c r="M131" s="1107"/>
      <c r="N131" s="1107"/>
      <c r="O131" s="1171"/>
      <c r="P131" s="1696"/>
      <c r="Q131" s="1698"/>
      <c r="R131" s="1228">
        <v>56</v>
      </c>
    </row>
    <row r="132" spans="1:18">
      <c r="A132" s="1228">
        <v>57</v>
      </c>
      <c r="B132" s="1107"/>
      <c r="C132" s="1171"/>
      <c r="D132" s="1107"/>
      <c r="E132" s="1171"/>
      <c r="F132" s="1703"/>
      <c r="G132" s="1714"/>
      <c r="H132" s="1709"/>
      <c r="I132" s="1107"/>
      <c r="J132" s="1709"/>
      <c r="K132" s="1245"/>
      <c r="L132" s="1245"/>
      <c r="M132" s="1107"/>
      <c r="N132" s="1107"/>
      <c r="O132" s="1171"/>
      <c r="P132" s="1696"/>
      <c r="Q132" s="1698"/>
      <c r="R132" s="1228">
        <v>57</v>
      </c>
    </row>
    <row r="133" spans="1:18">
      <c r="A133" s="1228">
        <v>58</v>
      </c>
      <c r="B133" s="1107"/>
      <c r="C133" s="1171"/>
      <c r="D133" s="1107"/>
      <c r="E133" s="1171"/>
      <c r="F133" s="1703"/>
      <c r="G133" s="1714"/>
      <c r="H133" s="1709"/>
      <c r="I133" s="1107"/>
      <c r="J133" s="1709"/>
      <c r="K133" s="1245"/>
      <c r="L133" s="1245"/>
      <c r="M133" s="1107"/>
      <c r="N133" s="1107"/>
      <c r="O133" s="1171"/>
      <c r="P133" s="1696"/>
      <c r="Q133" s="1698"/>
      <c r="R133" s="1228">
        <v>58</v>
      </c>
    </row>
    <row r="134" spans="1:18" ht="15.75" thickBot="1">
      <c r="A134" s="1247">
        <v>59</v>
      </c>
      <c r="B134" s="1160"/>
      <c r="C134" s="1195"/>
      <c r="D134" s="1160"/>
      <c r="E134" s="1195"/>
      <c r="F134" s="1704"/>
      <c r="G134" s="1715"/>
      <c r="H134" s="1710"/>
      <c r="I134" s="1107"/>
      <c r="J134" s="1710"/>
      <c r="K134" s="1355"/>
      <c r="L134" s="1355"/>
      <c r="M134" s="1160"/>
      <c r="N134" s="1160"/>
      <c r="O134" s="1195"/>
      <c r="P134" s="1697"/>
      <c r="Q134" s="1699"/>
      <c r="R134" s="1247">
        <v>59</v>
      </c>
    </row>
    <row r="136" spans="1:18">
      <c r="A136" s="1108" t="s">
        <v>3678</v>
      </c>
      <c r="B136" s="1108"/>
      <c r="C136" s="1108"/>
      <c r="D136" s="1108"/>
      <c r="E136" s="1108"/>
      <c r="F136" s="1108"/>
      <c r="G136" s="1108"/>
      <c r="H136" s="1108"/>
      <c r="I136" s="1107"/>
      <c r="J136" s="1108" t="s">
        <v>3679</v>
      </c>
      <c r="K136" s="1108"/>
      <c r="L136" s="1108"/>
      <c r="M136" s="1108"/>
      <c r="N136" s="1108"/>
      <c r="O136" s="1108"/>
      <c r="P136" s="1108"/>
      <c r="Q136" s="1108"/>
      <c r="R136" s="1108"/>
    </row>
  </sheetData>
  <customSheetViews>
    <customSheetView guid="{15E51391-F6F3-48E9-B40F-0D0FA5B2E445}"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
      <headerFooter alignWithMargins="0"/>
    </customSheetView>
    <customSheetView guid="{3A144620-83F7-4F5B-821B-3720DAB5A017}"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2"/>
      <headerFooter alignWithMargins="0"/>
    </customSheetView>
    <customSheetView guid="{4AE1E835-A004-41CE-8576-E42DEB829644}"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3"/>
      <headerFooter alignWithMargins="0"/>
    </customSheetView>
    <customSheetView guid="{F164CA47-D0CA-4087-947A-F5047D94B8B7}"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4"/>
      <headerFooter alignWithMargins="0"/>
    </customSheetView>
    <customSheetView guid="{BD2EE8C8-7F57-4FE0-A338-C6EB2215B0F1}"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5"/>
      <headerFooter alignWithMargins="0"/>
    </customSheetView>
    <customSheetView guid="{C7E3EE00-B00F-419E-8611-266863084489}"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6"/>
      <headerFooter alignWithMargins="0"/>
    </customSheetView>
    <customSheetView guid="{3477AA39-47F3-4DEE-B5AC-34FD34A7C506}"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7"/>
      <headerFooter alignWithMargins="0"/>
    </customSheetView>
    <customSheetView guid="{49B64248-30F9-46D2-A9F4-36D89630158D}"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8"/>
      <headerFooter alignWithMargins="0"/>
    </customSheetView>
    <customSheetView guid="{9460FF40-1E23-4EAD-9F2E-3CC0E3823200}"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9"/>
      <headerFooter alignWithMargins="0"/>
    </customSheetView>
    <customSheetView guid="{EB23B504-8D38-44C1-A572-0BC0016A4154}"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0"/>
      <headerFooter alignWithMargins="0"/>
    </customSheetView>
    <customSheetView guid="{33F19BEF-14FD-48AD-9437-DC9391C2FB5D}"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1"/>
      <headerFooter alignWithMargins="0"/>
    </customSheetView>
    <customSheetView guid="{3572A64A-10E1-48A8-88DB-C6FDE35A45D9}"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2"/>
      <headerFooter alignWithMargins="0"/>
    </customSheetView>
    <customSheetView guid="{9A3FFF2B-6404-4DF1-A691-3B3D111BF416}"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3"/>
      <headerFooter alignWithMargins="0"/>
    </customSheetView>
    <customSheetView guid="{6972FD2D-1C11-49E2-936D-D053FB86EE49}"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4"/>
      <headerFooter alignWithMargins="0"/>
    </customSheetView>
    <customSheetView guid="{909B62D3-37B4-48E7-A28D-FCCB057513A6}"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5"/>
      <headerFooter alignWithMargins="0"/>
    </customSheetView>
    <customSheetView guid="{AF5B460E-BE98-4D6A-BC4D-FB7F586FE8C3}" scale="85" colorId="22">
      <selection activeCell="L60" sqref="L60"/>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6"/>
      <headerFooter alignWithMargins="0"/>
    </customSheetView>
    <customSheetView guid="{AD2DEECA-73A1-433A-8496-725ED72ABD3B}" scale="85" colorId="22">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7"/>
      <headerFooter alignWithMargins="0"/>
    </customSheetView>
    <customSheetView guid="{613A73D1-ED13-41BC-B183-6F740B4BAFC9}" scale="60" colorId="22" showPageBreaks="1" view="pageBreakPreview" topLeftCell="A97">
      <selection activeCell="A11" sqref="A11"/>
      <rowBreaks count="1" manualBreakCount="1">
        <brk id="66" max="16383" man="1"/>
      </rowBreaks>
      <colBreaks count="1" manualBreakCount="1">
        <brk id="9" max="1048575" man="1"/>
      </colBreaks>
      <pageMargins left="0" right="0" top="0" bottom="0" header="0.25" footer="0.25"/>
      <printOptions horizontalCentered="1" verticalCentered="1"/>
      <pageSetup scale="70" fitToWidth="2" fitToHeight="2" orientation="portrait" horizontalDpi="300" verticalDpi="300" r:id="rId18"/>
      <headerFooter alignWithMargins="0"/>
    </customSheetView>
  </customSheetViews>
  <printOptions horizontalCentered="1" verticalCentered="1"/>
  <pageMargins left="0.5" right="0.5" top="0.25" bottom="0.25" header="0" footer="0"/>
  <pageSetup scale="70" fitToWidth="2" fitToHeight="2" orientation="portrait" horizontalDpi="300" verticalDpi="300" r:id="rId19"/>
  <headerFooter alignWithMargins="0"/>
  <rowBreaks count="1" manualBreakCount="1">
    <brk id="66"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66"/>
  <sheetViews>
    <sheetView defaultGridColor="0" view="pageBreakPreview" topLeftCell="A34" colorId="22" zoomScale="60" zoomScaleNormal="85" workbookViewId="0">
      <selection activeCell="H96" sqref="H96"/>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1109" t="s">
        <v>2056</v>
      </c>
      <c r="B1" s="1110"/>
      <c r="C1" s="1222" t="s">
        <v>1549</v>
      </c>
      <c r="D1" s="1110"/>
      <c r="E1" s="1223" t="s">
        <v>2058</v>
      </c>
      <c r="F1" s="1224" t="s">
        <v>2059</v>
      </c>
    </row>
    <row r="2" spans="1:6">
      <c r="A2" s="72" t="str">
        <f>'Data Sheet'!$C$25</f>
        <v>Central Hudson Gas &amp; Electric</v>
      </c>
      <c r="B2" s="1107"/>
      <c r="C2" s="1170" t="s">
        <v>1315</v>
      </c>
      <c r="D2" s="1107"/>
      <c r="E2" s="1227" t="s">
        <v>2061</v>
      </c>
      <c r="F2" s="1237"/>
    </row>
    <row r="3" spans="1:6" ht="15" customHeight="1" thickBot="1">
      <c r="A3" s="1194"/>
      <c r="B3" s="1160"/>
      <c r="C3" s="1194" t="s">
        <v>1316</v>
      </c>
      <c r="D3" s="1160"/>
      <c r="E3" s="1229" t="str">
        <f>'Data Sheet'!$C$40</f>
        <v>4/14/14</v>
      </c>
      <c r="F3" s="1202" t="str">
        <f>'Data Sheet'!$C$38</f>
        <v>12/31/13</v>
      </c>
    </row>
    <row r="4" spans="1:6" ht="15" customHeight="1" thickBot="1">
      <c r="A4" s="728" t="s">
        <v>3226</v>
      </c>
      <c r="B4" s="729"/>
      <c r="C4" s="1230"/>
      <c r="D4" s="1230"/>
      <c r="E4" s="1230"/>
      <c r="F4" s="1231"/>
    </row>
    <row r="5" spans="1:6">
      <c r="A5" s="1170"/>
      <c r="B5" s="1107"/>
      <c r="C5" s="1107"/>
      <c r="D5" s="1107"/>
      <c r="E5" s="1107"/>
      <c r="F5" s="1171"/>
    </row>
    <row r="6" spans="1:6">
      <c r="A6" s="1170" t="s">
        <v>3056</v>
      </c>
      <c r="B6" s="1107"/>
      <c r="C6" s="1107"/>
      <c r="D6" s="1107" t="s">
        <v>3227</v>
      </c>
      <c r="E6" s="1107"/>
      <c r="F6" s="1171"/>
    </row>
    <row r="7" spans="1:6">
      <c r="A7" s="1170" t="s">
        <v>3228</v>
      </c>
      <c r="B7" s="1107"/>
      <c r="C7" s="1107"/>
      <c r="D7" s="1107" t="s">
        <v>3229</v>
      </c>
      <c r="E7" s="1107"/>
      <c r="F7" s="1171"/>
    </row>
    <row r="8" spans="1:6">
      <c r="A8" s="1170" t="s">
        <v>3230</v>
      </c>
      <c r="B8" s="1107"/>
      <c r="C8" s="1107"/>
      <c r="D8" s="1107" t="s">
        <v>3231</v>
      </c>
      <c r="E8" s="1107"/>
      <c r="F8" s="1171"/>
    </row>
    <row r="9" spans="1:6">
      <c r="A9" s="1170" t="s">
        <v>3232</v>
      </c>
      <c r="B9" s="1107"/>
      <c r="C9" s="1107"/>
      <c r="D9" s="1107" t="s">
        <v>3233</v>
      </c>
      <c r="E9" s="1107"/>
      <c r="F9" s="1171"/>
    </row>
    <row r="10" spans="1:6">
      <c r="A10" s="1170" t="s">
        <v>3234</v>
      </c>
      <c r="B10" s="1107"/>
      <c r="C10" s="1107"/>
      <c r="D10" s="1107" t="s">
        <v>2878</v>
      </c>
      <c r="E10" s="1107"/>
      <c r="F10" s="1171"/>
    </row>
    <row r="11" spans="1:6">
      <c r="A11" s="1170" t="s">
        <v>2879</v>
      </c>
      <c r="B11" s="1107"/>
      <c r="C11" s="1107"/>
      <c r="D11" s="1107" t="s">
        <v>2880</v>
      </c>
      <c r="E11" s="1107"/>
      <c r="F11" s="1171"/>
    </row>
    <row r="12" spans="1:6">
      <c r="A12" s="1170" t="s">
        <v>2881</v>
      </c>
      <c r="B12" s="1107"/>
      <c r="C12" s="1107"/>
      <c r="D12" s="1107" t="s">
        <v>2882</v>
      </c>
      <c r="E12" s="1107"/>
      <c r="F12" s="1171"/>
    </row>
    <row r="13" spans="1:6">
      <c r="A13" s="1170" t="s">
        <v>2883</v>
      </c>
      <c r="B13" s="1107"/>
      <c r="C13" s="1107"/>
      <c r="D13" s="1107" t="s">
        <v>2884</v>
      </c>
      <c r="E13" s="1107"/>
      <c r="F13" s="1171"/>
    </row>
    <row r="14" spans="1:6">
      <c r="A14" s="1170" t="s">
        <v>2885</v>
      </c>
      <c r="B14" s="1107"/>
      <c r="C14" s="1107"/>
      <c r="D14" s="1107"/>
      <c r="E14" s="1107"/>
      <c r="F14" s="1171"/>
    </row>
    <row r="15" spans="1:6" ht="15.75" thickBot="1">
      <c r="A15" s="1170"/>
      <c r="B15" s="1107"/>
      <c r="C15" s="1107"/>
      <c r="D15" s="1107"/>
      <c r="E15" s="1107"/>
      <c r="F15" s="1171"/>
    </row>
    <row r="16" spans="1:6" ht="15.75" thickBot="1">
      <c r="A16" s="1290"/>
      <c r="B16" s="1257"/>
      <c r="C16" s="1234"/>
      <c r="D16" s="1234"/>
      <c r="E16" s="1232" t="s">
        <v>2886</v>
      </c>
      <c r="F16" s="1231"/>
    </row>
    <row r="17" spans="1:6">
      <c r="A17" s="1237" t="s">
        <v>1984</v>
      </c>
      <c r="B17" s="1108" t="s">
        <v>2039</v>
      </c>
      <c r="C17" s="1169"/>
      <c r="D17" s="1120" t="s">
        <v>2887</v>
      </c>
      <c r="E17" s="1120"/>
      <c r="F17" s="1120"/>
    </row>
    <row r="18" spans="1:6">
      <c r="A18" s="1237" t="s">
        <v>1987</v>
      </c>
      <c r="B18" s="736"/>
      <c r="C18" s="1171"/>
      <c r="D18" s="1120" t="s">
        <v>2888</v>
      </c>
      <c r="E18" s="1120" t="s">
        <v>2043</v>
      </c>
      <c r="F18" s="1120" t="s">
        <v>2889</v>
      </c>
    </row>
    <row r="19" spans="1:6" ht="15.75" thickBot="1">
      <c r="A19" s="1247"/>
      <c r="B19" s="1230" t="s">
        <v>3447</v>
      </c>
      <c r="C19" s="1241"/>
      <c r="D19" s="1240" t="s">
        <v>3448</v>
      </c>
      <c r="E19" s="1240" t="s">
        <v>3449</v>
      </c>
      <c r="F19" s="1240" t="s">
        <v>3450</v>
      </c>
    </row>
    <row r="20" spans="1:6">
      <c r="A20" s="1298">
        <v>1</v>
      </c>
      <c r="B20" s="1122" t="s">
        <v>2890</v>
      </c>
      <c r="C20" s="1186"/>
      <c r="D20" s="1304">
        <v>325956</v>
      </c>
      <c r="E20" s="1304">
        <v>104046</v>
      </c>
      <c r="F20" s="1304">
        <v>3331</v>
      </c>
    </row>
    <row r="21" spans="1:6">
      <c r="A21" s="1298">
        <v>2</v>
      </c>
      <c r="B21" s="1122" t="s">
        <v>2891</v>
      </c>
      <c r="C21" s="1186"/>
      <c r="D21" s="1304"/>
      <c r="E21" s="1304"/>
      <c r="F21" s="1304"/>
    </row>
    <row r="22" spans="1:6">
      <c r="A22" s="1292">
        <v>3</v>
      </c>
      <c r="B22" s="1122" t="s">
        <v>2892</v>
      </c>
      <c r="C22" s="1186"/>
      <c r="D22" s="1304">
        <v>11602</v>
      </c>
      <c r="E22" s="1304">
        <v>1518</v>
      </c>
      <c r="F22" s="1304">
        <v>57</v>
      </c>
    </row>
    <row r="23" spans="1:6">
      <c r="A23" s="1292">
        <v>4</v>
      </c>
      <c r="B23" s="1122" t="s">
        <v>2893</v>
      </c>
      <c r="C23" s="1186"/>
      <c r="D23" s="1304"/>
      <c r="E23" s="1304"/>
      <c r="F23" s="1304"/>
    </row>
    <row r="24" spans="1:6">
      <c r="A24" s="1228">
        <v>5</v>
      </c>
      <c r="B24" s="1107" t="s">
        <v>2894</v>
      </c>
      <c r="C24" s="1171"/>
      <c r="D24" s="1246"/>
      <c r="E24" s="1246"/>
      <c r="F24" s="1246"/>
    </row>
    <row r="25" spans="1:6">
      <c r="A25" s="1292"/>
      <c r="B25" s="1122" t="s">
        <v>2895</v>
      </c>
      <c r="C25" s="1186"/>
      <c r="D25" s="1304">
        <f>D22+D23</f>
        <v>11602</v>
      </c>
      <c r="E25" s="1304">
        <f>E22+E23</f>
        <v>1518</v>
      </c>
      <c r="F25" s="1304">
        <f>F22+F23</f>
        <v>57</v>
      </c>
    </row>
    <row r="26" spans="1:6">
      <c r="A26" s="1292">
        <v>6</v>
      </c>
      <c r="B26" s="1122" t="s">
        <v>2896</v>
      </c>
      <c r="C26" s="1186"/>
      <c r="D26" s="1304"/>
      <c r="E26" s="1304"/>
      <c r="F26" s="1304"/>
    </row>
    <row r="27" spans="1:6">
      <c r="A27" s="1292">
        <v>7</v>
      </c>
      <c r="B27" s="1122" t="s">
        <v>2897</v>
      </c>
      <c r="C27" s="1186"/>
      <c r="D27" s="1304">
        <v>12968</v>
      </c>
      <c r="E27" s="1304">
        <v>1124</v>
      </c>
      <c r="F27" s="1304">
        <v>41</v>
      </c>
    </row>
    <row r="28" spans="1:6">
      <c r="A28" s="1292">
        <v>8</v>
      </c>
      <c r="B28" s="1122" t="s">
        <v>2898</v>
      </c>
      <c r="C28" s="1186"/>
      <c r="D28" s="1304"/>
      <c r="E28" s="1304"/>
      <c r="F28" s="1304"/>
    </row>
    <row r="29" spans="1:6">
      <c r="A29" s="1228">
        <v>9</v>
      </c>
      <c r="B29" s="1107" t="s">
        <v>2899</v>
      </c>
      <c r="C29" s="1171"/>
      <c r="D29" s="1246"/>
      <c r="E29" s="1246"/>
      <c r="F29" s="1246"/>
    </row>
    <row r="30" spans="1:6">
      <c r="A30" s="1292"/>
      <c r="B30" s="1122" t="s">
        <v>2900</v>
      </c>
      <c r="C30" s="1186"/>
      <c r="D30" s="1304">
        <f>D27+D28</f>
        <v>12968</v>
      </c>
      <c r="E30" s="1304">
        <f>E27+E28</f>
        <v>1124</v>
      </c>
      <c r="F30" s="1304">
        <f>F27+F28</f>
        <v>41</v>
      </c>
    </row>
    <row r="31" spans="1:6">
      <c r="A31" s="1292">
        <v>10</v>
      </c>
      <c r="B31" s="1122" t="s">
        <v>2901</v>
      </c>
      <c r="C31" s="1186"/>
      <c r="D31" s="1304">
        <f>D20+D25-D30</f>
        <v>324590</v>
      </c>
      <c r="E31" s="1304">
        <f>E20+E25-E30</f>
        <v>104440</v>
      </c>
      <c r="F31" s="1304">
        <f>F20+F25-F30</f>
        <v>3347</v>
      </c>
    </row>
    <row r="32" spans="1:6">
      <c r="A32" s="1292">
        <v>11</v>
      </c>
      <c r="B32" s="1122" t="s">
        <v>2902</v>
      </c>
      <c r="C32" s="1186"/>
      <c r="D32" s="1304">
        <v>18426</v>
      </c>
      <c r="E32" s="1304">
        <v>5253</v>
      </c>
      <c r="F32" s="1304">
        <v>235</v>
      </c>
    </row>
    <row r="33" spans="1:6">
      <c r="A33" s="1292">
        <v>12</v>
      </c>
      <c r="B33" s="1122" t="s">
        <v>2903</v>
      </c>
      <c r="C33" s="1186"/>
      <c r="D33" s="1304">
        <v>10605</v>
      </c>
      <c r="E33" s="1304"/>
      <c r="F33" s="1304"/>
    </row>
    <row r="34" spans="1:6">
      <c r="A34" s="1292">
        <v>13</v>
      </c>
      <c r="B34" s="1122" t="s">
        <v>2904</v>
      </c>
      <c r="C34" s="1186"/>
      <c r="D34" s="1304"/>
      <c r="E34" s="1304"/>
      <c r="F34" s="1304"/>
    </row>
    <row r="35" spans="1:6">
      <c r="A35" s="1292">
        <v>14</v>
      </c>
      <c r="B35" s="1122" t="s">
        <v>2905</v>
      </c>
      <c r="C35" s="1186"/>
      <c r="D35" s="1304">
        <v>295559</v>
      </c>
      <c r="E35" s="1304">
        <v>99187</v>
      </c>
      <c r="F35" s="1304">
        <v>3112</v>
      </c>
    </row>
    <row r="36" spans="1:6">
      <c r="A36" s="1292">
        <v>15</v>
      </c>
      <c r="B36" s="1122" t="s">
        <v>2906</v>
      </c>
      <c r="C36" s="1186"/>
      <c r="D36" s="1304"/>
      <c r="E36" s="1304"/>
      <c r="F36" s="1304"/>
    </row>
    <row r="37" spans="1:6">
      <c r="A37" s="1228">
        <v>16</v>
      </c>
      <c r="B37" s="1107" t="s">
        <v>2907</v>
      </c>
      <c r="C37" s="1171"/>
      <c r="D37" s="1246"/>
      <c r="E37" s="1246"/>
      <c r="F37" s="1246"/>
    </row>
    <row r="38" spans="1:6" ht="15.75" thickBot="1">
      <c r="A38" s="1247"/>
      <c r="B38" s="1206" t="s">
        <v>2908</v>
      </c>
      <c r="C38" s="1195"/>
      <c r="D38" s="1327">
        <f>SUM(D32:D37)</f>
        <v>324590</v>
      </c>
      <c r="E38" s="1327">
        <f>SUM(E32:E37)</f>
        <v>104440</v>
      </c>
      <c r="F38" s="1327">
        <f>SUM(F32:F37)</f>
        <v>3347</v>
      </c>
    </row>
    <row r="39" spans="1:6">
      <c r="A39" s="1109"/>
      <c r="B39" s="1110"/>
      <c r="C39" s="1110"/>
      <c r="D39" s="1110"/>
      <c r="E39" s="1110"/>
      <c r="F39" s="1167"/>
    </row>
    <row r="40" spans="1:6">
      <c r="A40" s="1170"/>
      <c r="B40" s="1107"/>
      <c r="C40" s="1107"/>
      <c r="D40" s="1107"/>
      <c r="E40" s="1107"/>
      <c r="F40" s="1171"/>
    </row>
    <row r="41" spans="1:6">
      <c r="A41" s="1170"/>
      <c r="B41" s="1107"/>
      <c r="C41" s="1107"/>
      <c r="D41" s="1107"/>
      <c r="E41" s="1107"/>
      <c r="F41" s="1171"/>
    </row>
    <row r="42" spans="1:6">
      <c r="A42" s="1170"/>
      <c r="B42" s="1107"/>
      <c r="C42" s="1107"/>
      <c r="D42" s="1107"/>
      <c r="E42" s="1107"/>
      <c r="F42" s="1171"/>
    </row>
    <row r="43" spans="1:6">
      <c r="A43" s="1170"/>
      <c r="B43" s="1107"/>
      <c r="C43" s="1107"/>
      <c r="D43" s="1107"/>
      <c r="E43" s="1107"/>
      <c r="F43" s="1171"/>
    </row>
    <row r="44" spans="1:6">
      <c r="A44" s="1170"/>
      <c r="B44" s="1107"/>
      <c r="C44" s="1107"/>
      <c r="D44" s="1107"/>
      <c r="E44" s="1107"/>
      <c r="F44" s="1171"/>
    </row>
    <row r="45" spans="1:6">
      <c r="A45" s="1170"/>
      <c r="B45" s="1107"/>
      <c r="C45" s="1107"/>
      <c r="D45" s="1107"/>
      <c r="E45" s="1107"/>
      <c r="F45" s="1171"/>
    </row>
    <row r="46" spans="1:6">
      <c r="A46" s="1170"/>
      <c r="B46" s="1107"/>
      <c r="C46" s="1107"/>
      <c r="D46" s="1107"/>
      <c r="E46" s="1107"/>
      <c r="F46" s="1171"/>
    </row>
    <row r="47" spans="1:6">
      <c r="A47" s="1170"/>
      <c r="B47" s="1107"/>
      <c r="C47" s="1107"/>
      <c r="D47" s="1107"/>
      <c r="E47" s="1107"/>
      <c r="F47" s="1171"/>
    </row>
    <row r="48" spans="1:6">
      <c r="A48" s="1170"/>
      <c r="B48" s="1107"/>
      <c r="C48" s="1107"/>
      <c r="D48" s="1107"/>
      <c r="E48" s="1107"/>
      <c r="F48" s="1171"/>
    </row>
    <row r="49" spans="1:6">
      <c r="A49" s="1170"/>
      <c r="B49" s="1107"/>
      <c r="C49" s="1107"/>
      <c r="D49" s="1107"/>
      <c r="E49" s="1107"/>
      <c r="F49" s="1171"/>
    </row>
    <row r="50" spans="1:6">
      <c r="A50" s="1170"/>
      <c r="B50" s="1107"/>
      <c r="C50" s="1107"/>
      <c r="D50" s="1107"/>
      <c r="E50" s="1107"/>
      <c r="F50" s="1171"/>
    </row>
    <row r="51" spans="1:6">
      <c r="A51" s="1170"/>
      <c r="B51" s="1107"/>
      <c r="C51" s="1107"/>
      <c r="D51" s="1107"/>
      <c r="E51" s="1107"/>
      <c r="F51" s="1171"/>
    </row>
    <row r="52" spans="1:6">
      <c r="A52" s="1170"/>
      <c r="B52" s="1107"/>
      <c r="C52" s="1107"/>
      <c r="D52" s="1107"/>
      <c r="E52" s="1107"/>
      <c r="F52" s="1171"/>
    </row>
    <row r="53" spans="1:6">
      <c r="A53" s="1170"/>
      <c r="B53" s="1107"/>
      <c r="C53" s="1107"/>
      <c r="D53" s="1107"/>
      <c r="E53" s="1107"/>
      <c r="F53" s="1171"/>
    </row>
    <row r="54" spans="1:6">
      <c r="A54" s="1170"/>
      <c r="B54" s="1107"/>
      <c r="C54" s="1107"/>
      <c r="D54" s="1107"/>
      <c r="E54" s="1107"/>
      <c r="F54" s="1171"/>
    </row>
    <row r="55" spans="1:6">
      <c r="A55" s="1170"/>
      <c r="B55" s="1107"/>
      <c r="C55" s="1107"/>
      <c r="D55" s="1107"/>
      <c r="E55" s="1107"/>
      <c r="F55" s="1171"/>
    </row>
    <row r="56" spans="1:6">
      <c r="A56" s="1170"/>
      <c r="B56" s="1107"/>
      <c r="C56" s="1107"/>
      <c r="D56" s="1107"/>
      <c r="E56" s="1107"/>
      <c r="F56" s="1171"/>
    </row>
    <row r="57" spans="1:6">
      <c r="A57" s="1170"/>
      <c r="B57" s="1107"/>
      <c r="C57" s="1107"/>
      <c r="D57" s="1107"/>
      <c r="E57" s="1107"/>
      <c r="F57" s="1171"/>
    </row>
    <row r="58" spans="1:6">
      <c r="A58" s="1170"/>
      <c r="B58" s="1107"/>
      <c r="C58" s="1107"/>
      <c r="D58" s="1107"/>
      <c r="E58" s="1107"/>
      <c r="F58" s="1171"/>
    </row>
    <row r="59" spans="1:6">
      <c r="A59" s="1170"/>
      <c r="B59" s="1107"/>
      <c r="C59" s="1107"/>
      <c r="D59" s="1107"/>
      <c r="E59" s="1107"/>
      <c r="F59" s="1171"/>
    </row>
    <row r="60" spans="1:6">
      <c r="A60" s="1170"/>
      <c r="B60" s="1107"/>
      <c r="C60" s="1107"/>
      <c r="D60" s="1107"/>
      <c r="E60" s="1107"/>
      <c r="F60" s="1171"/>
    </row>
    <row r="61" spans="1:6">
      <c r="A61" s="1170"/>
      <c r="B61" s="1107"/>
      <c r="C61" s="1107"/>
      <c r="D61" s="1107"/>
      <c r="E61" s="1107"/>
      <c r="F61" s="1171"/>
    </row>
    <row r="62" spans="1:6">
      <c r="A62" s="1170"/>
      <c r="B62" s="1107"/>
      <c r="C62" s="1107"/>
      <c r="D62" s="1107"/>
      <c r="E62" s="1107"/>
      <c r="F62" s="1171"/>
    </row>
    <row r="63" spans="1:6" ht="15.75" thickBot="1">
      <c r="A63" s="1194"/>
      <c r="B63" s="1160"/>
      <c r="C63" s="1160"/>
      <c r="D63" s="1160"/>
      <c r="E63" s="1160"/>
      <c r="F63" s="1195"/>
    </row>
    <row r="64" spans="1:6">
      <c r="A64" s="1339"/>
      <c r="B64" s="1339"/>
      <c r="C64" s="1339"/>
      <c r="D64" s="1339"/>
      <c r="E64" s="1339"/>
      <c r="F64" s="1339"/>
    </row>
    <row r="65" spans="1:6" ht="15.75">
      <c r="A65" s="114" t="s">
        <v>680</v>
      </c>
      <c r="B65" s="1107"/>
      <c r="C65" s="1107"/>
      <c r="D65" s="1107"/>
      <c r="E65" s="1107"/>
      <c r="F65" s="1107"/>
    </row>
    <row r="66" spans="1:6">
      <c r="A66" s="1108" t="s">
        <v>2909</v>
      </c>
      <c r="B66" s="1108"/>
      <c r="C66" s="1108"/>
      <c r="D66" s="1108"/>
      <c r="E66" s="1108"/>
      <c r="F66" s="1108"/>
    </row>
  </sheetData>
  <customSheetViews>
    <customSheetView guid="{15E51391-F6F3-48E9-B40F-0D0FA5B2E445}" scale="85" colorId="22" fitToPage="1">
      <selection activeCell="F37" sqref="F37"/>
      <pageMargins left="0.5" right="0.5" top="0" bottom="0" header="0.25" footer="0.25"/>
      <printOptions horizontalCentered="1" verticalCentered="1"/>
      <pageSetup scale="73" orientation="portrait" horizontalDpi="300" verticalDpi="300" r:id="rId1"/>
      <headerFooter alignWithMargins="0"/>
    </customSheetView>
    <customSheetView guid="{3A144620-83F7-4F5B-821B-3720DAB5A017}" scale="85" colorId="22" fitToPage="1">
      <selection activeCell="F37" sqref="F37"/>
      <pageMargins left="0.5" right="0.5" top="0" bottom="0" header="0.25" footer="0.25"/>
      <printOptions horizontalCentered="1" verticalCentered="1"/>
      <pageSetup scale="73" orientation="portrait" horizontalDpi="300" verticalDpi="300" r:id="rId2"/>
      <headerFooter alignWithMargins="0"/>
    </customSheetView>
    <customSheetView guid="{4AE1E835-A004-41CE-8576-E42DEB829644}" scale="85" colorId="22" fitToPage="1">
      <selection activeCell="F37" sqref="F37"/>
      <pageMargins left="0.5" right="0.5" top="0" bottom="0" header="0.25" footer="0.25"/>
      <printOptions horizontalCentered="1" verticalCentered="1"/>
      <pageSetup scale="73" orientation="portrait" horizontalDpi="300" verticalDpi="300" r:id="rId3"/>
      <headerFooter alignWithMargins="0"/>
    </customSheetView>
    <customSheetView guid="{F164CA47-D0CA-4087-947A-F5047D94B8B7}" scale="85" colorId="22" fitToPage="1">
      <selection activeCell="F37" sqref="F37"/>
      <pageMargins left="0.5" right="0.5" top="0" bottom="0" header="0.25" footer="0.25"/>
      <printOptions horizontalCentered="1" verticalCentered="1"/>
      <pageSetup scale="73" orientation="portrait" horizontalDpi="300" verticalDpi="300" r:id="rId4"/>
      <headerFooter alignWithMargins="0"/>
    </customSheetView>
    <customSheetView guid="{BD2EE8C8-7F57-4FE0-A338-C6EB2215B0F1}" scale="85" colorId="22" fitToPage="1">
      <selection activeCell="F37" sqref="F37"/>
      <pageMargins left="0.5" right="0.5" top="0" bottom="0" header="0.25" footer="0.25"/>
      <printOptions horizontalCentered="1" verticalCentered="1"/>
      <pageSetup scale="73" orientation="portrait" horizontalDpi="300" verticalDpi="300" r:id="rId5"/>
      <headerFooter alignWithMargins="0"/>
    </customSheetView>
    <customSheetView guid="{C7E3EE00-B00F-419E-8611-266863084489}" scale="85" colorId="22" fitToPage="1">
      <pageMargins left="0.5" right="0.5" top="0" bottom="0" header="0.25" footer="0.25"/>
      <printOptions horizontalCentered="1" verticalCentered="1"/>
      <pageSetup scale="73" orientation="portrait" horizontalDpi="300" verticalDpi="300" r:id="rId6"/>
      <headerFooter alignWithMargins="0"/>
    </customSheetView>
    <customSheetView guid="{3477AA39-47F3-4DEE-B5AC-34FD34A7C506}" scale="85" colorId="22" fitToPage="1">
      <pageMargins left="0.5" right="0.5" top="0" bottom="0" header="0.25" footer="0.25"/>
      <printOptions horizontalCentered="1" verticalCentered="1"/>
      <pageSetup scale="73" orientation="portrait" horizontalDpi="300" verticalDpi="300" r:id="rId7"/>
      <headerFooter alignWithMargins="0"/>
    </customSheetView>
    <customSheetView guid="{49B64248-30F9-46D2-A9F4-36D89630158D}" scale="85" colorId="22" fitToPage="1">
      <pageMargins left="0.5" right="0.5" top="0" bottom="0" header="0.25" footer="0.25"/>
      <printOptions horizontalCentered="1" verticalCentered="1"/>
      <pageSetup scale="73" orientation="portrait" horizontalDpi="300" verticalDpi="300" r:id="rId8"/>
      <headerFooter alignWithMargins="0"/>
    </customSheetView>
    <customSheetView guid="{9460FF40-1E23-4EAD-9F2E-3CC0E3823200}" scale="85" colorId="22" fitToPage="1">
      <selection activeCell="F37" sqref="F37"/>
      <pageMargins left="0.5" right="0.5" top="0" bottom="0" header="0.25" footer="0.25"/>
      <printOptions horizontalCentered="1" verticalCentered="1"/>
      <pageSetup scale="73" orientation="portrait" horizontalDpi="300" verticalDpi="300" r:id="rId9"/>
      <headerFooter alignWithMargins="0"/>
    </customSheetView>
    <customSheetView guid="{EB23B504-8D38-44C1-A572-0BC0016A4154}" scale="85" colorId="22" fitToPage="1">
      <selection activeCell="F37" sqref="F37"/>
      <pageMargins left="0.5" right="0.5" top="0" bottom="0" header="0.25" footer="0.25"/>
      <printOptions horizontalCentered="1" verticalCentered="1"/>
      <pageSetup scale="73" orientation="portrait" horizontalDpi="300" verticalDpi="300" r:id="rId10"/>
      <headerFooter alignWithMargins="0"/>
    </customSheetView>
    <customSheetView guid="{33F19BEF-14FD-48AD-9437-DC9391C2FB5D}" scale="85" colorId="22" fitToPage="1">
      <selection activeCell="F37" sqref="F37"/>
      <pageMargins left="0.5" right="0.5" top="0" bottom="0" header="0.25" footer="0.25"/>
      <printOptions horizontalCentered="1" verticalCentered="1"/>
      <pageSetup scale="73" orientation="portrait" horizontalDpi="300" verticalDpi="300" r:id="rId11"/>
      <headerFooter alignWithMargins="0"/>
    </customSheetView>
    <customSheetView guid="{3572A64A-10E1-48A8-88DB-C6FDE35A45D9}" scale="85" colorId="22" fitToPage="1">
      <selection activeCell="F37" sqref="F37"/>
      <pageMargins left="0.5" right="0.5" top="0" bottom="0" header="0.25" footer="0.25"/>
      <printOptions horizontalCentered="1" verticalCentered="1"/>
      <pageSetup scale="73" orientation="portrait" horizontalDpi="300" verticalDpi="300" r:id="rId12"/>
      <headerFooter alignWithMargins="0"/>
    </customSheetView>
    <customSheetView guid="{9A3FFF2B-6404-4DF1-A691-3B3D111BF416}" scale="85" colorId="22" fitToPage="1">
      <selection activeCell="F37" sqref="F37"/>
      <pageMargins left="0.5" right="0.5" top="0" bottom="0" header="0.25" footer="0.25"/>
      <printOptions horizontalCentered="1" verticalCentered="1"/>
      <pageSetup scale="73" orientation="portrait" horizontalDpi="300" verticalDpi="300" r:id="rId13"/>
      <headerFooter alignWithMargins="0"/>
    </customSheetView>
    <customSheetView guid="{6972FD2D-1C11-49E2-936D-D053FB86EE49}" scale="85" colorId="22" fitToPage="1">
      <selection activeCell="F37" sqref="F37"/>
      <pageMargins left="0.5" right="0.5" top="0" bottom="0" header="0.25" footer="0.25"/>
      <printOptions horizontalCentered="1" verticalCentered="1"/>
      <pageSetup scale="73" orientation="portrait" horizontalDpi="300" verticalDpi="300" r:id="rId14"/>
      <headerFooter alignWithMargins="0"/>
    </customSheetView>
    <customSheetView guid="{909B62D3-37B4-48E7-A28D-FCCB057513A6}" scale="85" colorId="22" fitToPage="1">
      <selection activeCell="F37" sqref="F37"/>
      <pageMargins left="0.5" right="0.5" top="0" bottom="0" header="0.25" footer="0.25"/>
      <printOptions horizontalCentered="1" verticalCentered="1"/>
      <pageSetup scale="73" orientation="portrait" horizontalDpi="300" verticalDpi="300" r:id="rId15"/>
      <headerFooter alignWithMargins="0"/>
    </customSheetView>
    <customSheetView guid="{AF5B460E-BE98-4D6A-BC4D-FB7F586FE8C3}" scale="85" colorId="22" fitToPage="1">
      <selection activeCell="F37" sqref="F37"/>
      <pageMargins left="0.5" right="0.5" top="0" bottom="0" header="0.25" footer="0.25"/>
      <printOptions horizontalCentered="1" verticalCentered="1"/>
      <pageSetup scale="73" orientation="portrait" horizontalDpi="300" verticalDpi="300" r:id="rId16"/>
      <headerFooter alignWithMargins="0"/>
    </customSheetView>
    <customSheetView guid="{AD2DEECA-73A1-433A-8496-725ED72ABD3B}" scale="85" colorId="22" fitToPage="1">
      <selection activeCell="F37" sqref="F37"/>
      <pageMargins left="0.5" right="0.5" top="0" bottom="0" header="0.25" footer="0.25"/>
      <printOptions horizontalCentered="1" verticalCentered="1"/>
      <pageSetup scale="73" orientation="portrait" horizontalDpi="300" verticalDpi="300" r:id="rId17"/>
      <headerFooter alignWithMargins="0"/>
    </customSheetView>
    <customSheetView guid="{613A73D1-ED13-41BC-B183-6F740B4BAFC9}" scale="60" colorId="22" showPageBreaks="1" fitToPage="1" view="pageBreakPreview" topLeftCell="A34">
      <selection activeCell="F37" sqref="F37"/>
      <pageMargins left="0.5" right="0.5" top="0" bottom="0" header="0.25" footer="0.25"/>
      <printOptions horizontalCentered="1" verticalCentered="1"/>
      <pageSetup scale="73"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67"/>
  <sheetViews>
    <sheetView defaultGridColor="0" view="pageBreakPreview" topLeftCell="A34" colorId="22" zoomScale="60" zoomScaleNormal="85" workbookViewId="0">
      <selection activeCell="H96" sqref="H96"/>
    </sheetView>
  </sheetViews>
  <sheetFormatPr defaultColWidth="9.6640625" defaultRowHeight="15"/>
  <cols>
    <col min="1" max="1" width="4.6640625" customWidth="1"/>
    <col min="2" max="2" width="30.33203125" customWidth="1"/>
    <col min="3" max="5" width="12.6640625" customWidth="1"/>
    <col min="6" max="7" width="15.6640625" customWidth="1"/>
  </cols>
  <sheetData>
    <row r="1" spans="1:7">
      <c r="A1" s="1109" t="s">
        <v>2056</v>
      </c>
      <c r="B1" s="1110"/>
      <c r="C1" s="1225"/>
      <c r="D1" s="1222" t="s">
        <v>1549</v>
      </c>
      <c r="E1" s="1110"/>
      <c r="F1" s="1223" t="s">
        <v>2058</v>
      </c>
      <c r="G1" s="1224" t="s">
        <v>2059</v>
      </c>
    </row>
    <row r="2" spans="1:7">
      <c r="A2" s="72" t="str">
        <f>'Data Sheet'!$C$25</f>
        <v>Central Hudson Gas &amp; Electric</v>
      </c>
      <c r="B2" s="1107"/>
      <c r="C2" s="1107"/>
      <c r="D2" s="1170" t="s">
        <v>1315</v>
      </c>
      <c r="E2" s="1107"/>
      <c r="F2" s="1227" t="s">
        <v>2061</v>
      </c>
      <c r="G2" s="1228"/>
    </row>
    <row r="3" spans="1:7" ht="15" customHeight="1" thickBot="1">
      <c r="A3" s="1194"/>
      <c r="B3" s="1160"/>
      <c r="C3" s="1160"/>
      <c r="D3" s="1194" t="s">
        <v>1316</v>
      </c>
      <c r="E3" s="1160"/>
      <c r="F3" s="1229" t="str">
        <f>'Data Sheet'!$C$40</f>
        <v>4/14/14</v>
      </c>
      <c r="G3" s="1202" t="str">
        <f>'Data Sheet'!$C$38</f>
        <v>12/31/13</v>
      </c>
    </row>
    <row r="4" spans="1:7" ht="15" customHeight="1" thickBot="1">
      <c r="A4" s="728" t="s">
        <v>2910</v>
      </c>
      <c r="B4" s="729"/>
      <c r="C4" s="1230"/>
      <c r="D4" s="1230"/>
      <c r="E4" s="1230"/>
      <c r="F4" s="1230"/>
      <c r="G4" s="1231"/>
    </row>
    <row r="5" spans="1:7">
      <c r="A5" s="1170"/>
      <c r="B5" s="1107"/>
      <c r="C5" s="1107"/>
      <c r="D5" s="1107"/>
      <c r="E5" s="1107"/>
      <c r="F5" s="1107"/>
      <c r="G5" s="1171"/>
    </row>
    <row r="6" spans="1:7">
      <c r="A6" s="1358" t="s">
        <v>2921</v>
      </c>
      <c r="B6" s="1340"/>
      <c r="C6" s="1340"/>
      <c r="D6" s="1107"/>
      <c r="E6" s="1107" t="s">
        <v>2922</v>
      </c>
      <c r="F6" s="1107"/>
      <c r="G6" s="1171"/>
    </row>
    <row r="7" spans="1:7">
      <c r="A7" s="1358" t="s">
        <v>2923</v>
      </c>
      <c r="B7" s="1340"/>
      <c r="C7" s="1340"/>
      <c r="D7" s="1107"/>
      <c r="E7" s="1107" t="s">
        <v>2924</v>
      </c>
      <c r="F7" s="1107"/>
      <c r="G7" s="1171"/>
    </row>
    <row r="8" spans="1:7">
      <c r="A8" s="1358" t="s">
        <v>2925</v>
      </c>
      <c r="B8" s="1340"/>
      <c r="C8" s="1340"/>
      <c r="D8" s="1107"/>
      <c r="E8" s="1107" t="s">
        <v>2926</v>
      </c>
      <c r="F8" s="1107"/>
      <c r="G8" s="1171"/>
    </row>
    <row r="9" spans="1:7">
      <c r="A9" s="1358" t="s">
        <v>2927</v>
      </c>
      <c r="B9" s="1340"/>
      <c r="C9" s="1340"/>
      <c r="D9" s="1107"/>
      <c r="E9" s="1107" t="s">
        <v>2928</v>
      </c>
      <c r="F9" s="1107"/>
      <c r="G9" s="1171"/>
    </row>
    <row r="10" spans="1:7">
      <c r="A10" s="1358" t="s">
        <v>2929</v>
      </c>
      <c r="B10" s="1340"/>
      <c r="C10" s="1340"/>
      <c r="D10" s="1107"/>
      <c r="E10" s="1107" t="s">
        <v>2930</v>
      </c>
      <c r="F10" s="1107"/>
      <c r="G10" s="1171"/>
    </row>
    <row r="11" spans="1:7">
      <c r="A11" s="1358" t="s">
        <v>2931</v>
      </c>
      <c r="B11" s="1340"/>
      <c r="C11" s="1340"/>
      <c r="D11" s="1107"/>
      <c r="E11" s="1107" t="s">
        <v>2932</v>
      </c>
      <c r="F11" s="1107"/>
      <c r="G11" s="1171"/>
    </row>
    <row r="12" spans="1:7">
      <c r="A12" s="1358" t="s">
        <v>2933</v>
      </c>
      <c r="B12" s="1340"/>
      <c r="C12" s="1340"/>
      <c r="D12" s="1107"/>
      <c r="E12" s="1107" t="s">
        <v>2934</v>
      </c>
      <c r="F12" s="1107"/>
      <c r="G12" s="1171"/>
    </row>
    <row r="13" spans="1:7">
      <c r="A13" s="1358" t="s">
        <v>2935</v>
      </c>
      <c r="B13" s="1340"/>
      <c r="C13" s="1340"/>
      <c r="D13" s="1107"/>
      <c r="E13" s="1107" t="s">
        <v>164</v>
      </c>
      <c r="F13" s="1107"/>
      <c r="G13" s="1171"/>
    </row>
    <row r="14" spans="1:7">
      <c r="A14" s="1168" t="s">
        <v>165</v>
      </c>
      <c r="B14" s="1108"/>
      <c r="C14" s="1108"/>
      <c r="D14" s="1107"/>
      <c r="E14" s="1107" t="s">
        <v>166</v>
      </c>
      <c r="F14" s="1107"/>
      <c r="G14" s="1171"/>
    </row>
    <row r="15" spans="1:7">
      <c r="A15" s="1168" t="s">
        <v>167</v>
      </c>
      <c r="B15" s="1108"/>
      <c r="C15" s="1108"/>
      <c r="D15" s="1107"/>
      <c r="E15" s="1107" t="s">
        <v>168</v>
      </c>
      <c r="F15" s="1107"/>
      <c r="G15" s="1171"/>
    </row>
    <row r="16" spans="1:7">
      <c r="A16" s="1170" t="s">
        <v>169</v>
      </c>
      <c r="B16" s="1107"/>
      <c r="C16" s="1107"/>
      <c r="D16" s="1107"/>
      <c r="E16" s="1107" t="s">
        <v>170</v>
      </c>
      <c r="F16" s="1107"/>
      <c r="G16" s="1171"/>
    </row>
    <row r="17" spans="1:7">
      <c r="A17" s="1170" t="s">
        <v>171</v>
      </c>
      <c r="B17" s="1107"/>
      <c r="C17" s="1107"/>
      <c r="D17" s="1107"/>
      <c r="E17" s="1107" t="s">
        <v>172</v>
      </c>
      <c r="F17" s="1107"/>
      <c r="G17" s="1171"/>
    </row>
    <row r="18" spans="1:7">
      <c r="A18" s="1170" t="s">
        <v>3077</v>
      </c>
      <c r="B18" s="1107"/>
      <c r="C18" s="1107"/>
      <c r="D18" s="1107"/>
      <c r="E18" s="1107" t="s">
        <v>3078</v>
      </c>
      <c r="F18" s="1107"/>
      <c r="G18" s="1171"/>
    </row>
    <row r="19" spans="1:7">
      <c r="A19" s="1170" t="s">
        <v>3079</v>
      </c>
      <c r="B19" s="1107"/>
      <c r="C19" s="1107"/>
      <c r="D19" s="1107"/>
      <c r="E19" s="1107" t="s">
        <v>3080</v>
      </c>
      <c r="F19" s="1107"/>
      <c r="G19" s="1171"/>
    </row>
    <row r="20" spans="1:7">
      <c r="A20" s="1170" t="s">
        <v>3081</v>
      </c>
      <c r="B20" s="1107"/>
      <c r="C20" s="1107"/>
      <c r="D20" s="1107"/>
      <c r="E20" s="1107" t="s">
        <v>3082</v>
      </c>
      <c r="F20" s="1107"/>
      <c r="G20" s="1171"/>
    </row>
    <row r="21" spans="1:7">
      <c r="A21" s="1170" t="s">
        <v>3083</v>
      </c>
      <c r="B21" s="1107"/>
      <c r="C21" s="1107"/>
      <c r="D21" s="1107"/>
      <c r="E21" s="1107" t="s">
        <v>3084</v>
      </c>
      <c r="F21" s="1107"/>
      <c r="G21" s="1171"/>
    </row>
    <row r="22" spans="1:7">
      <c r="A22" s="1170" t="s">
        <v>3085</v>
      </c>
      <c r="B22" s="1107"/>
      <c r="C22" s="1107"/>
      <c r="D22" s="1107"/>
      <c r="E22" s="1107" t="s">
        <v>2928</v>
      </c>
      <c r="F22" s="1107"/>
      <c r="G22" s="1171"/>
    </row>
    <row r="23" spans="1:7">
      <c r="A23" s="1170" t="s">
        <v>3086</v>
      </c>
      <c r="B23" s="1107"/>
      <c r="C23" s="1107"/>
      <c r="D23" s="1107"/>
      <c r="E23" s="1107" t="s">
        <v>3087</v>
      </c>
      <c r="F23" s="1107"/>
      <c r="G23" s="1171"/>
    </row>
    <row r="24" spans="1:7">
      <c r="A24" s="1170" t="s">
        <v>3088</v>
      </c>
      <c r="B24" s="1107"/>
      <c r="C24" s="1107"/>
      <c r="D24" s="1107"/>
      <c r="E24" s="1107" t="s">
        <v>3089</v>
      </c>
      <c r="F24" s="1107"/>
      <c r="G24" s="1171"/>
    </row>
    <row r="25" spans="1:7">
      <c r="A25" s="1170" t="s">
        <v>3090</v>
      </c>
      <c r="B25" s="1107"/>
      <c r="C25" s="1107"/>
      <c r="D25" s="1107"/>
      <c r="E25" s="1107" t="s">
        <v>3091</v>
      </c>
      <c r="F25" s="1107"/>
      <c r="G25" s="1171"/>
    </row>
    <row r="26" spans="1:7">
      <c r="A26" s="1170" t="s">
        <v>3092</v>
      </c>
      <c r="B26" s="1107"/>
      <c r="C26" s="1107"/>
      <c r="D26" s="1107"/>
      <c r="E26" s="1107" t="s">
        <v>3093</v>
      </c>
      <c r="F26" s="1107"/>
      <c r="G26" s="1171"/>
    </row>
    <row r="27" spans="1:7">
      <c r="A27" s="1170" t="s">
        <v>3094</v>
      </c>
      <c r="B27" s="1107"/>
      <c r="C27" s="1107"/>
      <c r="D27" s="1107"/>
      <c r="E27" s="1107" t="s">
        <v>193</v>
      </c>
      <c r="F27" s="1107"/>
      <c r="G27" s="1171"/>
    </row>
    <row r="28" spans="1:7">
      <c r="A28" s="1170" t="s">
        <v>194</v>
      </c>
      <c r="B28" s="1107"/>
      <c r="C28" s="1107"/>
      <c r="D28" s="1107"/>
      <c r="E28" s="1107" t="s">
        <v>195</v>
      </c>
      <c r="F28" s="1107"/>
      <c r="G28" s="1171"/>
    </row>
    <row r="29" spans="1:7">
      <c r="A29" s="1170" t="s">
        <v>196</v>
      </c>
      <c r="B29" s="1107"/>
      <c r="C29" s="1107"/>
      <c r="D29" s="1107"/>
      <c r="E29" s="1107" t="s">
        <v>197</v>
      </c>
      <c r="F29" s="1107"/>
      <c r="G29" s="1171"/>
    </row>
    <row r="30" spans="1:7">
      <c r="A30" s="1170" t="s">
        <v>198</v>
      </c>
      <c r="B30" s="1107"/>
      <c r="C30" s="1107"/>
      <c r="D30" s="1107"/>
      <c r="E30" s="1107" t="s">
        <v>199</v>
      </c>
      <c r="F30" s="1107"/>
      <c r="G30" s="1171"/>
    </row>
    <row r="31" spans="1:7">
      <c r="A31" s="1170" t="s">
        <v>200</v>
      </c>
      <c r="B31" s="1107"/>
      <c r="C31" s="1107"/>
      <c r="D31" s="1107"/>
      <c r="E31" s="1107" t="s">
        <v>201</v>
      </c>
      <c r="F31" s="1107"/>
      <c r="G31" s="1171"/>
    </row>
    <row r="32" spans="1:7">
      <c r="A32" s="1170" t="s">
        <v>307</v>
      </c>
      <c r="B32" s="1107"/>
      <c r="C32" s="1107"/>
      <c r="D32" s="1107"/>
      <c r="E32" s="1107" t="s">
        <v>308</v>
      </c>
      <c r="F32" s="1107"/>
      <c r="G32" s="1171"/>
    </row>
    <row r="33" spans="1:7">
      <c r="A33" s="1170" t="s">
        <v>309</v>
      </c>
      <c r="B33" s="1107"/>
      <c r="C33" s="1107"/>
      <c r="D33" s="1107"/>
      <c r="E33" s="1107" t="s">
        <v>310</v>
      </c>
      <c r="F33" s="1107"/>
      <c r="G33" s="1171"/>
    </row>
    <row r="34" spans="1:7">
      <c r="A34" s="1170" t="s">
        <v>311</v>
      </c>
      <c r="B34" s="1107"/>
      <c r="C34" s="1107"/>
      <c r="D34" s="1107"/>
      <c r="E34" s="1107" t="s">
        <v>195</v>
      </c>
      <c r="F34" s="1107"/>
      <c r="G34" s="1171"/>
    </row>
    <row r="35" spans="1:7">
      <c r="A35" s="1170" t="s">
        <v>312</v>
      </c>
      <c r="B35" s="1107"/>
      <c r="C35" s="1107"/>
      <c r="D35" s="1107"/>
      <c r="E35" s="1107" t="s">
        <v>313</v>
      </c>
      <c r="F35" s="1107"/>
      <c r="G35" s="1171"/>
    </row>
    <row r="36" spans="1:7">
      <c r="A36" s="1170" t="s">
        <v>314</v>
      </c>
      <c r="B36" s="1107"/>
      <c r="C36" s="1107"/>
      <c r="D36" s="1107"/>
      <c r="E36" s="1107" t="s">
        <v>315</v>
      </c>
      <c r="F36" s="1107"/>
      <c r="G36" s="1171"/>
    </row>
    <row r="37" spans="1:7">
      <c r="A37" s="1170" t="s">
        <v>316</v>
      </c>
      <c r="B37" s="1107"/>
      <c r="C37" s="1107"/>
      <c r="D37" s="1107"/>
      <c r="E37" s="1107" t="s">
        <v>317</v>
      </c>
      <c r="F37" s="1107"/>
      <c r="G37" s="1171"/>
    </row>
    <row r="38" spans="1:7">
      <c r="A38" s="1170" t="s">
        <v>318</v>
      </c>
      <c r="B38" s="1107"/>
      <c r="C38" s="1107"/>
      <c r="D38" s="1107"/>
      <c r="E38" s="1107" t="s">
        <v>319</v>
      </c>
      <c r="F38" s="1107"/>
      <c r="G38" s="1171"/>
    </row>
    <row r="39" spans="1:7">
      <c r="A39" s="1170" t="s">
        <v>320</v>
      </c>
      <c r="B39" s="1107"/>
      <c r="C39" s="1107"/>
      <c r="D39" s="1107"/>
      <c r="E39" s="1107" t="s">
        <v>321</v>
      </c>
      <c r="F39" s="1107"/>
      <c r="G39" s="1171"/>
    </row>
    <row r="40" spans="1:7">
      <c r="A40" s="1170" t="s">
        <v>173</v>
      </c>
      <c r="B40" s="1107"/>
      <c r="C40" s="1107"/>
      <c r="D40" s="1107"/>
      <c r="E40" s="1107" t="s">
        <v>174</v>
      </c>
      <c r="F40" s="1107"/>
      <c r="G40" s="1171"/>
    </row>
    <row r="41" spans="1:7">
      <c r="A41" s="1170" t="s">
        <v>175</v>
      </c>
      <c r="B41" s="1107"/>
      <c r="C41" s="1107"/>
      <c r="D41" s="1107"/>
      <c r="E41" s="1107" t="s">
        <v>176</v>
      </c>
      <c r="F41" s="1107"/>
      <c r="G41" s="1171"/>
    </row>
    <row r="42" spans="1:7">
      <c r="A42" s="1170" t="s">
        <v>177</v>
      </c>
      <c r="B42" s="1107"/>
      <c r="C42" s="1107"/>
      <c r="D42" s="1107"/>
      <c r="E42" s="1107" t="s">
        <v>178</v>
      </c>
      <c r="F42" s="1107"/>
      <c r="G42" s="1171"/>
    </row>
    <row r="43" spans="1:7">
      <c r="A43" s="1170" t="s">
        <v>179</v>
      </c>
      <c r="B43" s="1107"/>
      <c r="C43" s="1107"/>
      <c r="D43" s="1107"/>
      <c r="E43" s="1107" t="s">
        <v>2928</v>
      </c>
      <c r="F43" s="1107"/>
      <c r="G43" s="1171"/>
    </row>
    <row r="44" spans="1:7">
      <c r="A44" s="1170" t="s">
        <v>180</v>
      </c>
      <c r="B44" s="1107"/>
      <c r="C44" s="1107"/>
      <c r="D44" s="1107"/>
      <c r="E44" s="1107" t="s">
        <v>181</v>
      </c>
      <c r="F44" s="1107"/>
      <c r="G44" s="1171"/>
    </row>
    <row r="45" spans="1:7">
      <c r="A45" s="1170" t="s">
        <v>182</v>
      </c>
      <c r="B45" s="1107"/>
      <c r="C45" s="1107"/>
      <c r="D45" s="1107"/>
      <c r="E45" s="1107" t="s">
        <v>183</v>
      </c>
      <c r="F45" s="1107"/>
      <c r="G45" s="1171"/>
    </row>
    <row r="46" spans="1:7">
      <c r="A46" s="1170" t="s">
        <v>184</v>
      </c>
      <c r="B46" s="1107"/>
      <c r="C46" s="1107"/>
      <c r="D46" s="1107"/>
      <c r="E46" s="1107" t="s">
        <v>303</v>
      </c>
      <c r="F46" s="1107"/>
      <c r="G46" s="1171"/>
    </row>
    <row r="47" spans="1:7">
      <c r="A47" s="1170" t="s">
        <v>304</v>
      </c>
      <c r="B47" s="1107"/>
      <c r="C47" s="1107"/>
      <c r="D47" s="1107"/>
      <c r="E47" s="1107" t="s">
        <v>305</v>
      </c>
      <c r="F47" s="1107"/>
      <c r="G47" s="1171"/>
    </row>
    <row r="48" spans="1:7">
      <c r="A48" s="1170" t="s">
        <v>306</v>
      </c>
      <c r="B48" s="1107"/>
      <c r="C48" s="1107"/>
      <c r="D48" s="1107"/>
      <c r="E48" s="1107" t="s">
        <v>1569</v>
      </c>
      <c r="F48" s="1107"/>
      <c r="G48" s="1171"/>
    </row>
    <row r="49" spans="1:7">
      <c r="A49" s="1170"/>
      <c r="B49" s="1107"/>
      <c r="C49" s="1107"/>
      <c r="D49" s="1107"/>
      <c r="E49" s="1107" t="s">
        <v>1570</v>
      </c>
      <c r="F49" s="1107"/>
      <c r="G49" s="1171"/>
    </row>
    <row r="50" spans="1:7" ht="15.75" thickBot="1">
      <c r="A50" s="1170"/>
      <c r="B50" s="1107"/>
      <c r="C50" s="1107"/>
      <c r="D50" s="1107"/>
      <c r="E50" s="1107"/>
      <c r="F50" s="1107"/>
      <c r="G50" s="1171"/>
    </row>
    <row r="51" spans="1:7" ht="15.75" thickBot="1">
      <c r="A51" s="1290"/>
      <c r="B51" s="1234"/>
      <c r="C51" s="1232" t="s">
        <v>2531</v>
      </c>
      <c r="D51" s="1232"/>
      <c r="E51" s="1231"/>
      <c r="F51" s="1234"/>
      <c r="G51" s="1209"/>
    </row>
    <row r="52" spans="1:7">
      <c r="A52" s="1237"/>
      <c r="B52" s="1120"/>
      <c r="C52" s="1120"/>
      <c r="D52" s="1120"/>
      <c r="E52" s="1120"/>
      <c r="F52" s="1120" t="s">
        <v>3647</v>
      </c>
      <c r="G52" s="1120"/>
    </row>
    <row r="53" spans="1:7">
      <c r="A53" s="1237" t="s">
        <v>1984</v>
      </c>
      <c r="B53" s="1120" t="s">
        <v>1571</v>
      </c>
      <c r="C53" s="1120" t="s">
        <v>3651</v>
      </c>
      <c r="D53" s="1120" t="s">
        <v>388</v>
      </c>
      <c r="E53" s="1120" t="s">
        <v>389</v>
      </c>
      <c r="F53" s="1120" t="s">
        <v>1572</v>
      </c>
      <c r="G53" s="1120" t="s">
        <v>1573</v>
      </c>
    </row>
    <row r="54" spans="1:7">
      <c r="A54" s="1237" t="s">
        <v>1987</v>
      </c>
      <c r="B54" s="803"/>
      <c r="C54" s="1171"/>
      <c r="D54" s="1171"/>
      <c r="E54" s="1120"/>
      <c r="F54" s="1120" t="s">
        <v>654</v>
      </c>
      <c r="G54" s="1120" t="s">
        <v>1107</v>
      </c>
    </row>
    <row r="55" spans="1:7" ht="15.75" thickBot="1">
      <c r="A55" s="1247"/>
      <c r="B55" s="1240" t="s">
        <v>3447</v>
      </c>
      <c r="C55" s="1240" t="s">
        <v>3448</v>
      </c>
      <c r="D55" s="1240" t="s">
        <v>3449</v>
      </c>
      <c r="E55" s="1240" t="s">
        <v>3450</v>
      </c>
      <c r="F55" s="1240" t="s">
        <v>2692</v>
      </c>
      <c r="G55" s="1240" t="s">
        <v>2693</v>
      </c>
    </row>
    <row r="56" spans="1:7">
      <c r="A56" s="1298">
        <v>1</v>
      </c>
      <c r="B56" s="1186" t="s">
        <v>1574</v>
      </c>
      <c r="C56" s="1304"/>
      <c r="D56" s="1304"/>
      <c r="E56" s="1304"/>
      <c r="F56" s="1304"/>
      <c r="G56" s="1304"/>
    </row>
    <row r="57" spans="1:7">
      <c r="A57" s="1298">
        <v>2</v>
      </c>
      <c r="B57" s="1186" t="s">
        <v>1575</v>
      </c>
      <c r="C57" s="1304">
        <v>108711</v>
      </c>
      <c r="D57" s="1304"/>
      <c r="E57" s="1304"/>
      <c r="F57" s="1304">
        <v>1003413</v>
      </c>
      <c r="G57" s="1304"/>
    </row>
    <row r="58" spans="1:7">
      <c r="A58" s="1292">
        <v>3</v>
      </c>
      <c r="B58" s="1186" t="s">
        <v>1576</v>
      </c>
      <c r="C58" s="1304"/>
      <c r="D58" s="1304"/>
      <c r="E58" s="1304"/>
      <c r="F58" s="1304"/>
      <c r="G58" s="1304"/>
    </row>
    <row r="59" spans="1:7">
      <c r="A59" s="1292">
        <v>4</v>
      </c>
      <c r="B59" s="1186" t="s">
        <v>1577</v>
      </c>
      <c r="C59" s="1304"/>
      <c r="D59" s="1304"/>
      <c r="E59" s="1304"/>
      <c r="F59" s="1304">
        <v>209678</v>
      </c>
      <c r="G59" s="1304"/>
    </row>
    <row r="60" spans="1:7">
      <c r="A60" s="1292">
        <v>5</v>
      </c>
      <c r="B60" s="1186" t="s">
        <v>1578</v>
      </c>
      <c r="C60" s="1304">
        <v>1806</v>
      </c>
      <c r="D60" s="1304">
        <v>408801</v>
      </c>
      <c r="E60" s="1304"/>
      <c r="F60" s="1304">
        <v>45635036</v>
      </c>
      <c r="G60" s="1304"/>
    </row>
    <row r="61" spans="1:7">
      <c r="A61" s="1292">
        <v>6</v>
      </c>
      <c r="B61" s="1186" t="s">
        <v>1579</v>
      </c>
      <c r="C61" s="1304"/>
      <c r="D61" s="1304"/>
      <c r="E61" s="1304"/>
      <c r="F61" s="1304"/>
      <c r="G61" s="1304"/>
    </row>
    <row r="62" spans="1:7">
      <c r="A62" s="1292">
        <v>7</v>
      </c>
      <c r="B62" s="1186" t="s">
        <v>3099</v>
      </c>
      <c r="C62" s="1304"/>
      <c r="D62" s="1304"/>
      <c r="E62" s="1304"/>
      <c r="F62" s="1304"/>
      <c r="G62" s="1304"/>
    </row>
    <row r="63" spans="1:7">
      <c r="A63" s="1292">
        <v>8</v>
      </c>
      <c r="B63" s="1186" t="s">
        <v>3100</v>
      </c>
      <c r="C63" s="1304">
        <f>SUM(C56:C62)</f>
        <v>110517</v>
      </c>
      <c r="D63" s="1304">
        <f>SUM(D56:D62)</f>
        <v>408801</v>
      </c>
      <c r="E63" s="1304">
        <f>SUM(E56:E62)</f>
        <v>0</v>
      </c>
      <c r="F63" s="1304">
        <f>SUM(F56:F62)</f>
        <v>46848127</v>
      </c>
      <c r="G63" s="1304">
        <f>SUM(G56:G62)</f>
        <v>0</v>
      </c>
    </row>
    <row r="64" spans="1:7" ht="15.75" thickBot="1">
      <c r="A64" s="1247">
        <v>9</v>
      </c>
      <c r="B64" s="1195" t="s">
        <v>3101</v>
      </c>
      <c r="C64" s="1327"/>
      <c r="D64" s="1327"/>
      <c r="E64" s="1327"/>
      <c r="F64" s="1327"/>
      <c r="G64" s="1327"/>
    </row>
    <row r="65" spans="1:7">
      <c r="A65" s="1339"/>
      <c r="B65" s="1339"/>
      <c r="C65" s="1353"/>
      <c r="D65" s="1353"/>
      <c r="E65" s="1353"/>
      <c r="F65" s="1353"/>
      <c r="G65" s="1353"/>
    </row>
    <row r="66" spans="1:7" ht="15.75">
      <c r="A66" s="114" t="s">
        <v>680</v>
      </c>
    </row>
    <row r="67" spans="1:7">
      <c r="A67" s="1108" t="s">
        <v>3102</v>
      </c>
      <c r="B67" s="1108"/>
      <c r="C67" s="1108"/>
      <c r="D67" s="1108"/>
      <c r="E67" s="1108"/>
      <c r="F67" s="1108"/>
      <c r="G67" s="1108"/>
    </row>
  </sheetData>
  <customSheetViews>
    <customSheetView guid="{15E51391-F6F3-48E9-B40F-0D0FA5B2E445}" scale="85" colorId="22" fitToPage="1">
      <selection activeCell="F61" sqref="F61"/>
      <pageMargins left="0.5" right="0.5" top="0" bottom="0" header="0.25" footer="0.25"/>
      <printOptions horizontalCentered="1" verticalCentered="1"/>
      <pageSetup scale="74" orientation="portrait" horizontalDpi="300" verticalDpi="300" r:id="rId1"/>
      <headerFooter alignWithMargins="0"/>
    </customSheetView>
    <customSheetView guid="{3A144620-83F7-4F5B-821B-3720DAB5A017}" scale="85" colorId="22" fitToPage="1">
      <selection activeCell="F61" sqref="F61"/>
      <pageMargins left="0.5" right="0.5" top="0" bottom="0" header="0.25" footer="0.25"/>
      <printOptions horizontalCentered="1" verticalCentered="1"/>
      <pageSetup scale="74" orientation="portrait" horizontalDpi="300" verticalDpi="300" r:id="rId2"/>
      <headerFooter alignWithMargins="0"/>
    </customSheetView>
    <customSheetView guid="{4AE1E835-A004-41CE-8576-E42DEB829644}" scale="85" colorId="22" fitToPage="1">
      <pageMargins left="0.5" right="0.5" top="0" bottom="0" header="0.25" footer="0.25"/>
      <printOptions horizontalCentered="1" verticalCentered="1"/>
      <pageSetup scale="74" orientation="portrait" horizontalDpi="300" verticalDpi="300" r:id="rId3"/>
      <headerFooter alignWithMargins="0"/>
    </customSheetView>
    <customSheetView guid="{F164CA47-D0CA-4087-947A-F5047D94B8B7}" scale="85" colorId="22" fitToPage="1">
      <pageMargins left="0.5" right="0.5" top="0" bottom="0" header="0.25" footer="0.25"/>
      <printOptions horizontalCentered="1" verticalCentered="1"/>
      <pageSetup scale="74" orientation="portrait" horizontalDpi="300" verticalDpi="300" r:id="rId4"/>
      <headerFooter alignWithMargins="0"/>
    </customSheetView>
    <customSheetView guid="{BD2EE8C8-7F57-4FE0-A338-C6EB2215B0F1}" scale="85" colorId="22" fitToPage="1">
      <pageMargins left="0.5" right="0.5" top="0" bottom="0" header="0.25" footer="0.25"/>
      <printOptions horizontalCentered="1" verticalCentered="1"/>
      <pageSetup scale="74" orientation="portrait" horizontalDpi="300" verticalDpi="300" r:id="rId5"/>
      <headerFooter alignWithMargins="0"/>
    </customSheetView>
    <customSheetView guid="{C7E3EE00-B00F-419E-8611-266863084489}" scale="85" colorId="22" fitToPage="1">
      <pageMargins left="0.5" right="0.5" top="0" bottom="0" header="0.25" footer="0.25"/>
      <printOptions horizontalCentered="1" verticalCentered="1"/>
      <pageSetup scale="74" orientation="portrait" horizontalDpi="300" verticalDpi="300" r:id="rId6"/>
      <headerFooter alignWithMargins="0"/>
    </customSheetView>
    <customSheetView guid="{3477AA39-47F3-4DEE-B5AC-34FD34A7C506}" scale="85" colorId="22" fitToPage="1">
      <pageMargins left="0.5" right="0.5" top="0" bottom="0" header="0.25" footer="0.25"/>
      <printOptions horizontalCentered="1" verticalCentered="1"/>
      <pageSetup scale="74" orientation="portrait" horizontalDpi="300" verticalDpi="300" r:id="rId7"/>
      <headerFooter alignWithMargins="0"/>
    </customSheetView>
    <customSheetView guid="{49B64248-30F9-46D2-A9F4-36D89630158D}" scale="85" colorId="22" fitToPage="1">
      <pageMargins left="0.5" right="0.5" top="0" bottom="0" header="0.25" footer="0.25"/>
      <printOptions horizontalCentered="1" verticalCentered="1"/>
      <pageSetup scale="74" orientation="portrait" horizontalDpi="300" verticalDpi="300" r:id="rId8"/>
      <headerFooter alignWithMargins="0"/>
    </customSheetView>
    <customSheetView guid="{9460FF40-1E23-4EAD-9F2E-3CC0E3823200}" scale="85" colorId="22" fitToPage="1">
      <pageMargins left="0.5" right="0.5" top="0" bottom="0" header="0.25" footer="0.25"/>
      <printOptions horizontalCentered="1" verticalCentered="1"/>
      <pageSetup scale="74" orientation="portrait" horizontalDpi="300" verticalDpi="300" r:id="rId9"/>
      <headerFooter alignWithMargins="0"/>
    </customSheetView>
    <customSheetView guid="{EB23B504-8D38-44C1-A572-0BC0016A4154}" scale="85" colorId="22" fitToPage="1">
      <pageMargins left="0.5" right="0.5" top="0" bottom="0" header="0.25" footer="0.25"/>
      <printOptions horizontalCentered="1" verticalCentered="1"/>
      <pageSetup scale="74" orientation="portrait" horizontalDpi="300" verticalDpi="300" r:id="rId10"/>
      <headerFooter alignWithMargins="0"/>
    </customSheetView>
    <customSheetView guid="{33F19BEF-14FD-48AD-9437-DC9391C2FB5D}" scale="85" colorId="22" fitToPage="1">
      <pageMargins left="0.5" right="0.5" top="0" bottom="0" header="0.25" footer="0.25"/>
      <printOptions horizontalCentered="1" verticalCentered="1"/>
      <pageSetup scale="74" orientation="portrait" horizontalDpi="300" verticalDpi="300" r:id="rId11"/>
      <headerFooter alignWithMargins="0"/>
    </customSheetView>
    <customSheetView guid="{3572A64A-10E1-48A8-88DB-C6FDE35A45D9}" scale="85" colorId="22" fitToPage="1">
      <pageMargins left="0.5" right="0.5" top="0" bottom="0" header="0.25" footer="0.25"/>
      <printOptions horizontalCentered="1" verticalCentered="1"/>
      <pageSetup scale="74" orientation="portrait" horizontalDpi="300" verticalDpi="300" r:id="rId12"/>
      <headerFooter alignWithMargins="0"/>
    </customSheetView>
    <customSheetView guid="{9A3FFF2B-6404-4DF1-A691-3B3D111BF416}" scale="85" colorId="22" fitToPage="1">
      <selection activeCell="F61" sqref="F61"/>
      <pageMargins left="0.5" right="0.5" top="0" bottom="0" header="0.25" footer="0.25"/>
      <printOptions horizontalCentered="1" verticalCentered="1"/>
      <pageSetup scale="74" orientation="portrait" horizontalDpi="300" verticalDpi="300" r:id="rId13"/>
      <headerFooter alignWithMargins="0"/>
    </customSheetView>
    <customSheetView guid="{6972FD2D-1C11-49E2-936D-D053FB86EE49}" scale="85" colorId="22" fitToPage="1">
      <selection activeCell="F61" sqref="F61"/>
      <pageMargins left="0.5" right="0.5" top="0" bottom="0" header="0.25" footer="0.25"/>
      <printOptions horizontalCentered="1" verticalCentered="1"/>
      <pageSetup scale="74" orientation="portrait" horizontalDpi="300" verticalDpi="300" r:id="rId14"/>
      <headerFooter alignWithMargins="0"/>
    </customSheetView>
    <customSheetView guid="{909B62D3-37B4-48E7-A28D-FCCB057513A6}" scale="85" colorId="22" fitToPage="1">
      <selection activeCell="F61" sqref="F61"/>
      <pageMargins left="0.5" right="0.5" top="0" bottom="0" header="0.25" footer="0.25"/>
      <printOptions horizontalCentered="1" verticalCentered="1"/>
      <pageSetup scale="74" orientation="portrait" horizontalDpi="300" verticalDpi="300" r:id="rId15"/>
      <headerFooter alignWithMargins="0"/>
    </customSheetView>
    <customSheetView guid="{AF5B460E-BE98-4D6A-BC4D-FB7F586FE8C3}" scale="85" colorId="22" showPageBreaks="1" fitToPage="1" topLeftCell="A28">
      <selection activeCell="E66" sqref="E66"/>
      <pageMargins left="0.5" right="0.5" top="0" bottom="0" header="0.25" footer="0.25"/>
      <printOptions horizontalCentered="1" verticalCentered="1"/>
      <pageSetup scale="76" orientation="portrait" horizontalDpi="300" verticalDpi="300" r:id="rId16"/>
      <headerFooter alignWithMargins="0"/>
    </customSheetView>
    <customSheetView guid="{AD2DEECA-73A1-433A-8496-725ED72ABD3B}" scale="85" colorId="22" fitToPage="1">
      <selection activeCell="F61" sqref="F61"/>
      <pageMargins left="0.5" right="0.5" top="0" bottom="0" header="0.25" footer="0.25"/>
      <printOptions horizontalCentered="1" verticalCentered="1"/>
      <pageSetup scale="74" orientation="portrait" horizontalDpi="300" verticalDpi="300" r:id="rId17"/>
      <headerFooter alignWithMargins="0"/>
    </customSheetView>
    <customSheetView guid="{613A73D1-ED13-41BC-B183-6F740B4BAFC9}" scale="60" colorId="22" showPageBreaks="1" fitToPage="1" view="pageBreakPreview" topLeftCell="A34">
      <selection activeCell="F61" sqref="F61"/>
      <pageMargins left="0.5" right="0.5" top="0" bottom="0" header="0.25" footer="0.25"/>
      <printOptions horizontalCentered="1" verticalCentered="1"/>
      <pageSetup scale="76"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63"/>
  <sheetViews>
    <sheetView defaultGridColor="0" view="pageBreakPreview" topLeftCell="A19" colorId="22" zoomScale="60" zoomScaleNormal="85" workbookViewId="0">
      <selection activeCell="H96" sqref="H96"/>
    </sheetView>
  </sheetViews>
  <sheetFormatPr defaultColWidth="9.6640625" defaultRowHeight="15"/>
  <cols>
    <col min="1" max="1" width="4.6640625" customWidth="1"/>
    <col min="2" max="2" width="30.6640625" customWidth="1"/>
    <col min="3" max="4" width="14.6640625" customWidth="1"/>
    <col min="5" max="6" width="18.6640625" customWidth="1"/>
  </cols>
  <sheetData>
    <row r="1" spans="1:6">
      <c r="A1" s="1109" t="s">
        <v>2056</v>
      </c>
      <c r="B1" s="1110"/>
      <c r="C1" s="1222" t="s">
        <v>1549</v>
      </c>
      <c r="D1" s="1225"/>
      <c r="E1" s="1223" t="s">
        <v>2058</v>
      </c>
      <c r="F1" s="1224" t="s">
        <v>2059</v>
      </c>
    </row>
    <row r="2" spans="1:6">
      <c r="A2" s="72" t="str">
        <f>'Data Sheet'!$C$25</f>
        <v>Central Hudson Gas &amp; Electric</v>
      </c>
      <c r="B2" s="1107"/>
      <c r="C2" s="1170" t="s">
        <v>1315</v>
      </c>
      <c r="D2" s="1107"/>
      <c r="E2" s="1227" t="s">
        <v>2061</v>
      </c>
      <c r="F2" s="1228"/>
    </row>
    <row r="3" spans="1:6" ht="15" customHeight="1" thickBot="1">
      <c r="A3" s="1194"/>
      <c r="B3" s="1160"/>
      <c r="C3" s="1194" t="s">
        <v>1316</v>
      </c>
      <c r="D3" s="1160"/>
      <c r="E3" s="1229" t="str">
        <f>'Data Sheet'!$C$40</f>
        <v>4/14/14</v>
      </c>
      <c r="F3" s="1202" t="str">
        <f>'Data Sheet'!$C$38</f>
        <v>12/31/13</v>
      </c>
    </row>
    <row r="4" spans="1:6" ht="15" customHeight="1" thickBot="1">
      <c r="A4" s="728" t="s">
        <v>3103</v>
      </c>
      <c r="B4" s="729"/>
      <c r="C4" s="1230"/>
      <c r="D4" s="1230"/>
      <c r="E4" s="1230"/>
      <c r="F4" s="1231"/>
    </row>
    <row r="5" spans="1:6">
      <c r="A5" s="1170"/>
      <c r="B5" s="1107"/>
      <c r="C5" s="1107"/>
      <c r="D5" s="1107"/>
      <c r="E5" s="1107"/>
      <c r="F5" s="1171"/>
    </row>
    <row r="6" spans="1:6">
      <c r="A6" s="1170" t="s">
        <v>3104</v>
      </c>
      <c r="B6" s="1107"/>
      <c r="C6" s="1107"/>
      <c r="D6" s="1107" t="s">
        <v>3105</v>
      </c>
      <c r="E6" s="1107"/>
      <c r="F6" s="1171"/>
    </row>
    <row r="7" spans="1:6">
      <c r="A7" s="1170" t="s">
        <v>3106</v>
      </c>
      <c r="B7" s="1107"/>
      <c r="C7" s="1107"/>
      <c r="D7" s="1107" t="s">
        <v>3107</v>
      </c>
      <c r="E7" s="1107"/>
      <c r="F7" s="1171"/>
    </row>
    <row r="8" spans="1:6">
      <c r="A8" s="1170" t="s">
        <v>3108</v>
      </c>
      <c r="B8" s="1107"/>
      <c r="C8" s="1107"/>
      <c r="D8" s="1107" t="s">
        <v>299</v>
      </c>
      <c r="E8" s="1107"/>
      <c r="F8" s="1171"/>
    </row>
    <row r="9" spans="1:6">
      <c r="A9" s="1170" t="s">
        <v>300</v>
      </c>
      <c r="B9" s="1107"/>
      <c r="C9" s="1107"/>
      <c r="D9" s="1107" t="s">
        <v>301</v>
      </c>
      <c r="E9" s="1107"/>
      <c r="F9" s="1171"/>
    </row>
    <row r="10" spans="1:6">
      <c r="A10" s="1170" t="s">
        <v>302</v>
      </c>
      <c r="B10" s="1107"/>
      <c r="C10" s="1107"/>
      <c r="D10" s="1107" t="s">
        <v>4309</v>
      </c>
      <c r="E10" s="1107"/>
      <c r="F10" s="1171"/>
    </row>
    <row r="11" spans="1:6">
      <c r="A11" s="1170" t="s">
        <v>4310</v>
      </c>
      <c r="B11" s="1107"/>
      <c r="C11" s="1107"/>
      <c r="D11" s="1107" t="s">
        <v>4311</v>
      </c>
      <c r="E11" s="1107"/>
      <c r="F11" s="1171"/>
    </row>
    <row r="12" spans="1:6">
      <c r="A12" s="1170" t="s">
        <v>4312</v>
      </c>
      <c r="B12" s="1107"/>
      <c r="C12" s="1107"/>
      <c r="D12" s="1107" t="s">
        <v>4313</v>
      </c>
      <c r="E12" s="1107"/>
      <c r="F12" s="1171"/>
    </row>
    <row r="13" spans="1:6">
      <c r="A13" s="1170" t="s">
        <v>4314</v>
      </c>
      <c r="B13" s="1107"/>
      <c r="C13" s="1107"/>
      <c r="D13" s="1107" t="s">
        <v>4315</v>
      </c>
      <c r="E13" s="1107"/>
      <c r="F13" s="1171"/>
    </row>
    <row r="14" spans="1:6">
      <c r="A14" s="1170" t="s">
        <v>4316</v>
      </c>
      <c r="B14" s="1107"/>
      <c r="C14" s="1107"/>
      <c r="D14" s="1107" t="s">
        <v>4317</v>
      </c>
      <c r="E14" s="1107"/>
      <c r="F14" s="1171"/>
    </row>
    <row r="15" spans="1:6">
      <c r="A15" s="1170" t="s">
        <v>4318</v>
      </c>
      <c r="B15" s="1107"/>
      <c r="C15" s="1107"/>
      <c r="D15" s="1107" t="s">
        <v>4319</v>
      </c>
      <c r="E15" s="1107"/>
      <c r="F15" s="1171"/>
    </row>
    <row r="16" spans="1:6">
      <c r="A16" s="1170" t="s">
        <v>4320</v>
      </c>
      <c r="B16" s="1107"/>
      <c r="C16" s="1107"/>
      <c r="D16" s="1107" t="s">
        <v>4321</v>
      </c>
      <c r="E16" s="1107"/>
      <c r="F16" s="1171"/>
    </row>
    <row r="17" spans="1:6">
      <c r="A17" s="1170" t="s">
        <v>4322</v>
      </c>
      <c r="B17" s="1107"/>
      <c r="C17" s="1107"/>
      <c r="D17" s="1107" t="s">
        <v>4323</v>
      </c>
      <c r="E17" s="1107"/>
      <c r="F17" s="1171"/>
    </row>
    <row r="18" spans="1:6">
      <c r="A18" s="1170" t="s">
        <v>4324</v>
      </c>
      <c r="B18" s="1107"/>
      <c r="C18" s="1107"/>
      <c r="D18" s="1107" t="s">
        <v>4325</v>
      </c>
      <c r="E18" s="1107"/>
      <c r="F18" s="1171"/>
    </row>
    <row r="19" spans="1:6">
      <c r="A19" s="1170" t="s">
        <v>4326</v>
      </c>
      <c r="B19" s="1107"/>
      <c r="C19" s="1107"/>
      <c r="D19" s="1107" t="s">
        <v>4327</v>
      </c>
      <c r="E19" s="1107"/>
      <c r="F19" s="1171"/>
    </row>
    <row r="20" spans="1:6">
      <c r="A20" s="1170" t="s">
        <v>4328</v>
      </c>
      <c r="B20" s="1107"/>
      <c r="C20" s="1107"/>
      <c r="D20" s="1107" t="s">
        <v>2602</v>
      </c>
      <c r="E20" s="1107"/>
      <c r="F20" s="1171"/>
    </row>
    <row r="21" spans="1:6">
      <c r="A21" s="1170" t="s">
        <v>2603</v>
      </c>
      <c r="B21" s="1107"/>
      <c r="C21" s="1107"/>
      <c r="D21" s="1107" t="s">
        <v>2604</v>
      </c>
      <c r="E21" s="1107"/>
      <c r="F21" s="1171"/>
    </row>
    <row r="22" spans="1:6">
      <c r="A22" s="1170" t="s">
        <v>2605</v>
      </c>
      <c r="B22" s="1107"/>
      <c r="C22" s="1107"/>
      <c r="D22" s="1107" t="s">
        <v>2606</v>
      </c>
      <c r="E22" s="1107"/>
      <c r="F22" s="1171"/>
    </row>
    <row r="23" spans="1:6" ht="15.75" thickBot="1">
      <c r="A23" s="1170"/>
      <c r="B23" s="1107"/>
      <c r="C23" s="1107"/>
      <c r="D23" s="1107"/>
      <c r="E23" s="1107"/>
      <c r="F23" s="1171"/>
    </row>
    <row r="24" spans="1:6">
      <c r="A24" s="1224" t="s">
        <v>1984</v>
      </c>
      <c r="B24" s="1235" t="s">
        <v>2607</v>
      </c>
      <c r="C24" s="1235"/>
      <c r="D24" s="1209"/>
      <c r="E24" s="1234" t="s">
        <v>2099</v>
      </c>
      <c r="F24" s="1234" t="s">
        <v>2608</v>
      </c>
    </row>
    <row r="25" spans="1:6" ht="15.75" thickBot="1">
      <c r="A25" s="1239" t="s">
        <v>1987</v>
      </c>
      <c r="B25" s="1230" t="s">
        <v>3447</v>
      </c>
      <c r="C25" s="1230"/>
      <c r="D25" s="1241"/>
      <c r="E25" s="1240" t="s">
        <v>3448</v>
      </c>
      <c r="F25" s="1240" t="s">
        <v>3449</v>
      </c>
    </row>
    <row r="26" spans="1:6">
      <c r="A26" s="1298">
        <v>1</v>
      </c>
      <c r="B26" s="1122" t="s">
        <v>2609</v>
      </c>
      <c r="C26" s="1122"/>
      <c r="D26" s="1186"/>
      <c r="E26" s="1304">
        <v>1141856</v>
      </c>
      <c r="F26" s="1304"/>
    </row>
    <row r="27" spans="1:6">
      <c r="A27" s="1243">
        <v>2</v>
      </c>
      <c r="B27" s="1107" t="s">
        <v>2610</v>
      </c>
      <c r="C27" s="1107"/>
      <c r="D27" s="1171"/>
      <c r="E27" s="1246"/>
      <c r="F27" s="1246"/>
    </row>
    <row r="28" spans="1:6">
      <c r="A28" s="1298"/>
      <c r="B28" s="1122" t="s">
        <v>2611</v>
      </c>
      <c r="C28" s="1122"/>
      <c r="D28" s="1186"/>
      <c r="E28" s="1304">
        <v>1276598</v>
      </c>
      <c r="F28" s="1304"/>
    </row>
    <row r="29" spans="1:6">
      <c r="A29" s="1292">
        <v>3</v>
      </c>
      <c r="B29" s="1122" t="s">
        <v>2612</v>
      </c>
      <c r="C29" s="1122"/>
      <c r="D29" s="1186"/>
      <c r="E29" s="1304"/>
      <c r="F29" s="1304"/>
    </row>
    <row r="30" spans="1:6">
      <c r="A30" s="1292">
        <v>4</v>
      </c>
      <c r="B30" s="1122" t="s">
        <v>2613</v>
      </c>
      <c r="C30" s="1122"/>
      <c r="D30" s="1186"/>
      <c r="E30" s="1304"/>
      <c r="F30" s="1304"/>
    </row>
    <row r="31" spans="1:6">
      <c r="A31" s="1292">
        <v>5</v>
      </c>
      <c r="B31" s="1122" t="s">
        <v>2614</v>
      </c>
      <c r="C31" s="1122"/>
      <c r="D31" s="1186"/>
      <c r="E31" s="1304"/>
      <c r="F31" s="1304"/>
    </row>
    <row r="32" spans="1:6">
      <c r="A32" s="1292">
        <v>6</v>
      </c>
      <c r="B32" s="1122" t="s">
        <v>2615</v>
      </c>
      <c r="C32" s="1122"/>
      <c r="D32" s="1186"/>
      <c r="E32" s="1304"/>
      <c r="F32" s="1304"/>
    </row>
    <row r="33" spans="1:6">
      <c r="A33" s="1292">
        <v>7</v>
      </c>
      <c r="B33" s="1122" t="s">
        <v>2616</v>
      </c>
      <c r="C33" s="1122"/>
      <c r="D33" s="1186"/>
      <c r="E33" s="1304"/>
      <c r="F33" s="1304"/>
    </row>
    <row r="34" spans="1:6">
      <c r="A34" s="1292">
        <v>8</v>
      </c>
      <c r="B34" s="1122" t="s">
        <v>2617</v>
      </c>
      <c r="C34" s="1122"/>
      <c r="D34" s="1186"/>
      <c r="E34" s="1304">
        <v>1111429</v>
      </c>
      <c r="F34" s="1304"/>
    </row>
    <row r="35" spans="1:6">
      <c r="A35" s="1292">
        <v>9</v>
      </c>
      <c r="B35" s="1122" t="s">
        <v>2618</v>
      </c>
      <c r="C35" s="1122"/>
      <c r="D35" s="1186"/>
      <c r="E35" s="1304"/>
      <c r="F35" s="1304"/>
    </row>
    <row r="36" spans="1:6">
      <c r="A36" s="1292">
        <v>10</v>
      </c>
      <c r="B36" s="1122" t="s">
        <v>2619</v>
      </c>
      <c r="C36" s="1122"/>
      <c r="D36" s="1186"/>
      <c r="E36" s="1304">
        <v>5360</v>
      </c>
      <c r="F36" s="1304"/>
    </row>
    <row r="37" spans="1:6">
      <c r="A37" s="1292">
        <v>11</v>
      </c>
      <c r="B37" s="1122" t="s">
        <v>1040</v>
      </c>
      <c r="C37" s="1122"/>
      <c r="D37" s="1186"/>
      <c r="E37" s="1304">
        <f>SUM(E26:E36)</f>
        <v>3535243</v>
      </c>
      <c r="F37" s="1304">
        <f>SUM(F26:F36)</f>
        <v>0</v>
      </c>
    </row>
    <row r="38" spans="1:6">
      <c r="A38" s="1228"/>
      <c r="B38" s="1107"/>
      <c r="C38" s="1107"/>
      <c r="D38" s="1171"/>
      <c r="E38" s="1171"/>
      <c r="F38" s="1171"/>
    </row>
    <row r="39" spans="1:6">
      <c r="A39" s="1228"/>
      <c r="B39" s="1107"/>
      <c r="C39" s="1107"/>
      <c r="D39" s="1171"/>
      <c r="E39" s="1171"/>
      <c r="F39" s="1171"/>
    </row>
    <row r="40" spans="1:6">
      <c r="A40" s="1228"/>
      <c r="B40" s="1107"/>
      <c r="C40" s="1107"/>
      <c r="D40" s="1171"/>
      <c r="E40" s="1171"/>
      <c r="F40" s="1171"/>
    </row>
    <row r="41" spans="1:6">
      <c r="A41" s="1228"/>
      <c r="B41" s="1107"/>
      <c r="C41" s="1107"/>
      <c r="D41" s="1171"/>
      <c r="E41" s="1171"/>
      <c r="F41" s="1171"/>
    </row>
    <row r="42" spans="1:6">
      <c r="A42" s="1228"/>
      <c r="B42" s="1107"/>
      <c r="C42" s="1107"/>
      <c r="D42" s="1171"/>
      <c r="E42" s="1171"/>
      <c r="F42" s="1171"/>
    </row>
    <row r="43" spans="1:6">
      <c r="A43" s="1228"/>
      <c r="B43" s="1107"/>
      <c r="C43" s="1107"/>
      <c r="D43" s="1171"/>
      <c r="E43" s="1171"/>
      <c r="F43" s="1171"/>
    </row>
    <row r="44" spans="1:6">
      <c r="A44" s="1228"/>
      <c r="B44" s="1107"/>
      <c r="C44" s="1107"/>
      <c r="D44" s="1171"/>
      <c r="E44" s="1171"/>
      <c r="F44" s="1171"/>
    </row>
    <row r="45" spans="1:6">
      <c r="A45" s="1228"/>
      <c r="B45" s="1107"/>
      <c r="C45" s="1107"/>
      <c r="D45" s="1171"/>
      <c r="E45" s="1171"/>
      <c r="F45" s="1171"/>
    </row>
    <row r="46" spans="1:6">
      <c r="A46" s="1228"/>
      <c r="B46" s="1107"/>
      <c r="C46" s="1107"/>
      <c r="D46" s="1171"/>
      <c r="E46" s="1171"/>
      <c r="F46" s="1171"/>
    </row>
    <row r="47" spans="1:6">
      <c r="A47" s="1228"/>
      <c r="B47" s="1107"/>
      <c r="C47" s="1107"/>
      <c r="D47" s="1171"/>
      <c r="E47" s="1171"/>
      <c r="F47" s="1171"/>
    </row>
    <row r="48" spans="1:6">
      <c r="A48" s="1228"/>
      <c r="B48" s="1107"/>
      <c r="C48" s="1107"/>
      <c r="D48" s="1171"/>
      <c r="E48" s="1171"/>
      <c r="F48" s="1171"/>
    </row>
    <row r="49" spans="1:6">
      <c r="A49" s="1228"/>
      <c r="B49" s="1107"/>
      <c r="C49" s="1107"/>
      <c r="D49" s="1171"/>
      <c r="E49" s="1171"/>
      <c r="F49" s="1171"/>
    </row>
    <row r="50" spans="1:6">
      <c r="A50" s="1228"/>
      <c r="B50" s="1107"/>
      <c r="C50" s="1107"/>
      <c r="D50" s="1171"/>
      <c r="E50" s="1171"/>
      <c r="F50" s="1171"/>
    </row>
    <row r="51" spans="1:6">
      <c r="A51" s="1228"/>
      <c r="B51" s="1107"/>
      <c r="C51" s="1107"/>
      <c r="D51" s="1171"/>
      <c r="E51" s="1171"/>
      <c r="F51" s="1171"/>
    </row>
    <row r="52" spans="1:6">
      <c r="A52" s="1228"/>
      <c r="B52" s="1107"/>
      <c r="C52" s="1107"/>
      <c r="D52" s="1171"/>
      <c r="E52" s="1171"/>
      <c r="F52" s="1171"/>
    </row>
    <row r="53" spans="1:6">
      <c r="A53" s="1228"/>
      <c r="B53" s="1107"/>
      <c r="C53" s="1107"/>
      <c r="D53" s="1171"/>
      <c r="E53" s="1171"/>
      <c r="F53" s="1171"/>
    </row>
    <row r="54" spans="1:6">
      <c r="A54" s="1228"/>
      <c r="B54" s="1107"/>
      <c r="C54" s="1107"/>
      <c r="D54" s="1171"/>
      <c r="E54" s="1171"/>
      <c r="F54" s="1171"/>
    </row>
    <row r="55" spans="1:6">
      <c r="A55" s="1228"/>
      <c r="B55" s="1107"/>
      <c r="C55" s="1107"/>
      <c r="D55" s="1171"/>
      <c r="E55" s="1171"/>
      <c r="F55" s="1171"/>
    </row>
    <row r="56" spans="1:6">
      <c r="A56" s="1228"/>
      <c r="B56" s="1107"/>
      <c r="C56" s="1107"/>
      <c r="D56" s="1171"/>
      <c r="E56" s="1171"/>
      <c r="F56" s="1171"/>
    </row>
    <row r="57" spans="1:6">
      <c r="A57" s="1228"/>
      <c r="B57" s="1107"/>
      <c r="C57" s="1107"/>
      <c r="D57" s="1171"/>
      <c r="E57" s="1171"/>
      <c r="F57" s="1171"/>
    </row>
    <row r="58" spans="1:6">
      <c r="A58" s="1228"/>
      <c r="B58" s="1107"/>
      <c r="C58" s="1107"/>
      <c r="D58" s="1171"/>
      <c r="E58" s="1171"/>
      <c r="F58" s="1171"/>
    </row>
    <row r="59" spans="1:6">
      <c r="A59" s="1228"/>
      <c r="B59" s="1107"/>
      <c r="C59" s="1107"/>
      <c r="D59" s="1171"/>
      <c r="E59" s="1171"/>
      <c r="F59" s="1171"/>
    </row>
    <row r="60" spans="1:6" ht="15.75" thickBot="1">
      <c r="A60" s="1247"/>
      <c r="B60" s="1160"/>
      <c r="C60" s="1160"/>
      <c r="D60" s="1195"/>
      <c r="E60" s="1195"/>
      <c r="F60" s="1195"/>
    </row>
    <row r="61" spans="1:6">
      <c r="A61" s="1339"/>
      <c r="B61" s="1339"/>
      <c r="C61" s="1339"/>
      <c r="D61" s="1339"/>
      <c r="E61" s="1339"/>
      <c r="F61" s="1339"/>
    </row>
    <row r="62" spans="1:6" ht="15.75">
      <c r="A62" s="114" t="s">
        <v>680</v>
      </c>
      <c r="B62" s="1107"/>
      <c r="C62" s="1107"/>
      <c r="D62" s="1108"/>
      <c r="E62" s="1107"/>
      <c r="F62" s="1165" t="s">
        <v>2620</v>
      </c>
    </row>
    <row r="63" spans="1:6">
      <c r="A63" s="1108" t="s">
        <v>2621</v>
      </c>
      <c r="B63" s="1108"/>
      <c r="C63" s="1108"/>
      <c r="D63" s="1108"/>
      <c r="E63" s="1108"/>
      <c r="F63" s="1108"/>
    </row>
  </sheetData>
  <customSheetViews>
    <customSheetView guid="{15E51391-F6F3-48E9-B40F-0D0FA5B2E445}" scale="85" colorId="22" fitToPage="1">
      <pageMargins left="0.5" right="0.5" top="0" bottom="0" header="0.25" footer="0.25"/>
      <printOptions horizontalCentered="1" verticalCentered="1"/>
      <pageSetup scale="78" orientation="portrait" horizontalDpi="300" verticalDpi="300" r:id="rId1"/>
      <headerFooter alignWithMargins="0"/>
    </customSheetView>
    <customSheetView guid="{3A144620-83F7-4F5B-821B-3720DAB5A017}" scale="85" colorId="22" fitToPage="1">
      <pageMargins left="0.5" right="0.5" top="0" bottom="0" header="0.25" footer="0.25"/>
      <printOptions horizontalCentered="1" verticalCentered="1"/>
      <pageSetup scale="78" orientation="portrait" horizontalDpi="300" verticalDpi="300" r:id="rId2"/>
      <headerFooter alignWithMargins="0"/>
    </customSheetView>
    <customSheetView guid="{4AE1E835-A004-41CE-8576-E42DEB829644}" scale="85" colorId="22" fitToPage="1">
      <pageMargins left="0.5" right="0.5" top="0" bottom="0" header="0.25" footer="0.25"/>
      <printOptions horizontalCentered="1" verticalCentered="1"/>
      <pageSetup scale="78" orientation="portrait" horizontalDpi="300" verticalDpi="300" r:id="rId3"/>
      <headerFooter alignWithMargins="0"/>
    </customSheetView>
    <customSheetView guid="{F164CA47-D0CA-4087-947A-F5047D94B8B7}" scale="85" colorId="22" fitToPage="1">
      <pageMargins left="0.5" right="0.5" top="0" bottom="0" header="0.25" footer="0.25"/>
      <printOptions horizontalCentered="1" verticalCentered="1"/>
      <pageSetup scale="78" orientation="portrait" horizontalDpi="300" verticalDpi="300" r:id="rId4"/>
      <headerFooter alignWithMargins="0"/>
    </customSheetView>
    <customSheetView guid="{BD2EE8C8-7F57-4FE0-A338-C6EB2215B0F1}" scale="85" colorId="22" fitToPage="1">
      <pageMargins left="0.5" right="0.5" top="0" bottom="0" header="0.25" footer="0.25"/>
      <printOptions horizontalCentered="1" verticalCentered="1"/>
      <pageSetup scale="78" orientation="portrait" horizontalDpi="300" verticalDpi="300" r:id="rId5"/>
      <headerFooter alignWithMargins="0"/>
    </customSheetView>
    <customSheetView guid="{C7E3EE00-B00F-419E-8611-266863084489}" scale="85" colorId="22" fitToPage="1">
      <pageMargins left="0.5" right="0.5" top="0" bottom="0" header="0.25" footer="0.25"/>
      <printOptions horizontalCentered="1" verticalCentered="1"/>
      <pageSetup scale="78" orientation="portrait" horizontalDpi="300" verticalDpi="300" r:id="rId6"/>
      <headerFooter alignWithMargins="0"/>
    </customSheetView>
    <customSheetView guid="{3477AA39-47F3-4DEE-B5AC-34FD34A7C506}" scale="85" colorId="22" fitToPage="1">
      <pageMargins left="0.5" right="0.5" top="0" bottom="0" header="0.25" footer="0.25"/>
      <printOptions horizontalCentered="1" verticalCentered="1"/>
      <pageSetup scale="78" orientation="portrait" horizontalDpi="300" verticalDpi="300" r:id="rId7"/>
      <headerFooter alignWithMargins="0"/>
    </customSheetView>
    <customSheetView guid="{49B64248-30F9-46D2-A9F4-36D89630158D}" scale="85" colorId="22" fitToPage="1">
      <pageMargins left="0.5" right="0.5" top="0" bottom="0" header="0.25" footer="0.25"/>
      <printOptions horizontalCentered="1" verticalCentered="1"/>
      <pageSetup scale="78" orientation="portrait" horizontalDpi="300" verticalDpi="300" r:id="rId8"/>
      <headerFooter alignWithMargins="0"/>
    </customSheetView>
    <customSheetView guid="{9460FF40-1E23-4EAD-9F2E-3CC0E3823200}" scale="85" colorId="22" fitToPage="1">
      <pageMargins left="0.5" right="0.5" top="0" bottom="0" header="0.25" footer="0.25"/>
      <printOptions horizontalCentered="1" verticalCentered="1"/>
      <pageSetup scale="78" orientation="portrait" horizontalDpi="300" verticalDpi="300" r:id="rId9"/>
      <headerFooter alignWithMargins="0"/>
    </customSheetView>
    <customSheetView guid="{EB23B504-8D38-44C1-A572-0BC0016A4154}" scale="85" colorId="22" fitToPage="1">
      <pageMargins left="0.5" right="0.5" top="0" bottom="0" header="0.25" footer="0.25"/>
      <printOptions horizontalCentered="1" verticalCentered="1"/>
      <pageSetup scale="78" orientation="portrait" horizontalDpi="300" verticalDpi="300" r:id="rId10"/>
      <headerFooter alignWithMargins="0"/>
    </customSheetView>
    <customSheetView guid="{33F19BEF-14FD-48AD-9437-DC9391C2FB5D}" scale="85" colorId="22" fitToPage="1">
      <pageMargins left="0.5" right="0.5" top="0" bottom="0" header="0.25" footer="0.25"/>
      <printOptions horizontalCentered="1" verticalCentered="1"/>
      <pageSetup scale="78" orientation="portrait" horizontalDpi="300" verticalDpi="300" r:id="rId11"/>
      <headerFooter alignWithMargins="0"/>
    </customSheetView>
    <customSheetView guid="{3572A64A-10E1-48A8-88DB-C6FDE35A45D9}" scale="85" colorId="22" fitToPage="1">
      <pageMargins left="0.5" right="0.5" top="0" bottom="0" header="0.25" footer="0.25"/>
      <printOptions horizontalCentered="1" verticalCentered="1"/>
      <pageSetup scale="78" orientation="portrait" horizontalDpi="300" verticalDpi="300" r:id="rId12"/>
      <headerFooter alignWithMargins="0"/>
    </customSheetView>
    <customSheetView guid="{9A3FFF2B-6404-4DF1-A691-3B3D111BF416}" scale="85" colorId="22" fitToPage="1">
      <pageMargins left="0.5" right="0.5" top="0" bottom="0" header="0.25" footer="0.25"/>
      <printOptions horizontalCentered="1" verticalCentered="1"/>
      <pageSetup scale="78" orientation="portrait" horizontalDpi="300" verticalDpi="300" r:id="rId13"/>
      <headerFooter alignWithMargins="0"/>
    </customSheetView>
    <customSheetView guid="{6972FD2D-1C11-49E2-936D-D053FB86EE49}" scale="85" colorId="22" fitToPage="1">
      <pageMargins left="0.5" right="0.5" top="0" bottom="0" header="0.25" footer="0.25"/>
      <printOptions horizontalCentered="1" verticalCentered="1"/>
      <pageSetup scale="78" orientation="portrait" horizontalDpi="300" verticalDpi="300" r:id="rId14"/>
      <headerFooter alignWithMargins="0"/>
    </customSheetView>
    <customSheetView guid="{909B62D3-37B4-48E7-A28D-FCCB057513A6}" scale="85" colorId="22" fitToPage="1">
      <pageMargins left="0.5" right="0.5" top="0" bottom="0" header="0.25" footer="0.25"/>
      <printOptions horizontalCentered="1" verticalCentered="1"/>
      <pageSetup scale="78" orientation="portrait" horizontalDpi="300" verticalDpi="300" r:id="rId15"/>
      <headerFooter alignWithMargins="0"/>
    </customSheetView>
    <customSheetView guid="{AF5B460E-BE98-4D6A-BC4D-FB7F586FE8C3}" scale="85" colorId="22" fitToPage="1">
      <pageMargins left="0.5" right="0.5" top="0" bottom="0" header="0.25" footer="0.25"/>
      <printOptions horizontalCentered="1" verticalCentered="1"/>
      <pageSetup scale="78" orientation="portrait" horizontalDpi="300" verticalDpi="300" r:id="rId16"/>
      <headerFooter alignWithMargins="0"/>
    </customSheetView>
    <customSheetView guid="{AD2DEECA-73A1-433A-8496-725ED72ABD3B}" scale="85" colorId="22" fitToPage="1">
      <pageMargins left="0.5" right="0.5" top="0" bottom="0" header="0.25" footer="0.25"/>
      <printOptions horizontalCentered="1" verticalCentered="1"/>
      <pageSetup scale="78" orientation="portrait" horizontalDpi="300" verticalDpi="300" r:id="rId17"/>
      <headerFooter alignWithMargins="0"/>
    </customSheetView>
    <customSheetView guid="{613A73D1-ED13-41BC-B183-6F740B4BAFC9}" scale="60" colorId="22" showPageBreaks="1" fitToPage="1" view="pageBreakPreview" topLeftCell="A19">
      <selection activeCell="E32" sqref="E32"/>
      <pageMargins left="0.5" right="0.5" top="0" bottom="0" header="0.25" footer="0.25"/>
      <printOptions horizontalCentered="1" verticalCentered="1"/>
      <pageSetup scale="78" orientation="portrait" horizontalDpi="300" verticalDpi="300" r:id="rId18"/>
      <headerFooter alignWithMargins="0"/>
    </customSheetView>
  </customSheetViews>
  <printOptions horizontalCentered="1" verticalCentered="1"/>
  <pageMargins left="0.5" right="0.5" top="0.25" bottom="0.25" header="0" footer="0"/>
  <pageSetup scale="70" orientation="portrait" horizontalDpi="300" verticalDpi="300" r:id="rId19"/>
  <headerFooter alignWithMargins="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135"/>
  <sheetViews>
    <sheetView defaultGridColor="0" view="pageBreakPreview" topLeftCell="A7" colorId="22" zoomScale="60" zoomScaleNormal="75" workbookViewId="0">
      <selection activeCell="H96" sqref="H96"/>
    </sheetView>
  </sheetViews>
  <sheetFormatPr defaultColWidth="9.6640625" defaultRowHeight="15"/>
  <cols>
    <col min="1" max="3" width="7.6640625" customWidth="1"/>
    <col min="4" max="4" width="16.6640625" customWidth="1"/>
    <col min="5" max="5" width="25.6640625" customWidth="1"/>
    <col min="6" max="7" width="18.6640625" customWidth="1"/>
  </cols>
  <sheetData>
    <row r="1" spans="1:7">
      <c r="A1" s="1022" t="s">
        <v>2056</v>
      </c>
      <c r="B1" s="1025"/>
      <c r="C1" s="1025"/>
      <c r="D1" s="1025"/>
      <c r="E1" s="1574" t="s">
        <v>1549</v>
      </c>
      <c r="F1" s="1575" t="s">
        <v>2058</v>
      </c>
      <c r="G1" s="1576" t="s">
        <v>2059</v>
      </c>
    </row>
    <row r="2" spans="1:7">
      <c r="A2" s="72" t="str">
        <f>'Data Sheet'!$C$25</f>
        <v>Central Hudson Gas &amp; Electric</v>
      </c>
      <c r="B2" s="9"/>
      <c r="C2" s="9"/>
      <c r="D2" s="9"/>
      <c r="E2" s="1027" t="s">
        <v>1315</v>
      </c>
      <c r="F2" s="1468" t="s">
        <v>2061</v>
      </c>
      <c r="G2" s="1459"/>
    </row>
    <row r="3" spans="1:7" ht="15" customHeight="1" thickBot="1">
      <c r="A3" s="1044"/>
      <c r="B3" s="1045"/>
      <c r="C3" s="1045"/>
      <c r="D3" s="1045"/>
      <c r="E3" s="1044" t="s">
        <v>1316</v>
      </c>
      <c r="F3" s="1577" t="str">
        <f>'Data Sheet'!$C$40</f>
        <v>4/14/14</v>
      </c>
      <c r="G3" s="1616" t="str">
        <f>'Data Sheet'!$C$38</f>
        <v>12/31/13</v>
      </c>
    </row>
    <row r="4" spans="1:7" ht="15" customHeight="1" thickBot="1">
      <c r="A4" s="1578" t="s">
        <v>2622</v>
      </c>
      <c r="B4" s="1579"/>
      <c r="C4" s="1579"/>
      <c r="D4" s="1579"/>
      <c r="E4" s="1046"/>
      <c r="F4" s="1046"/>
      <c r="G4" s="1580"/>
    </row>
    <row r="5" spans="1:7">
      <c r="A5" s="1468" t="s">
        <v>2042</v>
      </c>
      <c r="B5" s="1386" t="s">
        <v>2039</v>
      </c>
      <c r="C5" s="1386" t="s">
        <v>2623</v>
      </c>
      <c r="D5" s="12"/>
      <c r="E5" s="12"/>
      <c r="F5" s="12"/>
      <c r="G5" s="1524"/>
    </row>
    <row r="6" spans="1:7">
      <c r="A6" s="1468" t="s">
        <v>2043</v>
      </c>
      <c r="B6" s="1386" t="s">
        <v>2043</v>
      </c>
      <c r="C6" s="1386" t="s">
        <v>2043</v>
      </c>
      <c r="D6" s="1485" t="s">
        <v>2044</v>
      </c>
      <c r="E6" s="12"/>
      <c r="F6" s="12"/>
      <c r="G6" s="1040"/>
    </row>
    <row r="7" spans="1:7" ht="15.75" thickBot="1">
      <c r="A7" s="1581" t="s">
        <v>3447</v>
      </c>
      <c r="B7" s="1582" t="s">
        <v>3448</v>
      </c>
      <c r="C7" s="1582" t="s">
        <v>3449</v>
      </c>
      <c r="D7" s="1583" t="s">
        <v>3450</v>
      </c>
      <c r="E7" s="1046"/>
      <c r="F7" s="1046"/>
      <c r="G7" s="1047"/>
    </row>
    <row r="8" spans="1:7">
      <c r="A8" s="1459"/>
      <c r="B8" s="1372"/>
      <c r="C8" s="1372"/>
      <c r="D8" s="9"/>
      <c r="E8" s="9"/>
      <c r="F8" s="9"/>
      <c r="G8" s="1372"/>
    </row>
    <row r="9" spans="1:7">
      <c r="A9" s="1459"/>
      <c r="B9" s="1372"/>
      <c r="C9" s="1372"/>
      <c r="D9" s="9"/>
      <c r="E9" s="9"/>
      <c r="F9" s="9"/>
      <c r="G9" s="1372"/>
    </row>
    <row r="10" spans="1:7">
      <c r="A10" s="1459"/>
      <c r="B10" s="1372"/>
      <c r="C10" s="1372"/>
      <c r="D10" s="9"/>
      <c r="E10" s="9"/>
      <c r="F10" s="9"/>
      <c r="G10" s="1372"/>
    </row>
    <row r="11" spans="1:7">
      <c r="A11" s="1459"/>
      <c r="B11" s="1372"/>
      <c r="C11" s="1372"/>
      <c r="D11" s="9"/>
      <c r="E11" s="9"/>
      <c r="F11" s="9"/>
      <c r="G11" s="1372"/>
    </row>
    <row r="12" spans="1:7">
      <c r="A12" s="1459"/>
      <c r="B12" s="1372"/>
      <c r="C12" s="1372"/>
      <c r="D12" s="9"/>
      <c r="E12" s="9"/>
      <c r="F12" s="9"/>
      <c r="G12" s="1372"/>
    </row>
    <row r="13" spans="1:7">
      <c r="A13" s="1459"/>
      <c r="B13" s="1372"/>
      <c r="C13" s="1372"/>
      <c r="D13" s="9"/>
      <c r="E13" s="9"/>
      <c r="F13" s="9"/>
      <c r="G13" s="1372"/>
    </row>
    <row r="14" spans="1:7">
      <c r="A14" s="1459"/>
      <c r="B14" s="1372"/>
      <c r="C14" s="1372"/>
      <c r="D14" s="9"/>
      <c r="E14" s="9"/>
      <c r="F14" s="9"/>
      <c r="G14" s="1372"/>
    </row>
    <row r="15" spans="1:7">
      <c r="A15" s="1459"/>
      <c r="B15" s="1372"/>
      <c r="C15" s="1372"/>
      <c r="D15" s="9"/>
      <c r="E15" s="9"/>
      <c r="F15" s="9"/>
      <c r="G15" s="1372"/>
    </row>
    <row r="16" spans="1:7">
      <c r="A16" s="1459"/>
      <c r="B16" s="1372"/>
      <c r="C16" s="1372"/>
      <c r="D16" s="9"/>
      <c r="E16" s="9"/>
      <c r="F16" s="9"/>
      <c r="G16" s="1372"/>
    </row>
    <row r="17" spans="1:7">
      <c r="A17" s="1459"/>
      <c r="B17" s="1372"/>
      <c r="C17" s="1372"/>
      <c r="D17" s="9"/>
      <c r="E17" s="9"/>
      <c r="F17" s="9"/>
      <c r="G17" s="1372"/>
    </row>
    <row r="18" spans="1:7">
      <c r="A18" s="1459"/>
      <c r="B18" s="1372"/>
      <c r="C18" s="1372"/>
      <c r="D18" s="9"/>
      <c r="E18" s="9"/>
      <c r="F18" s="9"/>
      <c r="G18" s="1372"/>
    </row>
    <row r="19" spans="1:7">
      <c r="A19" s="1468"/>
      <c r="B19" s="1584"/>
      <c r="C19" s="1584"/>
      <c r="D19" s="1585"/>
      <c r="E19" s="1383"/>
      <c r="F19" s="1383"/>
      <c r="G19" s="1386"/>
    </row>
    <row r="20" spans="1:7">
      <c r="A20" s="1586"/>
      <c r="B20" s="1372"/>
      <c r="C20" s="1372"/>
      <c r="D20" s="9"/>
      <c r="E20" s="9"/>
      <c r="F20" s="9"/>
      <c r="G20" s="1372"/>
    </row>
    <row r="21" spans="1:7">
      <c r="A21" s="1586"/>
      <c r="B21" s="1372"/>
      <c r="C21" s="1372"/>
      <c r="D21" s="9"/>
      <c r="E21" s="9"/>
      <c r="F21" s="9"/>
      <c r="G21" s="1372"/>
    </row>
    <row r="22" spans="1:7">
      <c r="A22" s="1586"/>
      <c r="B22" s="1372"/>
      <c r="C22" s="1372"/>
      <c r="D22" s="9"/>
      <c r="E22" s="9"/>
      <c r="F22" s="9"/>
      <c r="G22" s="1372"/>
    </row>
    <row r="23" spans="1:7">
      <c r="A23" s="1586"/>
      <c r="B23" s="1372"/>
      <c r="C23" s="1372"/>
      <c r="D23" s="9"/>
      <c r="E23" s="9"/>
      <c r="F23" s="9"/>
      <c r="G23" s="1372"/>
    </row>
    <row r="24" spans="1:7">
      <c r="A24" s="1586"/>
      <c r="B24" s="1372"/>
      <c r="C24" s="1372"/>
      <c r="D24" s="9"/>
      <c r="E24" s="9"/>
      <c r="F24" s="9"/>
      <c r="G24" s="1372"/>
    </row>
    <row r="25" spans="1:7">
      <c r="A25" s="1586"/>
      <c r="B25" s="1372"/>
      <c r="C25" s="1372"/>
      <c r="D25" s="9"/>
      <c r="E25" s="9"/>
      <c r="F25" s="9"/>
      <c r="G25" s="1372"/>
    </row>
    <row r="26" spans="1:7">
      <c r="A26" s="1586"/>
      <c r="B26" s="1372"/>
      <c r="C26" s="1372"/>
      <c r="D26" s="9"/>
      <c r="E26" s="9"/>
      <c r="F26" s="9"/>
      <c r="G26" s="1372"/>
    </row>
    <row r="27" spans="1:7">
      <c r="A27" s="1586"/>
      <c r="B27" s="1372"/>
      <c r="C27" s="1372"/>
      <c r="D27" s="9"/>
      <c r="E27" s="9"/>
      <c r="F27" s="9"/>
      <c r="G27" s="1372"/>
    </row>
    <row r="28" spans="1:7">
      <c r="A28" s="1586"/>
      <c r="B28" s="1372"/>
      <c r="C28" s="1372"/>
      <c r="D28" s="9"/>
      <c r="E28" s="9"/>
      <c r="F28" s="9"/>
      <c r="G28" s="1372"/>
    </row>
    <row r="29" spans="1:7">
      <c r="A29" s="1586"/>
      <c r="B29" s="1372"/>
      <c r="C29" s="1372"/>
      <c r="D29" s="9"/>
      <c r="E29" s="9"/>
      <c r="F29" s="9"/>
      <c r="G29" s="1372"/>
    </row>
    <row r="30" spans="1:7">
      <c r="A30" s="1586"/>
      <c r="B30" s="1372"/>
      <c r="C30" s="1372"/>
      <c r="D30" s="9"/>
      <c r="E30" s="9"/>
      <c r="F30" s="9"/>
      <c r="G30" s="1372"/>
    </row>
    <row r="31" spans="1:7">
      <c r="A31" s="1459"/>
      <c r="B31" s="1372"/>
      <c r="C31" s="1372"/>
      <c r="D31" s="9"/>
      <c r="E31" s="9"/>
      <c r="F31" s="9"/>
      <c r="G31" s="1372"/>
    </row>
    <row r="32" spans="1:7">
      <c r="A32" s="1459"/>
      <c r="B32" s="1372"/>
      <c r="C32" s="1372"/>
      <c r="D32" s="9"/>
      <c r="E32" s="9"/>
      <c r="F32" s="9"/>
      <c r="G32" s="1372"/>
    </row>
    <row r="33" spans="1:7">
      <c r="A33" s="1459"/>
      <c r="B33" s="1372"/>
      <c r="C33" s="1372"/>
      <c r="D33" s="9"/>
      <c r="E33" s="9"/>
      <c r="F33" s="9"/>
      <c r="G33" s="1372"/>
    </row>
    <row r="34" spans="1:7">
      <c r="A34" s="1459"/>
      <c r="B34" s="1372"/>
      <c r="C34" s="1372"/>
      <c r="D34" s="9"/>
      <c r="E34" s="9"/>
      <c r="F34" s="9"/>
      <c r="G34" s="1372"/>
    </row>
    <row r="35" spans="1:7">
      <c r="A35" s="1459"/>
      <c r="B35" s="1372"/>
      <c r="C35" s="1372"/>
      <c r="D35" s="9"/>
      <c r="E35" s="9"/>
      <c r="F35" s="9"/>
      <c r="G35" s="1372"/>
    </row>
    <row r="36" spans="1:7">
      <c r="A36" s="1459"/>
      <c r="B36" s="1372"/>
      <c r="C36" s="1372"/>
      <c r="D36" s="9"/>
      <c r="E36" s="9"/>
      <c r="F36" s="9"/>
      <c r="G36" s="1372"/>
    </row>
    <row r="37" spans="1:7">
      <c r="A37" s="1459"/>
      <c r="B37" s="1372"/>
      <c r="C37" s="1372"/>
      <c r="D37" s="9"/>
      <c r="E37" s="9"/>
      <c r="F37" s="9"/>
      <c r="G37" s="1372"/>
    </row>
    <row r="38" spans="1:7">
      <c r="A38" s="1459"/>
      <c r="B38" s="1372"/>
      <c r="C38" s="1372"/>
      <c r="D38" s="9"/>
      <c r="E38" s="9"/>
      <c r="F38" s="9"/>
      <c r="G38" s="1372"/>
    </row>
    <row r="39" spans="1:7">
      <c r="A39" s="1459"/>
      <c r="B39" s="1372"/>
      <c r="C39" s="1372"/>
      <c r="D39" s="9"/>
      <c r="E39" s="9"/>
      <c r="F39" s="9"/>
      <c r="G39" s="1372"/>
    </row>
    <row r="40" spans="1:7">
      <c r="A40" s="1459"/>
      <c r="B40" s="1372"/>
      <c r="C40" s="1372"/>
      <c r="D40" s="9"/>
      <c r="E40" s="9"/>
      <c r="F40" s="9"/>
      <c r="G40" s="1372"/>
    </row>
    <row r="41" spans="1:7">
      <c r="A41" s="1459"/>
      <c r="B41" s="1372"/>
      <c r="C41" s="1372"/>
      <c r="D41" s="9"/>
      <c r="E41" s="9"/>
      <c r="F41" s="9"/>
      <c r="G41" s="1372"/>
    </row>
    <row r="42" spans="1:7">
      <c r="A42" s="1459"/>
      <c r="B42" s="1372"/>
      <c r="C42" s="1372"/>
      <c r="D42" s="9"/>
      <c r="E42" s="9"/>
      <c r="F42" s="9"/>
      <c r="G42" s="1372"/>
    </row>
    <row r="43" spans="1:7">
      <c r="A43" s="1459"/>
      <c r="B43" s="1372"/>
      <c r="C43" s="1372"/>
      <c r="D43" s="9"/>
      <c r="E43" s="9"/>
      <c r="F43" s="9"/>
      <c r="G43" s="1372"/>
    </row>
    <row r="44" spans="1:7">
      <c r="A44" s="1459"/>
      <c r="B44" s="1372"/>
      <c r="C44" s="1372"/>
      <c r="D44" s="9"/>
      <c r="E44" s="9"/>
      <c r="F44" s="9"/>
      <c r="G44" s="1372"/>
    </row>
    <row r="45" spans="1:7">
      <c r="A45" s="1459"/>
      <c r="B45" s="1372"/>
      <c r="C45" s="1372"/>
      <c r="D45" s="9"/>
      <c r="E45" s="9"/>
      <c r="F45" s="9"/>
      <c r="G45" s="1372"/>
    </row>
    <row r="46" spans="1:7">
      <c r="A46" s="1459"/>
      <c r="B46" s="1372"/>
      <c r="C46" s="1372"/>
      <c r="D46" s="9"/>
      <c r="E46" s="9"/>
      <c r="F46" s="9"/>
      <c r="G46" s="1372"/>
    </row>
    <row r="47" spans="1:7">
      <c r="A47" s="1459"/>
      <c r="B47" s="1372"/>
      <c r="C47" s="1372"/>
      <c r="D47" s="9"/>
      <c r="E47" s="9"/>
      <c r="F47" s="9"/>
      <c r="G47" s="1372"/>
    </row>
    <row r="48" spans="1:7">
      <c r="A48" s="1459"/>
      <c r="B48" s="1372"/>
      <c r="C48" s="1372"/>
      <c r="D48" s="9"/>
      <c r="E48" s="9"/>
      <c r="F48" s="9"/>
      <c r="G48" s="1372"/>
    </row>
    <row r="49" spans="1:7">
      <c r="A49" s="1459"/>
      <c r="B49" s="1372"/>
      <c r="C49" s="1372"/>
      <c r="D49" s="9"/>
      <c r="E49" s="9"/>
      <c r="F49" s="9"/>
      <c r="G49" s="1372"/>
    </row>
    <row r="50" spans="1:7">
      <c r="A50" s="1459"/>
      <c r="B50" s="1372"/>
      <c r="C50" s="1372"/>
      <c r="D50" s="9"/>
      <c r="E50" s="9"/>
      <c r="F50" s="9"/>
      <c r="G50" s="1372"/>
    </row>
    <row r="51" spans="1:7">
      <c r="A51" s="1459"/>
      <c r="B51" s="1372"/>
      <c r="C51" s="1372"/>
      <c r="D51" s="9"/>
      <c r="E51" s="9"/>
      <c r="F51" s="9"/>
      <c r="G51" s="1372"/>
    </row>
    <row r="52" spans="1:7">
      <c r="A52" s="1459"/>
      <c r="B52" s="1372"/>
      <c r="C52" s="1372"/>
      <c r="D52" s="9"/>
      <c r="E52" s="9"/>
      <c r="F52" s="9"/>
      <c r="G52" s="1372"/>
    </row>
    <row r="53" spans="1:7">
      <c r="A53" s="1459"/>
      <c r="B53" s="1372"/>
      <c r="C53" s="1372"/>
      <c r="D53" s="9"/>
      <c r="E53" s="9"/>
      <c r="F53" s="9"/>
      <c r="G53" s="1372"/>
    </row>
    <row r="54" spans="1:7">
      <c r="A54" s="1459"/>
      <c r="B54" s="1372"/>
      <c r="C54" s="1372"/>
      <c r="D54" s="9"/>
      <c r="E54" s="9"/>
      <c r="F54" s="9"/>
      <c r="G54" s="1372"/>
    </row>
    <row r="55" spans="1:7">
      <c r="A55" s="1459"/>
      <c r="B55" s="1372"/>
      <c r="C55" s="1372"/>
      <c r="D55" s="9"/>
      <c r="E55" s="9"/>
      <c r="F55" s="9"/>
      <c r="G55" s="1372"/>
    </row>
    <row r="56" spans="1:7">
      <c r="A56" s="1459"/>
      <c r="B56" s="1372"/>
      <c r="C56" s="1372"/>
      <c r="D56" s="9"/>
      <c r="E56" s="9"/>
      <c r="F56" s="9"/>
      <c r="G56" s="1372"/>
    </row>
    <row r="57" spans="1:7">
      <c r="A57" s="1459"/>
      <c r="B57" s="1372"/>
      <c r="C57" s="1372"/>
      <c r="D57" s="9"/>
      <c r="E57" s="9"/>
      <c r="F57" s="9"/>
      <c r="G57" s="1372"/>
    </row>
    <row r="58" spans="1:7">
      <c r="A58" s="1459"/>
      <c r="B58" s="1372"/>
      <c r="C58" s="1372"/>
      <c r="D58" s="9"/>
      <c r="E58" s="9"/>
      <c r="F58" s="9"/>
      <c r="G58" s="1372"/>
    </row>
    <row r="59" spans="1:7">
      <c r="A59" s="1459"/>
      <c r="B59" s="1372"/>
      <c r="C59" s="1372"/>
      <c r="D59" s="9"/>
      <c r="E59" s="9"/>
      <c r="F59" s="9"/>
      <c r="G59" s="1372"/>
    </row>
    <row r="60" spans="1:7">
      <c r="A60" s="1459"/>
      <c r="B60" s="1372"/>
      <c r="C60" s="1372"/>
      <c r="D60" s="9"/>
      <c r="E60" s="9"/>
      <c r="F60" s="9"/>
      <c r="G60" s="1372"/>
    </row>
    <row r="61" spans="1:7">
      <c r="A61" s="1459"/>
      <c r="B61" s="1372"/>
      <c r="C61" s="1372"/>
      <c r="D61" s="9"/>
      <c r="E61" s="9"/>
      <c r="F61" s="9"/>
      <c r="G61" s="1372"/>
    </row>
    <row r="62" spans="1:7">
      <c r="A62" s="1459"/>
      <c r="B62" s="1372"/>
      <c r="C62" s="1372"/>
      <c r="D62" s="9"/>
      <c r="E62" s="9"/>
      <c r="F62" s="9"/>
      <c r="G62" s="1372"/>
    </row>
    <row r="63" spans="1:7">
      <c r="A63" s="1459"/>
      <c r="B63" s="1372"/>
      <c r="C63" s="1372"/>
      <c r="D63" s="9"/>
      <c r="E63" s="9"/>
      <c r="F63" s="9"/>
      <c r="G63" s="1372"/>
    </row>
    <row r="64" spans="1:7" ht="15.75" thickBot="1">
      <c r="A64" s="1587"/>
      <c r="B64" s="1393"/>
      <c r="C64" s="1393"/>
      <c r="D64" s="1045"/>
      <c r="E64" s="1045"/>
      <c r="F64" s="1045"/>
      <c r="G64" s="1393"/>
    </row>
    <row r="65" spans="1:7" ht="15.75">
      <c r="A65" s="1394" t="s">
        <v>4368</v>
      </c>
      <c r="B65" s="9"/>
      <c r="C65" s="9"/>
      <c r="D65" s="9"/>
      <c r="E65" s="9"/>
      <c r="F65" s="9"/>
      <c r="G65" s="9"/>
    </row>
    <row r="66" spans="1:7">
      <c r="A66" s="12" t="s">
        <v>2624</v>
      </c>
      <c r="B66" s="12"/>
      <c r="C66" s="12"/>
      <c r="D66" s="12"/>
      <c r="E66" s="12"/>
      <c r="F66" s="12"/>
      <c r="G66" s="12"/>
    </row>
    <row r="67" spans="1:7">
      <c r="A67" s="9"/>
      <c r="B67" s="9"/>
      <c r="C67" s="9"/>
      <c r="D67" s="9"/>
      <c r="E67" s="9"/>
      <c r="F67" s="9"/>
      <c r="G67" s="9"/>
    </row>
    <row r="68" spans="1:7" ht="15.75">
      <c r="A68" s="1394" t="s">
        <v>1373</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Central Hudson Gas &amp; Electric</v>
      </c>
      <c r="B71" s="9"/>
      <c r="C71" s="9"/>
      <c r="D71" s="9"/>
      <c r="E71" s="9"/>
      <c r="F71" s="1367" t="s">
        <v>2045</v>
      </c>
      <c r="G71" s="1716" t="str">
        <f>'Data Sheet'!$C$38</f>
        <v>12/31/13</v>
      </c>
    </row>
    <row r="72" spans="1:7" ht="16.5" thickBot="1">
      <c r="A72" s="1588" t="s">
        <v>2622</v>
      </c>
      <c r="B72" s="1589"/>
      <c r="C72" s="1589"/>
      <c r="D72" s="1589"/>
      <c r="E72" s="1590"/>
      <c r="F72" s="1590"/>
      <c r="G72" s="1580"/>
    </row>
    <row r="73" spans="1:7">
      <c r="A73" s="1468" t="s">
        <v>2042</v>
      </c>
      <c r="B73" s="1386" t="s">
        <v>2039</v>
      </c>
      <c r="C73" s="1386" t="s">
        <v>2623</v>
      </c>
      <c r="D73" s="12"/>
      <c r="E73" s="12"/>
      <c r="F73" s="12"/>
      <c r="G73" s="1524"/>
    </row>
    <row r="74" spans="1:7">
      <c r="A74" s="1468" t="s">
        <v>2043</v>
      </c>
      <c r="B74" s="1386" t="s">
        <v>2043</v>
      </c>
      <c r="C74" s="1386" t="s">
        <v>2043</v>
      </c>
      <c r="D74" s="1485" t="s">
        <v>2044</v>
      </c>
      <c r="E74" s="12"/>
      <c r="F74" s="12"/>
      <c r="G74" s="1040"/>
    </row>
    <row r="75" spans="1:7" ht="15.75" thickBot="1">
      <c r="A75" s="1581" t="s">
        <v>3447</v>
      </c>
      <c r="B75" s="1582" t="s">
        <v>3448</v>
      </c>
      <c r="C75" s="1582" t="s">
        <v>3449</v>
      </c>
      <c r="D75" s="1583" t="s">
        <v>3450</v>
      </c>
      <c r="E75" s="1046"/>
      <c r="F75" s="1046"/>
      <c r="G75" s="1047"/>
    </row>
    <row r="76" spans="1:7">
      <c r="A76" s="1459"/>
      <c r="B76" s="1372"/>
      <c r="C76" s="1372"/>
      <c r="D76" s="9"/>
      <c r="E76" s="9"/>
      <c r="F76" s="9"/>
      <c r="G76" s="1372"/>
    </row>
    <row r="77" spans="1:7">
      <c r="A77" s="1459"/>
      <c r="B77" s="1372"/>
      <c r="C77" s="1372"/>
      <c r="D77" s="9"/>
      <c r="E77" s="9"/>
      <c r="F77" s="9"/>
      <c r="G77" s="1372"/>
    </row>
    <row r="78" spans="1:7">
      <c r="A78" s="1459"/>
      <c r="B78" s="1372"/>
      <c r="C78" s="1372"/>
      <c r="D78" s="9"/>
      <c r="E78" s="9"/>
      <c r="F78" s="9"/>
      <c r="G78" s="1372"/>
    </row>
    <row r="79" spans="1:7">
      <c r="A79" s="1459"/>
      <c r="B79" s="1372"/>
      <c r="C79" s="1372"/>
      <c r="D79" s="9"/>
      <c r="E79" s="9"/>
      <c r="F79" s="9"/>
      <c r="G79" s="1372"/>
    </row>
    <row r="80" spans="1:7">
      <c r="A80" s="1459"/>
      <c r="B80" s="1372"/>
      <c r="C80" s="1372"/>
      <c r="D80" s="9"/>
      <c r="E80" s="9"/>
      <c r="F80" s="9"/>
      <c r="G80" s="1372"/>
    </row>
    <row r="81" spans="1:7">
      <c r="A81" s="1459"/>
      <c r="B81" s="1372"/>
      <c r="C81" s="1372"/>
      <c r="D81" s="9"/>
      <c r="E81" s="9"/>
      <c r="F81" s="9"/>
      <c r="G81" s="1372"/>
    </row>
    <row r="82" spans="1:7">
      <c r="A82" s="1459"/>
      <c r="B82" s="1372"/>
      <c r="C82" s="1372"/>
      <c r="D82" s="9"/>
      <c r="E82" s="9"/>
      <c r="F82" s="9"/>
      <c r="G82" s="1372"/>
    </row>
    <row r="83" spans="1:7">
      <c r="A83" s="1459"/>
      <c r="B83" s="1372"/>
      <c r="C83" s="1372"/>
      <c r="D83" s="9"/>
      <c r="E83" s="9"/>
      <c r="F83" s="9"/>
      <c r="G83" s="1372"/>
    </row>
    <row r="84" spans="1:7">
      <c r="A84" s="1459"/>
      <c r="B84" s="1372"/>
      <c r="C84" s="1372"/>
      <c r="D84" s="9"/>
      <c r="E84" s="9"/>
      <c r="F84" s="9"/>
      <c r="G84" s="1372"/>
    </row>
    <row r="85" spans="1:7">
      <c r="A85" s="1459"/>
      <c r="B85" s="1372"/>
      <c r="C85" s="1372"/>
      <c r="D85" s="9"/>
      <c r="E85" s="9"/>
      <c r="F85" s="9"/>
      <c r="G85" s="1372"/>
    </row>
    <row r="86" spans="1:7">
      <c r="A86" s="1459"/>
      <c r="B86" s="1372"/>
      <c r="C86" s="1372"/>
      <c r="D86" s="9"/>
      <c r="E86" s="9"/>
      <c r="F86" s="9"/>
      <c r="G86" s="1372"/>
    </row>
    <row r="87" spans="1:7">
      <c r="A87" s="1468"/>
      <c r="B87" s="1584"/>
      <c r="C87" s="1584"/>
      <c r="D87" s="1585"/>
      <c r="E87" s="1383"/>
      <c r="F87" s="1383"/>
      <c r="G87" s="1386"/>
    </row>
    <row r="88" spans="1:7">
      <c r="A88" s="1586"/>
      <c r="B88" s="1372"/>
      <c r="C88" s="1372"/>
      <c r="D88" s="9"/>
      <c r="E88" s="9"/>
      <c r="F88" s="9"/>
      <c r="G88" s="1372"/>
    </row>
    <row r="89" spans="1:7">
      <c r="A89" s="1586"/>
      <c r="B89" s="1372"/>
      <c r="C89" s="1372"/>
      <c r="D89" s="9"/>
      <c r="E89" s="9"/>
      <c r="F89" s="9"/>
      <c r="G89" s="1372"/>
    </row>
    <row r="90" spans="1:7">
      <c r="A90" s="1586"/>
      <c r="B90" s="1372"/>
      <c r="C90" s="1372"/>
      <c r="D90" s="9"/>
      <c r="E90" s="9"/>
      <c r="F90" s="9"/>
      <c r="G90" s="1372"/>
    </row>
    <row r="91" spans="1:7">
      <c r="A91" s="1586"/>
      <c r="B91" s="1372"/>
      <c r="C91" s="1372"/>
      <c r="D91" s="9"/>
      <c r="E91" s="9"/>
      <c r="F91" s="9"/>
      <c r="G91" s="1372"/>
    </row>
    <row r="92" spans="1:7">
      <c r="A92" s="1586"/>
      <c r="B92" s="1372"/>
      <c r="C92" s="1372"/>
      <c r="D92" s="9"/>
      <c r="E92" s="9"/>
      <c r="F92" s="9"/>
      <c r="G92" s="1372"/>
    </row>
    <row r="93" spans="1:7">
      <c r="A93" s="1586"/>
      <c r="B93" s="1372"/>
      <c r="C93" s="1372"/>
      <c r="D93" s="9"/>
      <c r="E93" s="9"/>
      <c r="F93" s="9"/>
      <c r="G93" s="1372"/>
    </row>
    <row r="94" spans="1:7">
      <c r="A94" s="1586"/>
      <c r="B94" s="1372"/>
      <c r="C94" s="1372"/>
      <c r="D94" s="9"/>
      <c r="E94" s="9"/>
      <c r="F94" s="9"/>
      <c r="G94" s="1372"/>
    </row>
    <row r="95" spans="1:7">
      <c r="A95" s="1586"/>
      <c r="B95" s="1372"/>
      <c r="C95" s="1372"/>
      <c r="D95" s="9"/>
      <c r="E95" s="9"/>
      <c r="F95" s="9"/>
      <c r="G95" s="1372"/>
    </row>
    <row r="96" spans="1:7">
      <c r="A96" s="1586"/>
      <c r="B96" s="1372"/>
      <c r="C96" s="1372"/>
      <c r="D96" s="9"/>
      <c r="E96" s="9"/>
      <c r="F96" s="9"/>
      <c r="G96" s="1372"/>
    </row>
    <row r="97" spans="1:7">
      <c r="A97" s="1586"/>
      <c r="B97" s="1372"/>
      <c r="C97" s="1372"/>
      <c r="D97" s="9"/>
      <c r="E97" s="9"/>
      <c r="F97" s="9"/>
      <c r="G97" s="1372"/>
    </row>
    <row r="98" spans="1:7">
      <c r="A98" s="1586"/>
      <c r="B98" s="1372"/>
      <c r="C98" s="1372"/>
      <c r="D98" s="9"/>
      <c r="E98" s="9"/>
      <c r="F98" s="9"/>
      <c r="G98" s="1372"/>
    </row>
    <row r="99" spans="1:7">
      <c r="A99" s="1459"/>
      <c r="B99" s="1372"/>
      <c r="C99" s="1372"/>
      <c r="D99" s="9"/>
      <c r="E99" s="9"/>
      <c r="F99" s="9"/>
      <c r="G99" s="1372"/>
    </row>
    <row r="100" spans="1:7">
      <c r="A100" s="1459"/>
      <c r="B100" s="1372"/>
      <c r="C100" s="1372"/>
      <c r="D100" s="9"/>
      <c r="E100" s="9"/>
      <c r="F100" s="9"/>
      <c r="G100" s="1372"/>
    </row>
    <row r="101" spans="1:7">
      <c r="A101" s="1459"/>
      <c r="B101" s="1372"/>
      <c r="C101" s="1372"/>
      <c r="D101" s="9"/>
      <c r="E101" s="9"/>
      <c r="F101" s="9"/>
      <c r="G101" s="1372"/>
    </row>
    <row r="102" spans="1:7">
      <c r="A102" s="1459"/>
      <c r="B102" s="1372"/>
      <c r="C102" s="1372"/>
      <c r="D102" s="9"/>
      <c r="E102" s="9"/>
      <c r="F102" s="9"/>
      <c r="G102" s="1372"/>
    </row>
    <row r="103" spans="1:7">
      <c r="A103" s="1459"/>
      <c r="B103" s="1372"/>
      <c r="C103" s="1372"/>
      <c r="D103" s="9"/>
      <c r="E103" s="9"/>
      <c r="F103" s="9"/>
      <c r="G103" s="1372"/>
    </row>
    <row r="104" spans="1:7">
      <c r="A104" s="1459"/>
      <c r="B104" s="1372"/>
      <c r="C104" s="1372"/>
      <c r="D104" s="9"/>
      <c r="E104" s="9"/>
      <c r="F104" s="9"/>
      <c r="G104" s="1372"/>
    </row>
    <row r="105" spans="1:7">
      <c r="A105" s="1459"/>
      <c r="B105" s="1372"/>
      <c r="C105" s="1372"/>
      <c r="D105" s="9"/>
      <c r="E105" s="9"/>
      <c r="F105" s="9"/>
      <c r="G105" s="1372"/>
    </row>
    <row r="106" spans="1:7">
      <c r="A106" s="1459"/>
      <c r="B106" s="1372"/>
      <c r="C106" s="1372"/>
      <c r="D106" s="9"/>
      <c r="E106" s="9"/>
      <c r="F106" s="9"/>
      <c r="G106" s="1372"/>
    </row>
    <row r="107" spans="1:7">
      <c r="A107" s="1459"/>
      <c r="B107" s="1372"/>
      <c r="C107" s="1372"/>
      <c r="D107" s="9"/>
      <c r="E107" s="9"/>
      <c r="F107" s="9"/>
      <c r="G107" s="1372"/>
    </row>
    <row r="108" spans="1:7">
      <c r="A108" s="1459"/>
      <c r="B108" s="1372"/>
      <c r="C108" s="1372"/>
      <c r="D108" s="9"/>
      <c r="E108" s="9"/>
      <c r="F108" s="9"/>
      <c r="G108" s="1372"/>
    </row>
    <row r="109" spans="1:7">
      <c r="A109" s="1459"/>
      <c r="B109" s="1372"/>
      <c r="C109" s="1372"/>
      <c r="D109" s="9"/>
      <c r="E109" s="9"/>
      <c r="F109" s="9"/>
      <c r="G109" s="1372"/>
    </row>
    <row r="110" spans="1:7">
      <c r="A110" s="1459"/>
      <c r="B110" s="1372"/>
      <c r="C110" s="1372"/>
      <c r="D110" s="9"/>
      <c r="E110" s="9"/>
      <c r="F110" s="9"/>
      <c r="G110" s="1372"/>
    </row>
    <row r="111" spans="1:7">
      <c r="A111" s="1459"/>
      <c r="B111" s="1372"/>
      <c r="C111" s="1372"/>
      <c r="D111" s="9"/>
      <c r="E111" s="9"/>
      <c r="F111" s="9"/>
      <c r="G111" s="1372"/>
    </row>
    <row r="112" spans="1:7">
      <c r="A112" s="1459"/>
      <c r="B112" s="1372"/>
      <c r="C112" s="1372"/>
      <c r="D112" s="9"/>
      <c r="E112" s="9"/>
      <c r="F112" s="9"/>
      <c r="G112" s="1372"/>
    </row>
    <row r="113" spans="1:7">
      <c r="A113" s="1459"/>
      <c r="B113" s="1372"/>
      <c r="C113" s="1372"/>
      <c r="D113" s="9"/>
      <c r="E113" s="9"/>
      <c r="F113" s="9"/>
      <c r="G113" s="1372"/>
    </row>
    <row r="114" spans="1:7">
      <c r="A114" s="1459"/>
      <c r="B114" s="1372"/>
      <c r="C114" s="1372"/>
      <c r="D114" s="9"/>
      <c r="E114" s="9"/>
      <c r="F114" s="9"/>
      <c r="G114" s="1372"/>
    </row>
    <row r="115" spans="1:7">
      <c r="A115" s="1459"/>
      <c r="B115" s="1372"/>
      <c r="C115" s="1372"/>
      <c r="D115" s="9"/>
      <c r="E115" s="9"/>
      <c r="F115" s="9"/>
      <c r="G115" s="1372"/>
    </row>
    <row r="116" spans="1:7">
      <c r="A116" s="1459"/>
      <c r="B116" s="1372"/>
      <c r="C116" s="1372"/>
      <c r="D116" s="9"/>
      <c r="E116" s="9"/>
      <c r="F116" s="9"/>
      <c r="G116" s="1372"/>
    </row>
    <row r="117" spans="1:7">
      <c r="A117" s="1459"/>
      <c r="B117" s="1372"/>
      <c r="C117" s="1372"/>
      <c r="D117" s="9"/>
      <c r="E117" s="9"/>
      <c r="F117" s="9"/>
      <c r="G117" s="1372"/>
    </row>
    <row r="118" spans="1:7">
      <c r="A118" s="1459"/>
      <c r="B118" s="1372"/>
      <c r="C118" s="1372"/>
      <c r="D118" s="9"/>
      <c r="E118" s="9"/>
      <c r="F118" s="9"/>
      <c r="G118" s="1372"/>
    </row>
    <row r="119" spans="1:7">
      <c r="A119" s="1459"/>
      <c r="B119" s="1372"/>
      <c r="C119" s="1372"/>
      <c r="D119" s="9"/>
      <c r="E119" s="9"/>
      <c r="F119" s="9"/>
      <c r="G119" s="1372"/>
    </row>
    <row r="120" spans="1:7">
      <c r="A120" s="1459"/>
      <c r="B120" s="1372"/>
      <c r="C120" s="1372"/>
      <c r="D120" s="9"/>
      <c r="E120" s="9"/>
      <c r="F120" s="9"/>
      <c r="G120" s="1372"/>
    </row>
    <row r="121" spans="1:7">
      <c r="A121" s="1459"/>
      <c r="B121" s="1372"/>
      <c r="C121" s="1372"/>
      <c r="D121" s="9"/>
      <c r="E121" s="9"/>
      <c r="F121" s="9"/>
      <c r="G121" s="1372"/>
    </row>
    <row r="122" spans="1:7">
      <c r="A122" s="1459"/>
      <c r="B122" s="1372"/>
      <c r="C122" s="1372"/>
      <c r="D122" s="9"/>
      <c r="E122" s="9"/>
      <c r="F122" s="9"/>
      <c r="G122" s="1372"/>
    </row>
    <row r="123" spans="1:7">
      <c r="A123" s="1459"/>
      <c r="B123" s="1372"/>
      <c r="C123" s="1372"/>
      <c r="D123" s="9"/>
      <c r="E123" s="9"/>
      <c r="F123" s="9"/>
      <c r="G123" s="1372"/>
    </row>
    <row r="124" spans="1:7">
      <c r="A124" s="1459"/>
      <c r="B124" s="1372"/>
      <c r="C124" s="1372"/>
      <c r="D124" s="9"/>
      <c r="E124" s="9"/>
      <c r="F124" s="9"/>
      <c r="G124" s="1372"/>
    </row>
    <row r="125" spans="1:7">
      <c r="A125" s="1459"/>
      <c r="B125" s="1372"/>
      <c r="C125" s="1372"/>
      <c r="D125" s="9"/>
      <c r="E125" s="9"/>
      <c r="F125" s="9"/>
      <c r="G125" s="1372"/>
    </row>
    <row r="126" spans="1:7">
      <c r="A126" s="1459"/>
      <c r="B126" s="1372"/>
      <c r="C126" s="1372"/>
      <c r="D126" s="9"/>
      <c r="E126" s="9"/>
      <c r="F126" s="9"/>
      <c r="G126" s="1372"/>
    </row>
    <row r="127" spans="1:7">
      <c r="A127" s="1459"/>
      <c r="B127" s="1372"/>
      <c r="C127" s="1372"/>
      <c r="D127" s="9"/>
      <c r="E127" s="9"/>
      <c r="F127" s="9"/>
      <c r="G127" s="1372"/>
    </row>
    <row r="128" spans="1:7">
      <c r="A128" s="1459"/>
      <c r="B128" s="1372"/>
      <c r="C128" s="1372"/>
      <c r="D128" s="9"/>
      <c r="E128" s="9"/>
      <c r="F128" s="9"/>
      <c r="G128" s="1372"/>
    </row>
    <row r="129" spans="1:7">
      <c r="A129" s="1459"/>
      <c r="B129" s="1372"/>
      <c r="C129" s="1372"/>
      <c r="D129" s="9"/>
      <c r="E129" s="9"/>
      <c r="F129" s="9"/>
      <c r="G129" s="1372"/>
    </row>
    <row r="130" spans="1:7">
      <c r="A130" s="1459"/>
      <c r="B130" s="1372"/>
      <c r="C130" s="1372"/>
      <c r="D130" s="9"/>
      <c r="E130" s="9"/>
      <c r="F130" s="9"/>
      <c r="G130" s="1372"/>
    </row>
    <row r="131" spans="1:7">
      <c r="A131" s="1459"/>
      <c r="B131" s="1372"/>
      <c r="C131" s="1372"/>
      <c r="D131" s="9"/>
      <c r="E131" s="9"/>
      <c r="F131" s="9"/>
      <c r="G131" s="1372"/>
    </row>
    <row r="132" spans="1:7" ht="15.75" thickBot="1">
      <c r="A132" s="1587"/>
      <c r="B132" s="1393"/>
      <c r="C132" s="1393"/>
      <c r="D132" s="1045"/>
      <c r="E132" s="1045"/>
      <c r="F132" s="1045"/>
      <c r="G132" s="1393"/>
    </row>
    <row r="133" spans="1:7" ht="15.75">
      <c r="A133" s="1394" t="s">
        <v>4368</v>
      </c>
      <c r="B133" s="9"/>
      <c r="C133" s="9"/>
      <c r="D133" s="9"/>
      <c r="E133" s="9"/>
      <c r="F133" s="9"/>
      <c r="G133" s="9"/>
    </row>
    <row r="134" spans="1:7">
      <c r="A134" s="12" t="s">
        <v>2920</v>
      </c>
      <c r="B134" s="12"/>
      <c r="C134" s="12"/>
      <c r="D134" s="12"/>
      <c r="E134" s="12"/>
      <c r="F134" s="12"/>
      <c r="G134" s="12"/>
    </row>
    <row r="135" spans="1:7">
      <c r="A135" s="9"/>
      <c r="B135" s="9"/>
      <c r="C135" s="9"/>
      <c r="D135" s="9"/>
      <c r="E135" s="9"/>
      <c r="F135" s="9"/>
      <c r="G135" s="9"/>
    </row>
  </sheetData>
  <customSheetViews>
    <customSheetView guid="{15E51391-F6F3-48E9-B40F-0D0FA5B2E445}" scale="75" colorId="22" fitToPage="1">
      <pageMargins left="0.5" right="0.5" top="0" bottom="0" header="0.25" footer="0.25"/>
      <printOptions horizontalCentered="1" verticalCentered="1"/>
      <pageSetup scale="74" fitToHeight="2" orientation="portrait" horizontalDpi="300" verticalDpi="300" r:id="rId1"/>
      <headerFooter alignWithMargins="0"/>
    </customSheetView>
    <customSheetView guid="{3A144620-83F7-4F5B-821B-3720DAB5A017}" scale="75" colorId="22" fitToPage="1">
      <pageMargins left="0.5" right="0.5" top="0" bottom="0" header="0.25" footer="0.25"/>
      <printOptions horizontalCentered="1" verticalCentered="1"/>
      <pageSetup scale="74" fitToHeight="2" orientation="portrait" horizontalDpi="300" verticalDpi="300" r:id="rId2"/>
      <headerFooter alignWithMargins="0"/>
    </customSheetView>
    <customSheetView guid="{4AE1E835-A004-41CE-8576-E42DEB829644}" scale="75" colorId="22" fitToPage="1">
      <pageMargins left="0.5" right="0.5" top="0" bottom="0" header="0.25" footer="0.25"/>
      <printOptions horizontalCentered="1" verticalCentered="1"/>
      <pageSetup scale="74" fitToHeight="2" orientation="portrait" horizontalDpi="300" verticalDpi="300" r:id="rId3"/>
      <headerFooter alignWithMargins="0"/>
    </customSheetView>
    <customSheetView guid="{F164CA47-D0CA-4087-947A-F5047D94B8B7}" scale="75" colorId="22" fitToPage="1">
      <pageMargins left="0.5" right="0.5" top="0" bottom="0" header="0.25" footer="0.25"/>
      <printOptions horizontalCentered="1" verticalCentered="1"/>
      <pageSetup scale="74" fitToHeight="2" orientation="portrait" horizontalDpi="300" verticalDpi="300" r:id="rId4"/>
      <headerFooter alignWithMargins="0"/>
    </customSheetView>
    <customSheetView guid="{BD2EE8C8-7F57-4FE0-A338-C6EB2215B0F1}" scale="75" colorId="22" fitToPage="1">
      <pageMargins left="0.5" right="0.5" top="0" bottom="0" header="0.25" footer="0.25"/>
      <printOptions horizontalCentered="1" verticalCentered="1"/>
      <pageSetup scale="74" fitToHeight="2" orientation="portrait" horizontalDpi="300" verticalDpi="300" r:id="rId5"/>
      <headerFooter alignWithMargins="0"/>
    </customSheetView>
    <customSheetView guid="{C7E3EE00-B00F-419E-8611-266863084489}" scale="75" colorId="22" fitToPage="1">
      <pageMargins left="0.5" right="0.5" top="0" bottom="0" header="0.25" footer="0.25"/>
      <printOptions horizontalCentered="1" verticalCentered="1"/>
      <pageSetup scale="74" fitToHeight="2" orientation="portrait" horizontalDpi="300" verticalDpi="300" r:id="rId6"/>
      <headerFooter alignWithMargins="0"/>
    </customSheetView>
    <customSheetView guid="{3477AA39-47F3-4DEE-B5AC-34FD34A7C506}" scale="75" colorId="22" fitToPage="1">
      <pageMargins left="0.5" right="0.5" top="0" bottom="0" header="0.25" footer="0.25"/>
      <printOptions horizontalCentered="1" verticalCentered="1"/>
      <pageSetup scale="74" fitToHeight="2" orientation="portrait" horizontalDpi="300" verticalDpi="300" r:id="rId7"/>
      <headerFooter alignWithMargins="0"/>
    </customSheetView>
    <customSheetView guid="{49B64248-30F9-46D2-A9F4-36D89630158D}" scale="75" colorId="22" fitToPage="1">
      <pageMargins left="0.5" right="0.5" top="0" bottom="0" header="0.25" footer="0.25"/>
      <printOptions horizontalCentered="1" verticalCentered="1"/>
      <pageSetup scale="74" fitToHeight="2" orientation="portrait" horizontalDpi="300" verticalDpi="300" r:id="rId8"/>
      <headerFooter alignWithMargins="0"/>
    </customSheetView>
    <customSheetView guid="{9460FF40-1E23-4EAD-9F2E-3CC0E3823200}" scale="75" colorId="22" fitToPage="1">
      <pageMargins left="0.5" right="0.5" top="0" bottom="0" header="0.25" footer="0.25"/>
      <printOptions horizontalCentered="1" verticalCentered="1"/>
      <pageSetup scale="74" fitToHeight="2" orientation="portrait" horizontalDpi="300" verticalDpi="300" r:id="rId9"/>
      <headerFooter alignWithMargins="0"/>
    </customSheetView>
    <customSheetView guid="{EB23B504-8D38-44C1-A572-0BC0016A4154}" scale="75" colorId="22" fitToPage="1">
      <pageMargins left="0.5" right="0.5" top="0" bottom="0" header="0.25" footer="0.25"/>
      <printOptions horizontalCentered="1" verticalCentered="1"/>
      <pageSetup scale="74" fitToHeight="2" orientation="portrait" horizontalDpi="300" verticalDpi="300" r:id="rId10"/>
      <headerFooter alignWithMargins="0"/>
    </customSheetView>
    <customSheetView guid="{33F19BEF-14FD-48AD-9437-DC9391C2FB5D}" scale="75" colorId="22" fitToPage="1">
      <pageMargins left="0.5" right="0.5" top="0" bottom="0" header="0.25" footer="0.25"/>
      <printOptions horizontalCentered="1" verticalCentered="1"/>
      <pageSetup scale="74" fitToHeight="2" orientation="portrait" horizontalDpi="300" verticalDpi="300" r:id="rId11"/>
      <headerFooter alignWithMargins="0"/>
    </customSheetView>
    <customSheetView guid="{3572A64A-10E1-48A8-88DB-C6FDE35A45D9}" scale="75" colorId="22" fitToPage="1">
      <pageMargins left="0.5" right="0.5" top="0" bottom="0" header="0.25" footer="0.25"/>
      <printOptions horizontalCentered="1" verticalCentered="1"/>
      <pageSetup scale="74" fitToHeight="2" orientation="portrait" horizontalDpi="300" verticalDpi="300" r:id="rId12"/>
      <headerFooter alignWithMargins="0"/>
    </customSheetView>
    <customSheetView guid="{9A3FFF2B-6404-4DF1-A691-3B3D111BF416}" scale="75" colorId="22" fitToPage="1">
      <pageMargins left="0.5" right="0.5" top="0" bottom="0" header="0.25" footer="0.25"/>
      <printOptions horizontalCentered="1" verticalCentered="1"/>
      <pageSetup scale="74" fitToHeight="2" orientation="portrait" horizontalDpi="300" verticalDpi="300" r:id="rId13"/>
      <headerFooter alignWithMargins="0"/>
    </customSheetView>
    <customSheetView guid="{6972FD2D-1C11-49E2-936D-D053FB86EE49}" scale="75" colorId="22" fitToPage="1">
      <pageMargins left="0.5" right="0.5" top="0" bottom="0" header="0.25" footer="0.25"/>
      <printOptions horizontalCentered="1" verticalCentered="1"/>
      <pageSetup scale="74" fitToHeight="2" orientation="portrait" horizontalDpi="300" verticalDpi="300" r:id="rId14"/>
      <headerFooter alignWithMargins="0"/>
    </customSheetView>
    <customSheetView guid="{909B62D3-37B4-48E7-A28D-FCCB057513A6}" scale="75" colorId="22" fitToPage="1">
      <pageMargins left="0.5" right="0.5" top="0" bottom="0" header="0.25" footer="0.25"/>
      <printOptions horizontalCentered="1" verticalCentered="1"/>
      <pageSetup scale="74" fitToHeight="2" orientation="portrait" horizontalDpi="300" verticalDpi="300" r:id="rId15"/>
      <headerFooter alignWithMargins="0"/>
    </customSheetView>
    <customSheetView guid="{AF5B460E-BE98-4D6A-BC4D-FB7F586FE8C3}" scale="75" colorId="22" fitToPage="1">
      <pageMargins left="0.5" right="0.5" top="0" bottom="0" header="0.25" footer="0.25"/>
      <printOptions horizontalCentered="1" verticalCentered="1"/>
      <pageSetup scale="74" fitToHeight="2" orientation="portrait" horizontalDpi="300" verticalDpi="300" r:id="rId16"/>
      <headerFooter alignWithMargins="0"/>
    </customSheetView>
    <customSheetView guid="{AD2DEECA-73A1-433A-8496-725ED72ABD3B}" scale="75" colorId="22" fitToPage="1">
      <pageMargins left="0.5" right="0.5" top="0" bottom="0" header="0.25" footer="0.25"/>
      <printOptions horizontalCentered="1" verticalCentered="1"/>
      <pageSetup scale="74" fitToHeight="2" orientation="portrait" horizontalDpi="300" verticalDpi="300" r:id="rId17"/>
      <headerFooter alignWithMargins="0"/>
    </customSheetView>
    <customSheetView guid="{613A73D1-ED13-41BC-B183-6F740B4BAFC9}" scale="60" colorId="22" showPageBreaks="1" printArea="1" view="pageBreakPreview">
      <selection activeCell="B50" sqref="B50"/>
      <pageMargins left="0.5" right="0.5" top="0" bottom="0" header="0.25" footer="0.25"/>
      <printOptions horizontalCentered="1" verticalCentered="1"/>
      <pageSetup scale="77" fitToHeight="2" orientation="portrait" horizontalDpi="300" verticalDpi="300" r:id="rId18"/>
      <headerFooter alignWithMargins="0"/>
    </customSheetView>
  </customSheetViews>
  <printOptions horizontalCentered="1" verticalCentered="1"/>
  <pageMargins left="0.5" right="0.5" top="0.25" bottom="0.25" header="0" footer="0"/>
  <pageSetup scale="70" fitToHeight="2" orientation="portrait" horizontalDpi="300" verticalDpi="300" r:id="rId19"/>
  <headerFooter alignWithMargins="0"/>
  <drawing r:id="rId20"/>
  <legacyDrawing r:id="rId21"/>
  <mc:AlternateContent xmlns:mc="http://schemas.openxmlformats.org/markup-compatibility/2006">
    <mc:Choice Requires="x14">
      <controls>
        <mc:AlternateContent xmlns:mc="http://schemas.openxmlformats.org/markup-compatibility/2006">
          <mc:Choice Requires="x14">
            <control shapeId="75857" r:id="rId22"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07"/>
  <sheetViews>
    <sheetView defaultGridColor="0" view="pageBreakPreview" topLeftCell="A199" colorId="22" zoomScale="60" zoomScaleNormal="85" workbookViewId="0">
      <selection activeCell="F241" sqref="F241"/>
    </sheetView>
  </sheetViews>
  <sheetFormatPr defaultColWidth="9.6640625" defaultRowHeight="15"/>
  <cols>
    <col min="1" max="1" width="45.6640625" style="9" customWidth="1"/>
    <col min="2" max="2" width="30.6640625" style="9" customWidth="1"/>
    <col min="3" max="3" width="15.6640625" style="9" customWidth="1"/>
    <col min="4" max="16384" width="9.6640625" style="9"/>
  </cols>
  <sheetData>
    <row r="1" spans="1:8" ht="15.75">
      <c r="A1" s="71" t="s">
        <v>2625</v>
      </c>
      <c r="B1" s="71"/>
      <c r="C1" s="71"/>
      <c r="D1" s="114"/>
      <c r="E1" s="114"/>
      <c r="F1" s="69"/>
    </row>
    <row r="2" spans="1:8" ht="15.75">
      <c r="A2" s="71"/>
      <c r="B2" s="71"/>
      <c r="C2" s="71"/>
      <c r="D2" s="114"/>
      <c r="E2" s="114"/>
    </row>
    <row r="3" spans="1:8" ht="15" customHeight="1">
      <c r="A3" s="71" t="s">
        <v>1887</v>
      </c>
      <c r="B3" s="69"/>
      <c r="C3" s="71"/>
      <c r="D3" s="114"/>
      <c r="E3" s="114"/>
    </row>
    <row r="4" spans="1:8" ht="15" customHeight="1">
      <c r="A4" s="71" t="s">
        <v>2626</v>
      </c>
      <c r="B4" s="69"/>
      <c r="C4" s="71"/>
      <c r="D4" s="114"/>
      <c r="E4" s="114"/>
    </row>
    <row r="5" spans="1:8" ht="15.75">
      <c r="A5" s="71" t="s">
        <v>2627</v>
      </c>
      <c r="B5" s="69"/>
      <c r="C5" s="71"/>
      <c r="D5" s="114"/>
      <c r="E5" s="114"/>
    </row>
    <row r="6" spans="1:8" ht="15.75">
      <c r="A6" s="114"/>
      <c r="B6" s="17"/>
      <c r="C6" s="114"/>
      <c r="D6" s="114"/>
      <c r="E6" s="114"/>
    </row>
    <row r="7" spans="1:8" ht="20.25">
      <c r="A7" s="847" t="str">
        <f>'Data Sheet'!$C$25</f>
        <v>Central Hudson Gas &amp; Electric</v>
      </c>
      <c r="B7" s="69"/>
      <c r="C7" s="71"/>
      <c r="D7" s="114"/>
      <c r="E7" s="114"/>
    </row>
    <row r="8" spans="1:8" ht="18">
      <c r="A8" s="481" t="str">
        <f>'Data Sheet'!$C$38</f>
        <v>12/31/13</v>
      </c>
      <c r="B8" s="69"/>
      <c r="C8" s="69"/>
    </row>
    <row r="9" spans="1:8">
      <c r="A9" s="17"/>
      <c r="B9" s="18"/>
      <c r="C9" s="18"/>
      <c r="D9" s="19"/>
      <c r="E9" s="18"/>
      <c r="F9" s="69"/>
      <c r="G9" s="69"/>
      <c r="H9" s="18"/>
    </row>
    <row r="10" spans="1:8" ht="15.75">
      <c r="A10" s="71" t="s">
        <v>2628</v>
      </c>
      <c r="B10" s="18"/>
      <c r="C10" s="18"/>
      <c r="D10" s="19"/>
      <c r="E10" s="18"/>
      <c r="F10" s="69"/>
      <c r="G10" s="69"/>
      <c r="H10" s="18"/>
    </row>
    <row r="11" spans="1:8" ht="15.75">
      <c r="A11" s="71" t="s">
        <v>2629</v>
      </c>
      <c r="B11" s="18"/>
      <c r="C11" s="18"/>
      <c r="D11" s="19"/>
      <c r="E11" s="18"/>
      <c r="F11" s="69"/>
      <c r="G11" s="69"/>
      <c r="H11" s="18"/>
    </row>
    <row r="12" spans="1:8" ht="15.75">
      <c r="A12" s="71"/>
      <c r="B12" s="18"/>
      <c r="C12" s="18"/>
      <c r="D12" s="19"/>
      <c r="E12" s="18"/>
      <c r="F12" s="69"/>
      <c r="G12" s="69"/>
      <c r="H12" s="18"/>
    </row>
    <row r="14" spans="1:8" ht="15.75">
      <c r="A14" s="114"/>
      <c r="B14" s="804" t="s">
        <v>2630</v>
      </c>
    </row>
    <row r="15" spans="1:8" ht="15.75">
      <c r="A15" s="17"/>
      <c r="B15" s="804" t="s">
        <v>2631</v>
      </c>
      <c r="C15" s="114"/>
    </row>
    <row r="16" spans="1:8" ht="15.75">
      <c r="A16" s="804" t="s">
        <v>2872</v>
      </c>
      <c r="B16" s="114"/>
      <c r="C16" s="1594" t="str">
        <f>'Data Sheet'!C38</f>
        <v>12/31/13</v>
      </c>
    </row>
    <row r="17" spans="1:3">
      <c r="A17" s="17" t="s">
        <v>2632</v>
      </c>
      <c r="B17" s="17" t="s">
        <v>2633</v>
      </c>
      <c r="C17" s="483">
        <f>'200201'!E21+'110113'!H14</f>
        <v>1146820948</v>
      </c>
    </row>
    <row r="18" spans="1:3">
      <c r="A18" s="17" t="s">
        <v>2634</v>
      </c>
      <c r="B18" s="17" t="s">
        <v>2635</v>
      </c>
      <c r="C18" s="376">
        <f>'200201'!E22+'110113'!H15</f>
        <v>305516764</v>
      </c>
    </row>
    <row r="19" spans="1:3">
      <c r="A19" s="17" t="s">
        <v>2636</v>
      </c>
      <c r="B19" s="17" t="s">
        <v>2637</v>
      </c>
      <c r="C19" s="376">
        <f>C17-C18</f>
        <v>841304184</v>
      </c>
    </row>
    <row r="20" spans="1:3">
      <c r="A20" s="17"/>
      <c r="B20" s="17"/>
      <c r="C20" s="376"/>
    </row>
    <row r="21" spans="1:3">
      <c r="A21" s="17" t="s">
        <v>2638</v>
      </c>
      <c r="B21" s="17" t="s">
        <v>2639</v>
      </c>
      <c r="C21" s="376">
        <f>'200201'!F21+'110113'!H19</f>
        <v>365400627</v>
      </c>
    </row>
    <row r="22" spans="1:3">
      <c r="A22" s="17" t="s">
        <v>2634</v>
      </c>
      <c r="B22" s="17" t="s">
        <v>2640</v>
      </c>
      <c r="C22" s="376">
        <f>'200201'!F22</f>
        <v>108352014</v>
      </c>
    </row>
    <row r="23" spans="1:3">
      <c r="A23" s="17" t="s">
        <v>2641</v>
      </c>
      <c r="B23" s="17" t="s">
        <v>2637</v>
      </c>
      <c r="C23" s="376">
        <f>C21-C22</f>
        <v>257048613</v>
      </c>
    </row>
    <row r="24" spans="1:3">
      <c r="A24" s="17"/>
      <c r="B24" s="17"/>
      <c r="C24" s="376"/>
    </row>
    <row r="25" spans="1:3">
      <c r="A25" s="17" t="s">
        <v>2642</v>
      </c>
      <c r="B25" s="17" t="s">
        <v>2637</v>
      </c>
      <c r="C25" s="376">
        <f>C29-C17-C21</f>
        <v>179717748</v>
      </c>
    </row>
    <row r="26" spans="1:3">
      <c r="A26" s="17" t="s">
        <v>2634</v>
      </c>
      <c r="B26" s="17" t="s">
        <v>2637</v>
      </c>
      <c r="C26" s="376">
        <f>C30-C18-C22</f>
        <v>67195598</v>
      </c>
    </row>
    <row r="27" spans="1:3">
      <c r="A27" s="17" t="s">
        <v>2643</v>
      </c>
      <c r="B27" s="17" t="s">
        <v>2637</v>
      </c>
      <c r="C27" s="376">
        <f>C25-C26</f>
        <v>112522150</v>
      </c>
    </row>
    <row r="28" spans="1:3">
      <c r="A28" s="17"/>
      <c r="B28" s="17"/>
      <c r="C28" s="376"/>
    </row>
    <row r="29" spans="1:3">
      <c r="A29" s="17" t="s">
        <v>2644</v>
      </c>
      <c r="B29" s="17" t="s">
        <v>2645</v>
      </c>
      <c r="C29" s="376">
        <f>SUM('110113'!H11,'110113'!H14,'110113'!H18,'110113'!H19)</f>
        <v>1691939323</v>
      </c>
    </row>
    <row r="30" spans="1:3">
      <c r="A30" s="17" t="s">
        <v>2634</v>
      </c>
      <c r="B30" s="17" t="s">
        <v>2646</v>
      </c>
      <c r="C30" s="376">
        <f>SUM('110113'!H12,'110113'!H15)</f>
        <v>481064376</v>
      </c>
    </row>
    <row r="31" spans="1:3" ht="15.75">
      <c r="A31" s="114" t="s">
        <v>2647</v>
      </c>
      <c r="B31" s="17" t="s">
        <v>2637</v>
      </c>
      <c r="C31" s="376">
        <f>C29-C30</f>
        <v>1210874947</v>
      </c>
    </row>
    <row r="32" spans="1:3">
      <c r="A32" s="17"/>
      <c r="B32" s="17"/>
      <c r="C32" s="376"/>
    </row>
    <row r="33" spans="1:3" ht="15.75">
      <c r="A33" s="804" t="s">
        <v>2125</v>
      </c>
      <c r="B33" s="114"/>
      <c r="C33" s="376"/>
    </row>
    <row r="34" spans="1:3">
      <c r="A34" s="17" t="s">
        <v>2648</v>
      </c>
      <c r="B34" s="17" t="s">
        <v>2649</v>
      </c>
      <c r="C34" s="376">
        <f>'110113'!H21</f>
        <v>524237</v>
      </c>
    </row>
    <row r="35" spans="1:3">
      <c r="A35" s="17" t="s">
        <v>3976</v>
      </c>
      <c r="B35" s="17" t="s">
        <v>3977</v>
      </c>
      <c r="C35" s="376">
        <f>-'110113'!H22</f>
        <v>0</v>
      </c>
    </row>
    <row r="36" spans="1:3">
      <c r="A36" s="17" t="s">
        <v>3978</v>
      </c>
      <c r="B36" s="17" t="s">
        <v>3979</v>
      </c>
      <c r="C36" s="376">
        <f>'110113'!H23</f>
        <v>0</v>
      </c>
    </row>
    <row r="37" spans="1:3">
      <c r="A37" s="17" t="s">
        <v>1494</v>
      </c>
      <c r="B37" s="17" t="s">
        <v>3980</v>
      </c>
      <c r="C37" s="376">
        <f>'110113'!H24</f>
        <v>0</v>
      </c>
    </row>
    <row r="38" spans="1:3">
      <c r="A38" s="17" t="s">
        <v>3981</v>
      </c>
      <c r="B38" s="17" t="s">
        <v>3982</v>
      </c>
      <c r="C38" s="376">
        <f>'110113'!H27</f>
        <v>13045847</v>
      </c>
    </row>
    <row r="39" spans="1:3">
      <c r="A39" s="17" t="s">
        <v>3983</v>
      </c>
      <c r="B39" s="17" t="s">
        <v>2637</v>
      </c>
      <c r="C39" s="376">
        <f>C40-SUM(C34:C38)</f>
        <v>51511425</v>
      </c>
    </row>
    <row r="40" spans="1:3" ht="15.75">
      <c r="A40" s="114" t="s">
        <v>3984</v>
      </c>
      <c r="B40" s="17" t="s">
        <v>3985</v>
      </c>
      <c r="C40" s="376">
        <f>'110113'!H29</f>
        <v>65081509</v>
      </c>
    </row>
    <row r="42" spans="1:3" ht="15.75">
      <c r="A42" s="804" t="s">
        <v>2145</v>
      </c>
      <c r="B42" s="114"/>
    </row>
    <row r="43" spans="1:3">
      <c r="A43" s="17" t="s">
        <v>3986</v>
      </c>
      <c r="B43" s="17" t="s">
        <v>3987</v>
      </c>
      <c r="C43" s="376">
        <f>'110113'!H31</f>
        <v>14214288</v>
      </c>
    </row>
    <row r="44" spans="1:3">
      <c r="A44" s="17" t="s">
        <v>3988</v>
      </c>
      <c r="B44" s="17" t="s">
        <v>3989</v>
      </c>
      <c r="C44" s="376">
        <f>'110113'!H32</f>
        <v>207350</v>
      </c>
    </row>
    <row r="45" spans="1:3">
      <c r="A45" s="17" t="s">
        <v>3990</v>
      </c>
      <c r="B45" s="17" t="s">
        <v>3991</v>
      </c>
      <c r="C45" s="376">
        <f>'110113'!H33</f>
        <v>165009</v>
      </c>
    </row>
    <row r="46" spans="1:3">
      <c r="A46" s="17" t="s">
        <v>3992</v>
      </c>
      <c r="B46" s="17" t="s">
        <v>3993</v>
      </c>
      <c r="C46" s="376">
        <f>'110113'!H34</f>
        <v>0</v>
      </c>
    </row>
    <row r="47" spans="1:3">
      <c r="A47" s="17" t="s">
        <v>3994</v>
      </c>
      <c r="B47" s="17" t="s">
        <v>3995</v>
      </c>
      <c r="C47" s="376">
        <f>'110113'!H35</f>
        <v>0</v>
      </c>
    </row>
    <row r="48" spans="1:3">
      <c r="A48" s="17" t="s">
        <v>3996</v>
      </c>
      <c r="B48" s="17" t="s">
        <v>3997</v>
      </c>
      <c r="C48" s="376">
        <f>SUM('110113'!H36,'110113'!H37)</f>
        <v>59293566</v>
      </c>
    </row>
    <row r="49" spans="1:3">
      <c r="A49" s="17" t="s">
        <v>2979</v>
      </c>
      <c r="B49" s="17" t="s">
        <v>2980</v>
      </c>
      <c r="C49" s="376">
        <f>-'110113'!H38</f>
        <v>-3900000</v>
      </c>
    </row>
    <row r="50" spans="1:3">
      <c r="A50" s="17" t="s">
        <v>2981</v>
      </c>
      <c r="B50" s="17" t="s">
        <v>4256</v>
      </c>
      <c r="C50" s="376">
        <f>'110113'!H39</f>
        <v>0</v>
      </c>
    </row>
    <row r="51" spans="1:3">
      <c r="A51" s="17" t="s">
        <v>4257</v>
      </c>
      <c r="B51" s="17" t="s">
        <v>4258</v>
      </c>
      <c r="C51" s="376">
        <f>'110113'!H40</f>
        <v>599363</v>
      </c>
    </row>
    <row r="52" spans="1:3">
      <c r="A52" s="17" t="s">
        <v>4259</v>
      </c>
      <c r="B52" s="17" t="s">
        <v>4260</v>
      </c>
      <c r="C52" s="376">
        <f>SUM('110113'!H41:H48)-'110113'!H49+'110113'!H50</f>
        <v>10553881</v>
      </c>
    </row>
    <row r="53" spans="1:3">
      <c r="A53" s="17" t="s">
        <v>4261</v>
      </c>
      <c r="B53" s="17" t="s">
        <v>4262</v>
      </c>
      <c r="C53" s="376">
        <f>'110113'!H51</f>
        <v>8078000</v>
      </c>
    </row>
    <row r="54" spans="1:3">
      <c r="A54" s="17" t="s">
        <v>4263</v>
      </c>
      <c r="B54" s="17" t="s">
        <v>4264</v>
      </c>
      <c r="C54" s="376">
        <f>'110113'!H52</f>
        <v>0</v>
      </c>
    </row>
    <row r="55" spans="1:3">
      <c r="A55" s="17" t="s">
        <v>4265</v>
      </c>
      <c r="B55" s="17" t="s">
        <v>4266</v>
      </c>
      <c r="C55" s="376">
        <f>SUM('110113'!H53,'110113'!H54)</f>
        <v>17469169</v>
      </c>
    </row>
    <row r="56" spans="1:3">
      <c r="A56" s="17" t="s">
        <v>4267</v>
      </c>
      <c r="B56" s="17" t="s">
        <v>4268</v>
      </c>
      <c r="C56" s="376">
        <f>'110113'!H55</f>
        <v>0</v>
      </c>
    </row>
    <row r="57" spans="1:3">
      <c r="A57" s="17" t="s">
        <v>4269</v>
      </c>
      <c r="B57" s="17" t="s">
        <v>4270</v>
      </c>
      <c r="C57" s="376">
        <f>'110113'!H56</f>
        <v>237189</v>
      </c>
    </row>
    <row r="58" spans="1:3">
      <c r="A58" s="17" t="s">
        <v>4271</v>
      </c>
      <c r="B58" s="17" t="s">
        <v>4272</v>
      </c>
      <c r="C58" s="376">
        <f>'110113'!H57</f>
        <v>17209907</v>
      </c>
    </row>
    <row r="59" spans="1:3">
      <c r="A59" s="17" t="s">
        <v>4273</v>
      </c>
      <c r="B59" s="17" t="s">
        <v>4274</v>
      </c>
      <c r="C59" s="376">
        <f>'110113'!H58</f>
        <v>2783448</v>
      </c>
    </row>
    <row r="60" spans="1:3" ht="15.75">
      <c r="A60" s="114" t="s">
        <v>4275</v>
      </c>
      <c r="B60" s="17" t="s">
        <v>2637</v>
      </c>
      <c r="C60" s="376">
        <f>SUM(C43:C59)</f>
        <v>126911170</v>
      </c>
    </row>
    <row r="63" spans="1:3" ht="15.75">
      <c r="A63" s="804" t="s">
        <v>1166</v>
      </c>
      <c r="B63" s="114"/>
    </row>
    <row r="64" spans="1:3">
      <c r="A64" s="17" t="s">
        <v>4276</v>
      </c>
      <c r="B64" s="17" t="s">
        <v>4277</v>
      </c>
      <c r="C64" s="376">
        <f>'110113'!H74</f>
        <v>4237671</v>
      </c>
    </row>
    <row r="65" spans="1:3">
      <c r="A65" s="17" t="s">
        <v>1500</v>
      </c>
      <c r="B65" s="17" t="s">
        <v>4278</v>
      </c>
      <c r="C65" s="376">
        <f>SUM('110113'!H75:H76)</f>
        <v>0</v>
      </c>
    </row>
    <row r="66" spans="1:3">
      <c r="A66" s="17" t="s">
        <v>4279</v>
      </c>
      <c r="B66" s="17" t="s">
        <v>4280</v>
      </c>
      <c r="C66" s="376">
        <f>SUM('110113'!H78:H79)</f>
        <v>0</v>
      </c>
    </row>
    <row r="67" spans="1:3">
      <c r="A67" s="17" t="s">
        <v>3181</v>
      </c>
      <c r="B67" s="17" t="s">
        <v>4281</v>
      </c>
      <c r="C67" s="376">
        <f>'110113'!H80</f>
        <v>931255</v>
      </c>
    </row>
    <row r="68" spans="1:3">
      <c r="A68" s="17" t="s">
        <v>4282</v>
      </c>
      <c r="B68" s="17" t="s">
        <v>4283</v>
      </c>
      <c r="C68" s="376">
        <f>'110113'!H81</f>
        <v>2004419</v>
      </c>
    </row>
    <row r="69" spans="1:3">
      <c r="A69" s="17" t="s">
        <v>1506</v>
      </c>
      <c r="B69" s="17" t="s">
        <v>4284</v>
      </c>
      <c r="C69" s="376">
        <f>SUM('110113'!H77,'110113'!H82,'110113'!H85,'110113'!H87)</f>
        <v>209938471</v>
      </c>
    </row>
    <row r="70" spans="1:3">
      <c r="A70" s="17" t="s">
        <v>4285</v>
      </c>
      <c r="B70" s="17" t="s">
        <v>4286</v>
      </c>
      <c r="C70" s="376">
        <f>'110113'!H83</f>
        <v>0</v>
      </c>
    </row>
    <row r="71" spans="1:3">
      <c r="A71" s="17" t="s">
        <v>4287</v>
      </c>
      <c r="B71" s="17" t="s">
        <v>4288</v>
      </c>
      <c r="C71" s="376">
        <f>'110113'!H84</f>
        <v>-463359</v>
      </c>
    </row>
    <row r="72" spans="1:3">
      <c r="A72" s="17" t="s">
        <v>4289</v>
      </c>
      <c r="B72" s="17" t="s">
        <v>4290</v>
      </c>
      <c r="C72" s="376">
        <f>'110113'!H86</f>
        <v>120545287</v>
      </c>
    </row>
    <row r="73" spans="1:3" ht="15.75">
      <c r="A73" s="114" t="s">
        <v>4291</v>
      </c>
      <c r="B73" s="17" t="s">
        <v>2637</v>
      </c>
      <c r="C73" s="376">
        <f>SUM(C64:C72)</f>
        <v>337193744</v>
      </c>
    </row>
    <row r="75" spans="1:3" ht="15.75">
      <c r="A75" s="114" t="s">
        <v>4292</v>
      </c>
      <c r="B75" s="17" t="s">
        <v>4293</v>
      </c>
      <c r="C75" s="848">
        <f>C31+C40+C60+C73</f>
        <v>1740061370</v>
      </c>
    </row>
    <row r="76" spans="1:3" ht="15.75">
      <c r="A76" s="17"/>
      <c r="B76" s="114"/>
      <c r="C76" s="114"/>
    </row>
    <row r="78" spans="1:3" ht="18">
      <c r="A78" s="481" t="s">
        <v>2628</v>
      </c>
      <c r="B78" s="481"/>
      <c r="C78" s="481"/>
    </row>
    <row r="79" spans="1:3" ht="18">
      <c r="A79" s="481" t="s">
        <v>4294</v>
      </c>
      <c r="B79" s="481"/>
      <c r="C79" s="481"/>
    </row>
    <row r="80" spans="1:3" ht="18">
      <c r="A80" s="481"/>
      <c r="B80" s="481"/>
      <c r="C80" s="481"/>
    </row>
    <row r="81" spans="1:3" ht="15.75">
      <c r="A81" s="71"/>
      <c r="B81" s="71"/>
      <c r="C81" s="71"/>
    </row>
    <row r="82" spans="1:3" ht="15.75">
      <c r="A82" s="114"/>
      <c r="B82" s="114"/>
      <c r="C82" s="114"/>
    </row>
    <row r="83" spans="1:3" ht="15.75">
      <c r="A83" s="114"/>
      <c r="B83" s="804" t="s">
        <v>2630</v>
      </c>
    </row>
    <row r="84" spans="1:3" ht="15.75">
      <c r="A84" s="17"/>
      <c r="B84" s="804" t="s">
        <v>2631</v>
      </c>
      <c r="C84" s="804" t="str">
        <f>$C$16</f>
        <v>12/31/13</v>
      </c>
    </row>
    <row r="85" spans="1:3" ht="15.75">
      <c r="A85" s="804" t="s">
        <v>1203</v>
      </c>
      <c r="B85" s="114"/>
      <c r="C85" s="376" t="s">
        <v>2045</v>
      </c>
    </row>
    <row r="86" spans="1:3">
      <c r="A86" s="17" t="s">
        <v>4295</v>
      </c>
      <c r="B86" s="17" t="s">
        <v>4296</v>
      </c>
      <c r="C86" s="376">
        <f>'110113'!H134</f>
        <v>84310435</v>
      </c>
    </row>
    <row r="87" spans="1:3">
      <c r="A87" s="17" t="s">
        <v>4297</v>
      </c>
      <c r="B87" s="17" t="s">
        <v>4298</v>
      </c>
      <c r="C87" s="376">
        <f>'110113'!H135</f>
        <v>100</v>
      </c>
    </row>
    <row r="88" spans="1:3">
      <c r="A88" s="17" t="s">
        <v>4299</v>
      </c>
      <c r="B88" s="17" t="s">
        <v>4300</v>
      </c>
      <c r="C88" s="376">
        <f>'110113'!H136</f>
        <v>0</v>
      </c>
    </row>
    <row r="89" spans="1:3">
      <c r="A89" s="17" t="s">
        <v>4301</v>
      </c>
      <c r="B89" s="17" t="s">
        <v>4302</v>
      </c>
      <c r="C89" s="376">
        <f>'110113'!H137</f>
        <v>0</v>
      </c>
    </row>
    <row r="90" spans="1:3">
      <c r="A90" s="17" t="s">
        <v>4303</v>
      </c>
      <c r="B90" s="17" t="s">
        <v>4304</v>
      </c>
      <c r="C90" s="376">
        <f>'110113'!H138</f>
        <v>63840146</v>
      </c>
    </row>
    <row r="91" spans="1:3">
      <c r="A91" s="17" t="s">
        <v>4305</v>
      </c>
      <c r="B91" s="17" t="s">
        <v>4306</v>
      </c>
      <c r="C91" s="376">
        <f>'110113'!H139</f>
        <v>176111522</v>
      </c>
    </row>
    <row r="92" spans="1:3">
      <c r="A92" s="17" t="s">
        <v>4307</v>
      </c>
      <c r="B92" s="17" t="s">
        <v>4308</v>
      </c>
      <c r="C92" s="376">
        <f>'110113'!H140</f>
        <v>0</v>
      </c>
    </row>
    <row r="93" spans="1:3">
      <c r="A93" s="17" t="s">
        <v>1907</v>
      </c>
      <c r="B93" s="17" t="s">
        <v>3557</v>
      </c>
      <c r="C93" s="376">
        <f>-'110113'!H141-'110113'!H142</f>
        <v>-4632842</v>
      </c>
    </row>
    <row r="94" spans="1:3">
      <c r="A94" s="17" t="s">
        <v>3558</v>
      </c>
      <c r="B94" s="17" t="s">
        <v>3559</v>
      </c>
      <c r="C94" s="376">
        <f>'110113'!H143</f>
        <v>187611940</v>
      </c>
    </row>
    <row r="95" spans="1:3">
      <c r="A95" s="17" t="s">
        <v>3560</v>
      </c>
      <c r="B95" s="17" t="s">
        <v>3561</v>
      </c>
      <c r="C95" s="376">
        <f>'110113'!H144</f>
        <v>0</v>
      </c>
    </row>
    <row r="96" spans="1:3">
      <c r="A96" s="17" t="s">
        <v>3562</v>
      </c>
      <c r="B96" s="17" t="s">
        <v>3563</v>
      </c>
      <c r="C96" s="376">
        <f>-'110113'!H145</f>
        <v>0</v>
      </c>
    </row>
    <row r="97" spans="1:3" ht="15.75">
      <c r="A97" s="114" t="s">
        <v>3564</v>
      </c>
      <c r="B97" s="17" t="s">
        <v>2637</v>
      </c>
      <c r="C97" s="376">
        <f>SUM(C86:C96)</f>
        <v>507241301</v>
      </c>
    </row>
    <row r="99" spans="1:3" ht="15.75">
      <c r="A99" s="804" t="s">
        <v>2751</v>
      </c>
      <c r="B99" s="114"/>
    </row>
    <row r="100" spans="1:3">
      <c r="A100" s="17" t="s">
        <v>3565</v>
      </c>
      <c r="B100" s="17" t="s">
        <v>3566</v>
      </c>
      <c r="C100" s="376">
        <f>'110113'!H148</f>
        <v>0</v>
      </c>
    </row>
    <row r="101" spans="1:3">
      <c r="A101" s="17" t="s">
        <v>3567</v>
      </c>
      <c r="B101" s="17" t="s">
        <v>3568</v>
      </c>
      <c r="C101" s="376">
        <f>-'110113'!H149</f>
        <v>0</v>
      </c>
    </row>
    <row r="102" spans="1:3">
      <c r="A102" s="17" t="s">
        <v>3569</v>
      </c>
      <c r="B102" s="17" t="s">
        <v>3570</v>
      </c>
      <c r="C102" s="376">
        <f>'110113'!H150</f>
        <v>0</v>
      </c>
    </row>
    <row r="103" spans="1:3">
      <c r="A103" s="17" t="s">
        <v>3571</v>
      </c>
      <c r="B103" s="17" t="s">
        <v>3572</v>
      </c>
      <c r="C103" s="376">
        <f>'110113'!H151</f>
        <v>489950000</v>
      </c>
    </row>
    <row r="104" spans="1:3">
      <c r="A104" s="17" t="s">
        <v>3573</v>
      </c>
      <c r="B104" s="17" t="s">
        <v>3574</v>
      </c>
      <c r="C104" s="376">
        <f>'110113'!H152</f>
        <v>0</v>
      </c>
    </row>
    <row r="105" spans="1:3">
      <c r="A105" s="17" t="s">
        <v>3575</v>
      </c>
      <c r="B105" s="17" t="s">
        <v>3576</v>
      </c>
      <c r="C105" s="376">
        <f>-'110113'!H153</f>
        <v>0</v>
      </c>
    </row>
    <row r="106" spans="1:3" ht="15.75">
      <c r="A106" s="114" t="s">
        <v>3577</v>
      </c>
      <c r="B106" s="17" t="s">
        <v>2637</v>
      </c>
      <c r="C106" s="376">
        <f>SUM(C100:C105)</f>
        <v>489950000</v>
      </c>
    </row>
    <row r="107" spans="1:3">
      <c r="A107" s="17"/>
      <c r="B107" s="17"/>
      <c r="C107" s="376"/>
    </row>
    <row r="108" spans="1:3" ht="15.75">
      <c r="A108" s="804" t="s">
        <v>2767</v>
      </c>
      <c r="B108" s="114"/>
      <c r="C108" s="376"/>
    </row>
    <row r="109" spans="1:3">
      <c r="A109" s="17" t="s">
        <v>3578</v>
      </c>
      <c r="B109" s="17" t="s">
        <v>3579</v>
      </c>
      <c r="C109" s="376">
        <f>'110113'!H164</f>
        <v>0</v>
      </c>
    </row>
    <row r="110" spans="1:3">
      <c r="A110" s="17" t="s">
        <v>3580</v>
      </c>
      <c r="B110" s="17" t="s">
        <v>3581</v>
      </c>
      <c r="C110" s="376">
        <f>'110113'!H165</f>
        <v>30923044</v>
      </c>
    </row>
    <row r="111" spans="1:3">
      <c r="A111" s="17" t="s">
        <v>3582</v>
      </c>
      <c r="B111" s="17" t="s">
        <v>3583</v>
      </c>
      <c r="C111" s="376">
        <f>'110113'!H166</f>
        <v>0</v>
      </c>
    </row>
    <row r="112" spans="1:3">
      <c r="A112" s="17" t="s">
        <v>3584</v>
      </c>
      <c r="B112" s="17" t="s">
        <v>3585</v>
      </c>
      <c r="C112" s="376">
        <f>'110113'!H167</f>
        <v>243638</v>
      </c>
    </row>
    <row r="113" spans="1:3">
      <c r="A113" s="17" t="s">
        <v>3586</v>
      </c>
      <c r="B113" s="17" t="s">
        <v>3587</v>
      </c>
      <c r="C113" s="376">
        <f>'110113'!H168</f>
        <v>6818281</v>
      </c>
    </row>
    <row r="114" spans="1:3">
      <c r="A114" s="17" t="s">
        <v>541</v>
      </c>
      <c r="B114" s="17" t="s">
        <v>3588</v>
      </c>
      <c r="C114" s="376">
        <f>'110113'!H169</f>
        <v>-3136478</v>
      </c>
    </row>
    <row r="115" spans="1:3">
      <c r="A115" s="17" t="s">
        <v>3589</v>
      </c>
      <c r="B115" s="17" t="s">
        <v>3590</v>
      </c>
      <c r="C115" s="376">
        <f>'110113'!H170</f>
        <v>5749682</v>
      </c>
    </row>
    <row r="116" spans="1:3">
      <c r="A116" s="17" t="s">
        <v>3591</v>
      </c>
      <c r="B116" s="17" t="s">
        <v>3592</v>
      </c>
      <c r="C116" s="376">
        <f>'110113'!H171</f>
        <v>0</v>
      </c>
    </row>
    <row r="117" spans="1:3">
      <c r="A117" s="17" t="s">
        <v>3593</v>
      </c>
      <c r="B117" s="17" t="s">
        <v>3594</v>
      </c>
      <c r="C117" s="376">
        <f>'110113'!H172</f>
        <v>0</v>
      </c>
    </row>
    <row r="118" spans="1:3">
      <c r="A118" s="17" t="s">
        <v>3595</v>
      </c>
      <c r="B118" s="17" t="s">
        <v>3596</v>
      </c>
      <c r="C118" s="376">
        <f>'110113'!H173</f>
        <v>0</v>
      </c>
    </row>
    <row r="119" spans="1:3">
      <c r="A119" s="17" t="s">
        <v>3597</v>
      </c>
      <c r="B119" s="17" t="s">
        <v>3598</v>
      </c>
      <c r="C119" s="376">
        <f>'110113'!H174</f>
        <v>48262</v>
      </c>
    </row>
    <row r="120" spans="1:3">
      <c r="A120" s="17" t="s">
        <v>3599</v>
      </c>
      <c r="B120" s="17" t="s">
        <v>3600</v>
      </c>
      <c r="C120" s="376">
        <f>SUM('110113'!H175:H176)</f>
        <v>16170222</v>
      </c>
    </row>
    <row r="121" spans="1:3" ht="15.75">
      <c r="A121" s="804" t="s">
        <v>3601</v>
      </c>
      <c r="B121" s="17" t="s">
        <v>2637</v>
      </c>
      <c r="C121" s="376">
        <f>SUM(C109:C120)</f>
        <v>56816651</v>
      </c>
    </row>
    <row r="122" spans="1:3">
      <c r="A122" s="17"/>
      <c r="B122" s="17"/>
      <c r="C122" s="376"/>
    </row>
    <row r="123" spans="1:3" ht="15.75">
      <c r="A123" s="804" t="s">
        <v>2785</v>
      </c>
      <c r="B123" s="114"/>
      <c r="C123" s="376"/>
    </row>
    <row r="124" spans="1:3">
      <c r="A124" s="17" t="s">
        <v>3602</v>
      </c>
      <c r="B124" s="17" t="s">
        <v>3603</v>
      </c>
      <c r="C124" s="376">
        <f>'110113'!H195</f>
        <v>906836</v>
      </c>
    </row>
    <row r="125" spans="1:3">
      <c r="A125" s="17" t="s">
        <v>1922</v>
      </c>
      <c r="B125" s="17" t="s">
        <v>3604</v>
      </c>
      <c r="C125" s="376">
        <f>SUM('110113'!H198:H200)</f>
        <v>297806826</v>
      </c>
    </row>
    <row r="126" spans="1:3">
      <c r="A126" s="17" t="s">
        <v>1920</v>
      </c>
      <c r="B126" s="17" t="s">
        <v>3605</v>
      </c>
      <c r="C126" s="376">
        <f>'110113'!H196</f>
        <v>298000</v>
      </c>
    </row>
    <row r="127" spans="1:3">
      <c r="A127" s="17" t="s">
        <v>2174</v>
      </c>
      <c r="B127" s="17" t="s">
        <v>2175</v>
      </c>
      <c r="C127" s="376">
        <f>'110113'!H197</f>
        <v>0</v>
      </c>
    </row>
    <row r="128" spans="1:3">
      <c r="A128" s="17" t="s">
        <v>4289</v>
      </c>
      <c r="B128" s="17" t="s">
        <v>2176</v>
      </c>
      <c r="C128" s="376">
        <f>'110113'!H201</f>
        <v>392682142</v>
      </c>
    </row>
    <row r="129" spans="1:4" ht="15.75">
      <c r="A129" s="114" t="s">
        <v>2177</v>
      </c>
      <c r="B129" s="17" t="s">
        <v>2637</v>
      </c>
      <c r="C129" s="376">
        <f>SUM(C124:C128)</f>
        <v>691693804</v>
      </c>
    </row>
    <row r="130" spans="1:4">
      <c r="A130" s="17"/>
      <c r="B130" s="17"/>
      <c r="C130" s="376"/>
    </row>
    <row r="131" spans="1:4" ht="15.75">
      <c r="A131" s="804" t="s">
        <v>2178</v>
      </c>
      <c r="B131" s="114"/>
      <c r="C131" s="376"/>
    </row>
    <row r="132" spans="1:4">
      <c r="A132" s="17" t="s">
        <v>2179</v>
      </c>
      <c r="B132" s="17" t="s">
        <v>2180</v>
      </c>
      <c r="C132" s="376">
        <f>'110113'!H157</f>
        <v>0</v>
      </c>
    </row>
    <row r="133" spans="1:4">
      <c r="A133" s="17" t="s">
        <v>2181</v>
      </c>
      <c r="B133" s="17" t="s">
        <v>2182</v>
      </c>
      <c r="C133" s="376">
        <f>'110113'!H158</f>
        <v>2426086</v>
      </c>
    </row>
    <row r="134" spans="1:4">
      <c r="A134" s="17" t="s">
        <v>2183</v>
      </c>
      <c r="B134" s="17" t="s">
        <v>2184</v>
      </c>
      <c r="C134" s="376">
        <f>'110113'!H159</f>
        <v>2109747</v>
      </c>
    </row>
    <row r="135" spans="1:4">
      <c r="A135" s="17" t="s">
        <v>2185</v>
      </c>
      <c r="B135" s="17" t="s">
        <v>2186</v>
      </c>
      <c r="C135" s="376">
        <f>SUM('110113'!H156,'110113'!H160,'110113'!H161)</f>
        <v>0</v>
      </c>
    </row>
    <row r="136" spans="1:4" ht="15.75">
      <c r="A136" s="114" t="s">
        <v>2187</v>
      </c>
      <c r="B136" s="17" t="s">
        <v>2637</v>
      </c>
      <c r="C136" s="376">
        <f>SUM(C132:C135)</f>
        <v>4535833</v>
      </c>
    </row>
    <row r="137" spans="1:4">
      <c r="A137" s="17"/>
      <c r="B137" s="17"/>
      <c r="C137" s="376"/>
    </row>
    <row r="138" spans="1:4" ht="15.75">
      <c r="A138" s="804" t="s">
        <v>2188</v>
      </c>
      <c r="B138" s="17" t="s">
        <v>2189</v>
      </c>
      <c r="C138" s="848">
        <f>C136+C129+C121+C106+C97</f>
        <v>1750237589</v>
      </c>
    </row>
    <row r="141" spans="1:4" ht="18">
      <c r="A141" s="481" t="s">
        <v>2190</v>
      </c>
      <c r="B141" s="481"/>
      <c r="C141" s="481"/>
      <c r="D141" s="69"/>
    </row>
    <row r="142" spans="1:4" ht="18">
      <c r="A142" s="481" t="s">
        <v>2191</v>
      </c>
      <c r="B142" s="481"/>
      <c r="C142" s="481"/>
      <c r="D142" s="69"/>
    </row>
    <row r="145" spans="1:3" ht="15.75">
      <c r="A145" s="17"/>
      <c r="B145" s="804" t="s">
        <v>2630</v>
      </c>
    </row>
    <row r="146" spans="1:3" ht="15.75">
      <c r="A146" s="17"/>
      <c r="B146" s="804" t="s">
        <v>2631</v>
      </c>
      <c r="C146" s="804" t="str">
        <f>$C$16</f>
        <v>12/31/13</v>
      </c>
    </row>
    <row r="147" spans="1:3" ht="15.75">
      <c r="A147" s="804" t="s">
        <v>2192</v>
      </c>
      <c r="B147" s="114"/>
      <c r="C147" s="114"/>
    </row>
    <row r="148" spans="1:3">
      <c r="A148" s="17" t="s">
        <v>2193</v>
      </c>
      <c r="B148" s="17" t="s">
        <v>2194</v>
      </c>
      <c r="C148" s="483">
        <f>'114117'!I23</f>
        <v>532550056</v>
      </c>
    </row>
    <row r="149" spans="1:3">
      <c r="A149" s="9" t="s">
        <v>2195</v>
      </c>
    </row>
    <row r="150" spans="1:3">
      <c r="A150" s="17" t="s">
        <v>2196</v>
      </c>
      <c r="B150" s="17" t="s">
        <v>2197</v>
      </c>
      <c r="C150" s="376">
        <f>'114117'!I25</f>
        <v>351723074</v>
      </c>
    </row>
    <row r="151" spans="1:3">
      <c r="A151" s="17" t="s">
        <v>2198</v>
      </c>
      <c r="B151" s="17" t="s">
        <v>2258</v>
      </c>
      <c r="C151" s="376">
        <f>'114117'!I26</f>
        <v>30431217</v>
      </c>
    </row>
    <row r="152" spans="1:3">
      <c r="A152" s="17" t="s">
        <v>2259</v>
      </c>
      <c r="B152" s="17" t="s">
        <v>2260</v>
      </c>
      <c r="C152" s="376">
        <f>'114117'!I27</f>
        <v>29143312</v>
      </c>
    </row>
    <row r="153" spans="1:3">
      <c r="A153" s="17" t="s">
        <v>2261</v>
      </c>
      <c r="B153" s="17" t="s">
        <v>2262</v>
      </c>
      <c r="C153" s="376">
        <f>'114117'!I28</f>
        <v>47320</v>
      </c>
    </row>
    <row r="154" spans="1:3">
      <c r="A154" s="17" t="s">
        <v>2263</v>
      </c>
      <c r="B154" s="17" t="s">
        <v>2264</v>
      </c>
      <c r="C154" s="376">
        <f>'114117'!I32+'114117'!I33-'114117'!I34</f>
        <v>35965573</v>
      </c>
    </row>
    <row r="155" spans="1:3">
      <c r="A155" s="17" t="s">
        <v>2265</v>
      </c>
      <c r="B155" s="17" t="s">
        <v>2266</v>
      </c>
      <c r="C155" s="376">
        <f>SUM('114117'!I30,'114117'!I31)</f>
        <v>0</v>
      </c>
    </row>
    <row r="156" spans="1:3">
      <c r="A156" s="17" t="s">
        <v>2267</v>
      </c>
      <c r="B156" s="17" t="s">
        <v>2268</v>
      </c>
      <c r="C156" s="376">
        <f>'114117'!I29</f>
        <v>2245170</v>
      </c>
    </row>
    <row r="157" spans="1:3">
      <c r="A157" s="17" t="s">
        <v>2269</v>
      </c>
      <c r="B157" s="17" t="s">
        <v>2270</v>
      </c>
      <c r="C157" s="376">
        <f>'114117'!I35</f>
        <v>41880137</v>
      </c>
    </row>
    <row r="158" spans="1:3">
      <c r="A158" s="17" t="s">
        <v>2271</v>
      </c>
      <c r="B158" s="17" t="s">
        <v>2272</v>
      </c>
      <c r="C158" s="376">
        <f>SUM('114117'!I36:I38)-'114117'!I39+'114117'!I40</f>
        <v>8340319</v>
      </c>
    </row>
    <row r="159" spans="1:3">
      <c r="A159" s="17" t="s">
        <v>2273</v>
      </c>
      <c r="B159" s="17" t="s">
        <v>2274</v>
      </c>
      <c r="C159" s="376">
        <f>SUM('114117'!I41,'114117'!I43)</f>
        <v>0</v>
      </c>
    </row>
    <row r="160" spans="1:3">
      <c r="A160" s="17" t="s">
        <v>2275</v>
      </c>
      <c r="B160" s="17" t="s">
        <v>2276</v>
      </c>
      <c r="C160" s="376">
        <f>SUM('114117'!I42,'114117'!I44)</f>
        <v>0</v>
      </c>
    </row>
    <row r="161" spans="1:3" ht="15.75">
      <c r="A161" s="114" t="s">
        <v>2277</v>
      </c>
      <c r="B161" s="9" t="s">
        <v>2637</v>
      </c>
      <c r="C161" s="9">
        <f>SUM(C150:C158)-C159+C160</f>
        <v>499776122</v>
      </c>
    </row>
    <row r="162" spans="1:3" ht="15.75">
      <c r="A162" s="114" t="s">
        <v>2278</v>
      </c>
      <c r="B162" s="9" t="s">
        <v>2637</v>
      </c>
      <c r="C162" s="9">
        <f>C148-C161</f>
        <v>32773934</v>
      </c>
    </row>
    <row r="163" spans="1:3">
      <c r="A163" s="17"/>
      <c r="B163" s="17"/>
      <c r="C163" s="376"/>
    </row>
    <row r="164" spans="1:3">
      <c r="A164" s="17" t="s">
        <v>2279</v>
      </c>
      <c r="B164" s="17" t="s">
        <v>2280</v>
      </c>
      <c r="C164" s="376"/>
    </row>
    <row r="165" spans="1:3">
      <c r="A165" s="17"/>
      <c r="B165" s="17"/>
      <c r="C165" s="376"/>
    </row>
    <row r="166" spans="1:3" ht="15.75">
      <c r="A166" s="114" t="s">
        <v>2281</v>
      </c>
      <c r="B166" s="9" t="s">
        <v>2637</v>
      </c>
      <c r="C166" s="9">
        <f>C162+C163-C164+C165</f>
        <v>32773934</v>
      </c>
    </row>
    <row r="168" spans="1:3" ht="15.75">
      <c r="A168" s="804" t="s">
        <v>2282</v>
      </c>
      <c r="B168" s="114"/>
    </row>
    <row r="169" spans="1:3">
      <c r="A169" s="17" t="s">
        <v>2193</v>
      </c>
      <c r="B169" s="17" t="s">
        <v>2283</v>
      </c>
      <c r="C169" s="483">
        <f>'114117'!K23</f>
        <v>136148356</v>
      </c>
    </row>
    <row r="170" spans="1:3">
      <c r="A170" s="9" t="s">
        <v>2195</v>
      </c>
    </row>
    <row r="171" spans="1:3">
      <c r="A171" s="17" t="s">
        <v>2196</v>
      </c>
      <c r="B171" s="17" t="s">
        <v>2284</v>
      </c>
      <c r="C171" s="376">
        <f>'114117'!K25</f>
        <v>88726960</v>
      </c>
    </row>
    <row r="172" spans="1:3">
      <c r="A172" s="17" t="s">
        <v>2198</v>
      </c>
      <c r="B172" s="17" t="s">
        <v>2285</v>
      </c>
      <c r="C172" s="376">
        <f>'114117'!K26</f>
        <v>7818300</v>
      </c>
    </row>
    <row r="173" spans="1:3">
      <c r="A173" s="17" t="s">
        <v>2259</v>
      </c>
      <c r="B173" s="17" t="s">
        <v>2286</v>
      </c>
      <c r="C173" s="376">
        <f>'114117'!K27</f>
        <v>8392877</v>
      </c>
    </row>
    <row r="174" spans="1:3">
      <c r="A174" s="17" t="s">
        <v>2261</v>
      </c>
      <c r="B174" s="17" t="s">
        <v>2287</v>
      </c>
      <c r="C174" s="376">
        <f>'114117'!K28</f>
        <v>5567</v>
      </c>
    </row>
    <row r="175" spans="1:3">
      <c r="A175" s="17" t="s">
        <v>2263</v>
      </c>
      <c r="B175" s="17" t="s">
        <v>2288</v>
      </c>
      <c r="C175" s="376">
        <f>'114117'!K32+'114117'!K33-'114117'!K34</f>
        <v>4034427</v>
      </c>
    </row>
    <row r="176" spans="1:3">
      <c r="A176" s="17" t="s">
        <v>2265</v>
      </c>
      <c r="B176" s="17" t="s">
        <v>2289</v>
      </c>
      <c r="C176" s="376">
        <f>SUM('114117'!K30,'114117'!K31)</f>
        <v>0</v>
      </c>
    </row>
    <row r="177" spans="1:3">
      <c r="A177" s="17" t="s">
        <v>3682</v>
      </c>
      <c r="B177" s="17" t="s">
        <v>3683</v>
      </c>
      <c r="C177" s="376">
        <f>'114117'!K29</f>
        <v>384024</v>
      </c>
    </row>
    <row r="178" spans="1:3">
      <c r="A178" s="17" t="s">
        <v>2269</v>
      </c>
      <c r="B178" s="17" t="s">
        <v>3684</v>
      </c>
      <c r="C178" s="376">
        <f>'114117'!K35</f>
        <v>11453555</v>
      </c>
    </row>
    <row r="179" spans="1:3">
      <c r="A179" s="17" t="s">
        <v>2271</v>
      </c>
      <c r="B179" s="17" t="s">
        <v>3685</v>
      </c>
      <c r="C179" s="376">
        <f>SUM('114117'!K36:K38)-'114117'!K39+'114117'!K40</f>
        <v>4346814</v>
      </c>
    </row>
    <row r="180" spans="1:3">
      <c r="A180" s="17" t="s">
        <v>2273</v>
      </c>
      <c r="B180" s="17" t="s">
        <v>3686</v>
      </c>
      <c r="C180" s="376">
        <f>SUM('114117'!K41,'114117'!K43)</f>
        <v>0</v>
      </c>
    </row>
    <row r="181" spans="1:3">
      <c r="A181" s="17" t="s">
        <v>2275</v>
      </c>
      <c r="B181" s="17" t="s">
        <v>3687</v>
      </c>
      <c r="C181" s="376">
        <f>SUM('114117'!K42,'114117'!K44)</f>
        <v>0</v>
      </c>
    </row>
    <row r="182" spans="1:3" ht="15.75">
      <c r="A182" s="114" t="s">
        <v>2277</v>
      </c>
      <c r="B182" s="9" t="s">
        <v>2637</v>
      </c>
      <c r="C182" s="9">
        <f>SUM(C171:C179)-C180+C181</f>
        <v>125162524</v>
      </c>
    </row>
    <row r="183" spans="1:3" ht="15.75">
      <c r="A183" s="114" t="s">
        <v>2278</v>
      </c>
      <c r="B183" s="9" t="s">
        <v>2637</v>
      </c>
      <c r="C183" s="9">
        <f>C169-C182</f>
        <v>10985832</v>
      </c>
    </row>
    <row r="184" spans="1:3">
      <c r="A184" s="17"/>
      <c r="B184" s="17"/>
      <c r="C184" s="376"/>
    </row>
    <row r="185" spans="1:3">
      <c r="A185" s="17" t="s">
        <v>3688</v>
      </c>
      <c r="B185" s="17" t="s">
        <v>2280</v>
      </c>
      <c r="C185" s="376"/>
    </row>
    <row r="186" spans="1:3">
      <c r="A186" s="17"/>
      <c r="B186" s="17"/>
      <c r="C186" s="376"/>
    </row>
    <row r="187" spans="1:3" ht="15.75">
      <c r="A187" s="114" t="s">
        <v>3689</v>
      </c>
      <c r="C187" s="9">
        <f>C183+C184-C185+C186</f>
        <v>10985832</v>
      </c>
    </row>
    <row r="189" spans="1:3">
      <c r="A189" s="17" t="s">
        <v>3690</v>
      </c>
      <c r="B189" s="17" t="s">
        <v>3691</v>
      </c>
      <c r="C189" s="376">
        <f>SUM('114117'!M47,'114117'!Q47,'114117'!S47,'114117'!U47)</f>
        <v>0</v>
      </c>
    </row>
    <row r="191" spans="1:3" ht="15.75">
      <c r="A191" s="114" t="s">
        <v>3692</v>
      </c>
      <c r="B191" s="17" t="s">
        <v>3693</v>
      </c>
      <c r="C191" s="848">
        <f>C166+C187+C189</f>
        <v>43759766</v>
      </c>
    </row>
    <row r="192" spans="1:3" ht="15.75">
      <c r="A192" s="17"/>
      <c r="B192" s="114"/>
      <c r="C192" s="114"/>
    </row>
    <row r="194" spans="1:3" ht="18">
      <c r="A194" s="481" t="s">
        <v>2190</v>
      </c>
      <c r="B194" s="481"/>
      <c r="C194" s="481"/>
    </row>
    <row r="195" spans="1:3" ht="18">
      <c r="A195" s="481" t="s">
        <v>3694</v>
      </c>
      <c r="B195" s="481"/>
      <c r="C195" s="481"/>
    </row>
    <row r="199" spans="1:3" ht="15.75">
      <c r="A199" s="17"/>
      <c r="B199" s="804" t="s">
        <v>2630</v>
      </c>
    </row>
    <row r="200" spans="1:3" ht="15.75">
      <c r="A200" s="17"/>
      <c r="B200" s="804" t="s">
        <v>2631</v>
      </c>
      <c r="C200" s="804" t="str">
        <f>$C$16</f>
        <v>12/31/13</v>
      </c>
    </row>
    <row r="201" spans="1:3" ht="15.75">
      <c r="A201" s="804" t="s">
        <v>3695</v>
      </c>
      <c r="B201" s="114"/>
      <c r="C201" s="114"/>
    </row>
    <row r="202" spans="1:3">
      <c r="A202" s="17" t="s">
        <v>3696</v>
      </c>
      <c r="B202" s="17" t="s">
        <v>3697</v>
      </c>
      <c r="C202" s="376">
        <f>'114117'!G73-'114117'!G74</f>
        <v>0</v>
      </c>
    </row>
    <row r="203" spans="1:3">
      <c r="A203" s="17" t="s">
        <v>3698</v>
      </c>
      <c r="B203" s="17" t="s">
        <v>3699</v>
      </c>
      <c r="C203" s="376">
        <f>'114117'!G75-'114117'!G76</f>
        <v>0</v>
      </c>
    </row>
    <row r="204" spans="1:3">
      <c r="A204" s="17" t="s">
        <v>3700</v>
      </c>
      <c r="B204" s="17" t="s">
        <v>3701</v>
      </c>
      <c r="C204" s="376">
        <f>'114117'!G77</f>
        <v>0</v>
      </c>
    </row>
    <row r="205" spans="1:3">
      <c r="A205" s="17" t="s">
        <v>3702</v>
      </c>
      <c r="B205" s="17" t="s">
        <v>3703</v>
      </c>
      <c r="C205" s="376">
        <f>'114117'!G78</f>
        <v>0</v>
      </c>
    </row>
    <row r="206" spans="1:3">
      <c r="A206" s="17" t="s">
        <v>3704</v>
      </c>
      <c r="B206" s="17" t="s">
        <v>3705</v>
      </c>
      <c r="C206" s="376">
        <f>'114117'!G79</f>
        <v>0</v>
      </c>
    </row>
    <row r="207" spans="1:3">
      <c r="A207" s="17" t="s">
        <v>3706</v>
      </c>
      <c r="B207" s="17" t="s">
        <v>3707</v>
      </c>
      <c r="C207" s="376">
        <f>'114117'!G80</f>
        <v>0</v>
      </c>
    </row>
    <row r="208" spans="1:3">
      <c r="A208" s="17" t="s">
        <v>829</v>
      </c>
      <c r="B208" s="17" t="s">
        <v>830</v>
      </c>
      <c r="C208" s="376">
        <f>'114117'!G81</f>
        <v>0</v>
      </c>
    </row>
    <row r="209" spans="1:3">
      <c r="A209" s="17" t="s">
        <v>831</v>
      </c>
      <c r="B209" s="17" t="s">
        <v>832</v>
      </c>
      <c r="C209" s="376">
        <f>'114117'!G82</f>
        <v>0</v>
      </c>
    </row>
    <row r="210" spans="1:3" ht="15.75">
      <c r="A210" s="114" t="s">
        <v>833</v>
      </c>
      <c r="B210" s="9" t="s">
        <v>2637</v>
      </c>
      <c r="C210" s="9">
        <f>SUM(C202:C209)</f>
        <v>0</v>
      </c>
    </row>
    <row r="212" spans="1:3" ht="15.75">
      <c r="A212" s="804" t="s">
        <v>834</v>
      </c>
      <c r="B212" s="114"/>
    </row>
    <row r="213" spans="1:3">
      <c r="A213" s="17" t="s">
        <v>835</v>
      </c>
      <c r="B213" s="17" t="s">
        <v>836</v>
      </c>
      <c r="C213" s="376">
        <f>'114117'!G85</f>
        <v>0</v>
      </c>
    </row>
    <row r="214" spans="1:3">
      <c r="A214" s="17" t="s">
        <v>837</v>
      </c>
      <c r="B214" s="17" t="s">
        <v>838</v>
      </c>
      <c r="C214" s="376">
        <f>'114117'!G86</f>
        <v>0</v>
      </c>
    </row>
    <row r="215" spans="1:3">
      <c r="A215" s="17" t="s">
        <v>839</v>
      </c>
      <c r="B215" s="17" t="s">
        <v>840</v>
      </c>
      <c r="C215" s="376">
        <f>'114117'!G87</f>
        <v>0</v>
      </c>
    </row>
    <row r="216" spans="1:3" ht="15.75">
      <c r="A216" s="114" t="s">
        <v>841</v>
      </c>
      <c r="B216" s="9" t="s">
        <v>2637</v>
      </c>
      <c r="C216" s="9">
        <f>SUM(C213:C215)</f>
        <v>0</v>
      </c>
    </row>
    <row r="218" spans="1:3" ht="15.75">
      <c r="A218" s="804" t="s">
        <v>842</v>
      </c>
      <c r="B218" s="114"/>
    </row>
    <row r="219" spans="1:3">
      <c r="A219" s="17" t="s">
        <v>843</v>
      </c>
      <c r="B219" s="17" t="s">
        <v>844</v>
      </c>
      <c r="C219" s="376">
        <f>'114117'!G90</f>
        <v>0</v>
      </c>
    </row>
    <row r="220" spans="1:3">
      <c r="A220" s="17" t="s">
        <v>845</v>
      </c>
      <c r="B220" s="17" t="s">
        <v>846</v>
      </c>
      <c r="C220" s="376">
        <f>SUM('114117'!G91:G93)-'114117'!G94+'114117'!G95-'114117'!G96</f>
        <v>0</v>
      </c>
    </row>
    <row r="221" spans="1:3" ht="15.75">
      <c r="A221" s="114" t="s">
        <v>847</v>
      </c>
      <c r="B221" s="9" t="s">
        <v>2637</v>
      </c>
      <c r="C221" s="9">
        <f>C219+C220</f>
        <v>0</v>
      </c>
    </row>
    <row r="222" spans="1:3" ht="15.75">
      <c r="A222" s="114" t="s">
        <v>848</v>
      </c>
      <c r="B222" s="9" t="s">
        <v>2637</v>
      </c>
      <c r="C222" s="9">
        <f>C210-C216-C221</f>
        <v>0</v>
      </c>
    </row>
    <row r="224" spans="1:3" ht="15.75">
      <c r="A224" s="804" t="s">
        <v>849</v>
      </c>
      <c r="B224" s="114"/>
    </row>
    <row r="225" spans="1:3">
      <c r="A225" s="17" t="s">
        <v>850</v>
      </c>
      <c r="B225" s="17" t="s">
        <v>851</v>
      </c>
      <c r="C225" s="376">
        <f>'114117'!G100</f>
        <v>0</v>
      </c>
    </row>
    <row r="226" spans="1:3">
      <c r="A226" s="17" t="s">
        <v>852</v>
      </c>
      <c r="B226" s="17" t="s">
        <v>853</v>
      </c>
      <c r="C226" s="376">
        <f>'114117'!G101+'114117'!G102-'114117'!G104</f>
        <v>0</v>
      </c>
    </row>
    <row r="227" spans="1:3">
      <c r="A227" s="17" t="s">
        <v>854</v>
      </c>
      <c r="B227" s="17" t="s">
        <v>855</v>
      </c>
      <c r="C227" s="376">
        <f>'114117'!G103</f>
        <v>0</v>
      </c>
    </row>
    <row r="228" spans="1:3">
      <c r="A228" s="17" t="s">
        <v>856</v>
      </c>
      <c r="B228" s="17" t="s">
        <v>857</v>
      </c>
      <c r="C228" s="376">
        <f>'114117'!G105</f>
        <v>0</v>
      </c>
    </row>
    <row r="229" spans="1:3">
      <c r="A229" s="17" t="s">
        <v>858</v>
      </c>
      <c r="B229" s="17" t="s">
        <v>859</v>
      </c>
      <c r="C229" s="376">
        <f>'114117'!G106-'114117'!G107</f>
        <v>0</v>
      </c>
    </row>
    <row r="230" spans="1:3" ht="15.75">
      <c r="A230" s="114" t="s">
        <v>860</v>
      </c>
      <c r="B230" s="9" t="s">
        <v>2637</v>
      </c>
      <c r="C230" s="9">
        <f>SUM(C228:C229)-C227+C226+C225</f>
        <v>0</v>
      </c>
    </row>
    <row r="231" spans="1:3" ht="15.75">
      <c r="A231" s="114" t="s">
        <v>861</v>
      </c>
      <c r="B231" s="9" t="s">
        <v>2637</v>
      </c>
      <c r="C231" s="1952">
        <f>C191+C222-C230</f>
        <v>43759766</v>
      </c>
    </row>
    <row r="233" spans="1:3" ht="15.75">
      <c r="A233" s="804" t="s">
        <v>862</v>
      </c>
      <c r="B233" s="114"/>
    </row>
    <row r="234" spans="1:3">
      <c r="A234" s="17" t="s">
        <v>863</v>
      </c>
      <c r="B234" s="17" t="s">
        <v>864</v>
      </c>
      <c r="C234" s="376">
        <f>'114117'!G111</f>
        <v>0</v>
      </c>
    </row>
    <row r="235" spans="1:3">
      <c r="A235" s="17" t="s">
        <v>2290</v>
      </c>
      <c r="B235" s="17" t="s">
        <v>2291</v>
      </c>
      <c r="C235" s="376">
        <f>'114117'!G112</f>
        <v>0</v>
      </c>
    </row>
    <row r="236" spans="1:3">
      <c r="A236" s="17" t="s">
        <v>2292</v>
      </c>
      <c r="B236" s="17" t="s">
        <v>2293</v>
      </c>
      <c r="C236" s="376">
        <f>'114117'!G114</f>
        <v>0</v>
      </c>
    </row>
    <row r="237" spans="1:3" ht="15.75">
      <c r="A237" s="114" t="s">
        <v>2294</v>
      </c>
      <c r="B237" s="9" t="s">
        <v>2637</v>
      </c>
      <c r="C237" s="9">
        <f>C234-C235-C236</f>
        <v>0</v>
      </c>
    </row>
    <row r="239" spans="1:3" ht="15.75">
      <c r="A239" s="848" t="s">
        <v>2295</v>
      </c>
      <c r="B239" s="17" t="s">
        <v>2637</v>
      </c>
      <c r="C239" s="848">
        <f>C231+C237</f>
        <v>43759766</v>
      </c>
    </row>
    <row r="240" spans="1:3" ht="18">
      <c r="A240" s="849"/>
      <c r="B240" s="848"/>
      <c r="C240" s="849"/>
    </row>
    <row r="241" spans="1:3" ht="18.75" thickBot="1">
      <c r="A241" s="850"/>
      <c r="B241" s="850"/>
      <c r="C241" s="850"/>
    </row>
    <row r="242" spans="1:3" ht="18">
      <c r="A242" s="849"/>
      <c r="B242" s="849"/>
      <c r="C242" s="849"/>
    </row>
    <row r="243" spans="1:3" ht="15.75">
      <c r="A243" s="17"/>
      <c r="B243" s="114"/>
    </row>
    <row r="244" spans="1:3" ht="15.75">
      <c r="A244" s="804" t="s">
        <v>2296</v>
      </c>
      <c r="B244" s="804"/>
    </row>
    <row r="245" spans="1:3" ht="15.75">
      <c r="A245" s="114"/>
      <c r="B245" s="114"/>
    </row>
    <row r="246" spans="1:3">
      <c r="A246" s="17" t="s">
        <v>2297</v>
      </c>
      <c r="B246" s="17" t="s">
        <v>2298</v>
      </c>
      <c r="C246" s="483">
        <f>'118119'!G23</f>
        <v>190169127</v>
      </c>
    </row>
    <row r="247" spans="1:3">
      <c r="A247" s="17" t="s">
        <v>2299</v>
      </c>
      <c r="B247" s="17" t="s">
        <v>2300</v>
      </c>
      <c r="C247" s="376">
        <f>'118119'!G38</f>
        <v>20298459</v>
      </c>
    </row>
    <row r="248" spans="1:3">
      <c r="A248" s="17" t="s">
        <v>2301</v>
      </c>
      <c r="B248" s="17" t="s">
        <v>2302</v>
      </c>
      <c r="C248" s="376">
        <f>'118119'!G44</f>
        <v>0</v>
      </c>
    </row>
    <row r="249" spans="1:3">
      <c r="A249" s="17" t="s">
        <v>2303</v>
      </c>
      <c r="B249" s="17" t="s">
        <v>2304</v>
      </c>
      <c r="C249" s="376">
        <f>-'118119'!G51</f>
        <v>91384</v>
      </c>
    </row>
    <row r="250" spans="1:3">
      <c r="A250" s="17" t="s">
        <v>2305</v>
      </c>
      <c r="B250" s="17" t="s">
        <v>2306</v>
      </c>
      <c r="C250" s="376">
        <f>-'118119'!G58</f>
        <v>22000000</v>
      </c>
    </row>
    <row r="251" spans="1:3">
      <c r="A251" s="17" t="s">
        <v>2307</v>
      </c>
      <c r="B251" s="17" t="s">
        <v>2308</v>
      </c>
      <c r="C251" s="376">
        <f>-'118119'!G31+'118119'!G37-'118119'!G59</f>
        <v>764262</v>
      </c>
    </row>
    <row r="252" spans="1:3">
      <c r="A252" s="9" t="s">
        <v>2309</v>
      </c>
      <c r="B252" s="9" t="s">
        <v>2637</v>
      </c>
      <c r="C252" s="9">
        <f>C247+C251-SUM(C248:C250)</f>
        <v>-1028663</v>
      </c>
    </row>
    <row r="254" spans="1:3">
      <c r="A254" s="9" t="s">
        <v>2310</v>
      </c>
      <c r="B254" s="9" t="s">
        <v>2637</v>
      </c>
      <c r="C254" s="9">
        <f>C246+C252</f>
        <v>189140464</v>
      </c>
    </row>
    <row r="256" spans="1:3">
      <c r="A256" s="17" t="s">
        <v>2311</v>
      </c>
      <c r="B256" s="17" t="s">
        <v>2312</v>
      </c>
      <c r="C256" s="376">
        <f>'118119'!G92</f>
        <v>0</v>
      </c>
    </row>
    <row r="258" spans="1:3" ht="15.75">
      <c r="A258" s="114" t="s">
        <v>2313</v>
      </c>
      <c r="B258" s="17" t="s">
        <v>2314</v>
      </c>
      <c r="C258" s="848">
        <f>C254+C256</f>
        <v>189140464</v>
      </c>
    </row>
    <row r="261" spans="1:3" ht="18">
      <c r="A261" s="481" t="s">
        <v>2315</v>
      </c>
      <c r="B261" s="481"/>
      <c r="C261" s="481"/>
    </row>
    <row r="262" spans="1:3" ht="18">
      <c r="A262" s="481" t="s">
        <v>3694</v>
      </c>
      <c r="B262" s="481"/>
      <c r="C262" s="481"/>
    </row>
    <row r="263" spans="1:3" ht="18">
      <c r="A263" s="481"/>
      <c r="B263" s="481"/>
      <c r="C263" s="481"/>
    </row>
    <row r="264" spans="1:3" ht="18">
      <c r="A264" s="481"/>
      <c r="B264" s="481"/>
      <c r="C264" s="481"/>
    </row>
    <row r="265" spans="1:3" ht="18">
      <c r="A265" s="481"/>
      <c r="B265" s="481"/>
      <c r="C265" s="481"/>
    </row>
    <row r="266" spans="1:3" ht="15.75">
      <c r="A266" s="17"/>
      <c r="B266" s="804" t="s">
        <v>2630</v>
      </c>
    </row>
    <row r="267" spans="1:3" ht="15.75">
      <c r="A267" s="17"/>
      <c r="B267" s="804" t="s">
        <v>2631</v>
      </c>
      <c r="C267" s="804" t="str">
        <f>$C$16</f>
        <v>12/31/13</v>
      </c>
    </row>
    <row r="268" spans="1:3" ht="15.75">
      <c r="A268" s="114" t="s">
        <v>2316</v>
      </c>
      <c r="B268" s="114"/>
      <c r="C268" s="114"/>
    </row>
    <row r="269" spans="1:3">
      <c r="A269" s="17" t="s">
        <v>2295</v>
      </c>
      <c r="B269" s="17" t="s">
        <v>2317</v>
      </c>
      <c r="C269" s="483">
        <f>'120121'!E19</f>
        <v>20298459</v>
      </c>
    </row>
    <row r="270" spans="1:3">
      <c r="A270" s="17" t="s">
        <v>2318</v>
      </c>
      <c r="B270" s="17"/>
      <c r="C270" s="376"/>
    </row>
    <row r="271" spans="1:3">
      <c r="A271" s="17" t="s">
        <v>2319</v>
      </c>
      <c r="B271" s="17"/>
      <c r="C271" s="376"/>
    </row>
    <row r="272" spans="1:3">
      <c r="A272" s="17" t="s">
        <v>2320</v>
      </c>
      <c r="B272" s="17" t="s">
        <v>2321</v>
      </c>
      <c r="C272" s="376">
        <f>SUM('120121'!E21:E24)</f>
        <v>40218270</v>
      </c>
    </row>
    <row r="273" spans="1:3">
      <c r="A273" s="17" t="s">
        <v>41</v>
      </c>
      <c r="B273" s="17" t="s">
        <v>42</v>
      </c>
      <c r="C273" s="376">
        <f>SUM('120121'!E25:E26)</f>
        <v>8811900</v>
      </c>
    </row>
    <row r="274" spans="1:3">
      <c r="A274" s="17" t="s">
        <v>43</v>
      </c>
      <c r="B274" s="17" t="s">
        <v>44</v>
      </c>
      <c r="C274" s="376">
        <f>SUM('120121'!E27:E29)</f>
        <v>-7464311</v>
      </c>
    </row>
    <row r="275" spans="1:3">
      <c r="A275" s="17" t="s">
        <v>45</v>
      </c>
      <c r="B275" s="17" t="s">
        <v>46</v>
      </c>
      <c r="C275" s="376">
        <f>'120121'!E30</f>
        <v>-9556064</v>
      </c>
    </row>
    <row r="276" spans="1:3">
      <c r="A276" s="17" t="s">
        <v>47</v>
      </c>
      <c r="B276" s="17" t="s">
        <v>48</v>
      </c>
      <c r="C276" s="376">
        <f>SUM('120121'!E31:E32)</f>
        <v>10614561</v>
      </c>
    </row>
    <row r="277" spans="1:3">
      <c r="A277" s="17" t="s">
        <v>49</v>
      </c>
      <c r="B277" s="17" t="s">
        <v>50</v>
      </c>
      <c r="C277" s="376">
        <f>-'120121'!E33</f>
        <v>0</v>
      </c>
    </row>
    <row r="278" spans="1:3">
      <c r="A278" s="17" t="s">
        <v>51</v>
      </c>
      <c r="B278" s="17" t="s">
        <v>52</v>
      </c>
      <c r="C278" s="376">
        <f>-'120121'!E34</f>
        <v>0</v>
      </c>
    </row>
    <row r="279" spans="1:3">
      <c r="A279" s="17" t="s">
        <v>53</v>
      </c>
      <c r="B279" s="17" t="s">
        <v>54</v>
      </c>
      <c r="C279" s="376">
        <f>'120121'!E35</f>
        <v>34452149</v>
      </c>
    </row>
    <row r="280" spans="1:3">
      <c r="A280" s="17"/>
      <c r="B280" s="17" t="s">
        <v>55</v>
      </c>
      <c r="C280" s="376">
        <f>'120121'!E36</f>
        <v>0</v>
      </c>
    </row>
    <row r="281" spans="1:3">
      <c r="A281" s="17"/>
      <c r="B281" s="17" t="s">
        <v>56</v>
      </c>
      <c r="C281" s="376">
        <f>SUM('120121'!E37:E38)</f>
        <v>0</v>
      </c>
    </row>
    <row r="282" spans="1:3">
      <c r="A282" s="17" t="s">
        <v>57</v>
      </c>
      <c r="B282" s="17" t="s">
        <v>2637</v>
      </c>
      <c r="C282" s="322">
        <f>SUM(C269:C281)</f>
        <v>97374964</v>
      </c>
    </row>
    <row r="283" spans="1:3">
      <c r="A283" s="17"/>
      <c r="B283" s="17"/>
      <c r="C283" s="376"/>
    </row>
    <row r="284" spans="1:3" ht="15.75">
      <c r="A284" s="114" t="s">
        <v>58</v>
      </c>
      <c r="B284" s="114"/>
      <c r="C284" s="376"/>
    </row>
    <row r="285" spans="1:3">
      <c r="A285" s="17" t="s">
        <v>59</v>
      </c>
      <c r="B285" s="17" t="s">
        <v>60</v>
      </c>
      <c r="C285" s="376">
        <f>'120121'!E51</f>
        <v>-115186782</v>
      </c>
    </row>
    <row r="286" spans="1:3">
      <c r="A286" s="17" t="s">
        <v>61</v>
      </c>
      <c r="B286" s="17" t="s">
        <v>62</v>
      </c>
      <c r="C286" s="376">
        <f>SUM('120121'!E52:E55)</f>
        <v>0</v>
      </c>
    </row>
    <row r="287" spans="1:3">
      <c r="A287" s="17" t="s">
        <v>63</v>
      </c>
      <c r="B287" s="17" t="s">
        <v>64</v>
      </c>
      <c r="C287" s="376">
        <f>'120121'!E56</f>
        <v>0</v>
      </c>
    </row>
    <row r="288" spans="1:3">
      <c r="A288" s="17" t="s">
        <v>65</v>
      </c>
      <c r="B288" s="17" t="s">
        <v>66</v>
      </c>
      <c r="C288" s="376">
        <f>'120121'!E57</f>
        <v>0</v>
      </c>
    </row>
    <row r="289" spans="1:3">
      <c r="A289" s="17" t="s">
        <v>67</v>
      </c>
      <c r="B289" s="17"/>
      <c r="C289" s="376"/>
    </row>
    <row r="290" spans="1:3">
      <c r="A290" s="17" t="s">
        <v>68</v>
      </c>
      <c r="B290" s="17" t="s">
        <v>2280</v>
      </c>
      <c r="C290" s="376"/>
    </row>
    <row r="291" spans="1:3">
      <c r="A291" s="17" t="s">
        <v>69</v>
      </c>
      <c r="B291" s="17" t="s">
        <v>70</v>
      </c>
      <c r="C291" s="376">
        <f>SUM('120121'!E59:E60)</f>
        <v>0</v>
      </c>
    </row>
    <row r="292" spans="1:3">
      <c r="A292" s="17" t="s">
        <v>71</v>
      </c>
      <c r="B292" s="17" t="s">
        <v>72</v>
      </c>
      <c r="C292" s="376">
        <f>SUM('120121'!E61:E62)</f>
        <v>0</v>
      </c>
    </row>
    <row r="293" spans="1:3">
      <c r="A293" s="17" t="s">
        <v>73</v>
      </c>
      <c r="B293" s="17" t="s">
        <v>74</v>
      </c>
      <c r="C293" s="376">
        <f>SUM('120121'!E84:E86)</f>
        <v>0</v>
      </c>
    </row>
    <row r="294" spans="1:3">
      <c r="A294" s="17" t="s">
        <v>75</v>
      </c>
      <c r="B294" s="17" t="s">
        <v>76</v>
      </c>
      <c r="C294" s="376">
        <f>SUM('120121'!E87:E90)</f>
        <v>0</v>
      </c>
    </row>
    <row r="295" spans="1:3">
      <c r="A295" s="17"/>
      <c r="B295" s="17" t="s">
        <v>77</v>
      </c>
      <c r="C295" s="376">
        <f>SUM('120121'!E91:E93)</f>
        <v>0</v>
      </c>
    </row>
    <row r="296" spans="1:3">
      <c r="A296" s="17"/>
      <c r="B296" s="17"/>
      <c r="C296" s="376"/>
    </row>
    <row r="297" spans="1:3">
      <c r="A297" s="17" t="s">
        <v>78</v>
      </c>
      <c r="B297" s="17" t="s">
        <v>2637</v>
      </c>
      <c r="C297" s="322">
        <f>SUM(C285:C296)</f>
        <v>-115186782</v>
      </c>
    </row>
    <row r="298" spans="1:3">
      <c r="A298" s="17"/>
      <c r="B298" s="17"/>
      <c r="C298" s="376"/>
    </row>
    <row r="299" spans="1:3" ht="15.75">
      <c r="A299" s="114" t="s">
        <v>79</v>
      </c>
      <c r="B299" s="114"/>
      <c r="C299" s="376"/>
    </row>
    <row r="300" spans="1:3">
      <c r="A300" s="17" t="s">
        <v>80</v>
      </c>
      <c r="B300" s="17"/>
      <c r="C300" s="376"/>
    </row>
    <row r="301" spans="1:3">
      <c r="A301" s="17" t="s">
        <v>81</v>
      </c>
      <c r="B301" s="17" t="s">
        <v>82</v>
      </c>
      <c r="C301" s="376">
        <f>'120121'!E99+SUM('120121'!E102:E103)+'120121'!E111+SUM('120121'!E114:E115)</f>
        <v>39583552</v>
      </c>
    </row>
    <row r="302" spans="1:3">
      <c r="A302" s="17" t="s">
        <v>83</v>
      </c>
      <c r="B302" s="17" t="s">
        <v>84</v>
      </c>
      <c r="C302" s="376">
        <f>'120121'!E101+'120121'!E113</f>
        <v>0</v>
      </c>
    </row>
    <row r="303" spans="1:3">
      <c r="A303" s="17" t="s">
        <v>85</v>
      </c>
      <c r="B303" s="17" t="s">
        <v>86</v>
      </c>
      <c r="C303" s="376">
        <f>'120121'!E100+'120121'!E112</f>
        <v>-9653360</v>
      </c>
    </row>
    <row r="304" spans="1:3">
      <c r="A304" s="17" t="s">
        <v>87</v>
      </c>
      <c r="B304" s="17" t="s">
        <v>913</v>
      </c>
      <c r="C304" s="376">
        <f>SUM('120121'!E104,'120121'!E116)</f>
        <v>0</v>
      </c>
    </row>
    <row r="305" spans="1:3">
      <c r="A305" s="17" t="s">
        <v>914</v>
      </c>
      <c r="B305" s="17" t="s">
        <v>915</v>
      </c>
      <c r="C305" s="376">
        <f>'120121'!E118+'120121'!E119</f>
        <v>-22091384</v>
      </c>
    </row>
    <row r="306" spans="1:3">
      <c r="A306" s="17" t="s">
        <v>916</v>
      </c>
      <c r="B306" s="17" t="s">
        <v>917</v>
      </c>
      <c r="C306" s="376">
        <f>SUM('120121'!E105:E107)+'120121'!E117</f>
        <v>0</v>
      </c>
    </row>
    <row r="307" spans="1:3">
      <c r="A307" s="17"/>
      <c r="B307" s="17"/>
      <c r="C307" s="376"/>
    </row>
    <row r="308" spans="1:3">
      <c r="A308" s="17"/>
      <c r="B308" s="17"/>
      <c r="C308" s="376"/>
    </row>
    <row r="309" spans="1:3">
      <c r="A309" s="17" t="s">
        <v>918</v>
      </c>
      <c r="B309" s="17" t="s">
        <v>2637</v>
      </c>
      <c r="C309" s="322">
        <f>SUM(C301:C308)</f>
        <v>7838808</v>
      </c>
    </row>
    <row r="310" spans="1:3">
      <c r="A310" s="17"/>
      <c r="B310" s="17"/>
      <c r="C310" s="376"/>
    </row>
    <row r="311" spans="1:3">
      <c r="A311" s="17" t="s">
        <v>919</v>
      </c>
      <c r="B311" s="17" t="s">
        <v>2637</v>
      </c>
      <c r="C311" s="376">
        <f>(C309+C297)+C282</f>
        <v>-9973010</v>
      </c>
    </row>
    <row r="312" spans="1:3">
      <c r="A312" s="17"/>
      <c r="B312" s="17"/>
      <c r="C312" s="376"/>
    </row>
    <row r="313" spans="1:3">
      <c r="A313" s="17" t="s">
        <v>920</v>
      </c>
      <c r="B313" s="17" t="s">
        <v>921</v>
      </c>
      <c r="C313" s="376">
        <f>'120121'!E126</f>
        <v>24352307</v>
      </c>
    </row>
    <row r="314" spans="1:3">
      <c r="A314" s="17"/>
      <c r="B314" s="17"/>
      <c r="C314" s="376"/>
    </row>
    <row r="315" spans="1:3" ht="15.75">
      <c r="A315" s="114" t="s">
        <v>922</v>
      </c>
      <c r="B315" s="17" t="s">
        <v>923</v>
      </c>
      <c r="C315" s="848">
        <f>C313+C311</f>
        <v>14379297</v>
      </c>
    </row>
    <row r="318" spans="1:3" ht="18">
      <c r="A318" s="481" t="s">
        <v>924</v>
      </c>
      <c r="B318" s="69"/>
      <c r="C318" s="69"/>
    </row>
    <row r="322" spans="1:3" ht="15.75">
      <c r="A322" s="17"/>
      <c r="B322" s="804" t="s">
        <v>2630</v>
      </c>
    </row>
    <row r="323" spans="1:3" ht="15.75">
      <c r="A323" s="17"/>
      <c r="B323" s="804" t="s">
        <v>2631</v>
      </c>
      <c r="C323" s="804" t="str">
        <f>$C$16</f>
        <v>12/31/13</v>
      </c>
    </row>
    <row r="324" spans="1:3" ht="15.75">
      <c r="A324" s="804" t="s">
        <v>925</v>
      </c>
      <c r="B324" s="114"/>
      <c r="C324" s="114"/>
    </row>
    <row r="325" spans="1:3">
      <c r="A325" s="17" t="s">
        <v>926</v>
      </c>
      <c r="B325" s="17" t="s">
        <v>927</v>
      </c>
      <c r="C325" s="483">
        <f>'300301'!D21</f>
        <v>296747324</v>
      </c>
    </row>
    <row r="326" spans="1:3">
      <c r="A326" s="17" t="s">
        <v>928</v>
      </c>
      <c r="B326" s="17" t="s">
        <v>929</v>
      </c>
      <c r="C326" s="376">
        <f>'300301'!D23</f>
        <v>83728349</v>
      </c>
    </row>
    <row r="327" spans="1:3">
      <c r="A327" s="17" t="s">
        <v>930</v>
      </c>
      <c r="B327" s="17" t="s">
        <v>931</v>
      </c>
      <c r="C327" s="376">
        <f>'300301'!D24</f>
        <v>10889441</v>
      </c>
    </row>
    <row r="328" spans="1:3">
      <c r="A328" s="17" t="s">
        <v>932</v>
      </c>
      <c r="B328" s="17" t="s">
        <v>933</v>
      </c>
      <c r="C328" s="376">
        <f>SUM('300301'!D25:D28)</f>
        <v>28425264</v>
      </c>
    </row>
    <row r="329" spans="1:3" ht="15.75">
      <c r="A329" s="114" t="s">
        <v>934</v>
      </c>
      <c r="B329" s="17" t="s">
        <v>2637</v>
      </c>
      <c r="C329" s="376">
        <f>SUM(C325:C328)</f>
        <v>419790378</v>
      </c>
    </row>
    <row r="330" spans="1:3">
      <c r="A330" s="17" t="s">
        <v>935</v>
      </c>
      <c r="B330" s="17" t="s">
        <v>936</v>
      </c>
      <c r="C330" s="376">
        <f>'300301'!D30</f>
        <v>2641396</v>
      </c>
    </row>
    <row r="331" spans="1:3">
      <c r="A331" s="17" t="s">
        <v>937</v>
      </c>
      <c r="B331" s="17" t="s">
        <v>938</v>
      </c>
      <c r="C331" s="376">
        <f>'300301'!D45-'300301'!D32</f>
        <v>110118282</v>
      </c>
    </row>
    <row r="332" spans="1:3" ht="15.75">
      <c r="A332" s="114" t="s">
        <v>939</v>
      </c>
      <c r="B332" s="17" t="s">
        <v>940</v>
      </c>
      <c r="C332" s="483">
        <f>SUM(C329:C331)</f>
        <v>532550056</v>
      </c>
    </row>
    <row r="333" spans="1:3" ht="15.75">
      <c r="A333" s="17"/>
      <c r="B333" s="114"/>
      <c r="C333" s="376"/>
    </row>
    <row r="334" spans="1:3" ht="15.75">
      <c r="A334" s="804" t="s">
        <v>941</v>
      </c>
      <c r="B334" s="114"/>
      <c r="C334" s="376"/>
    </row>
    <row r="335" spans="1:3">
      <c r="A335" s="17" t="s">
        <v>926</v>
      </c>
      <c r="B335" s="17" t="s">
        <v>942</v>
      </c>
      <c r="C335" s="376">
        <f>'300301'!F21</f>
        <v>1760152</v>
      </c>
    </row>
    <row r="336" spans="1:3">
      <c r="A336" s="17" t="s">
        <v>928</v>
      </c>
      <c r="B336" s="17" t="s">
        <v>943</v>
      </c>
      <c r="C336" s="376">
        <f>'300301'!F23</f>
        <v>627135</v>
      </c>
    </row>
    <row r="337" spans="1:3">
      <c r="A337" s="17" t="s">
        <v>930</v>
      </c>
      <c r="B337" s="17" t="s">
        <v>944</v>
      </c>
      <c r="C337" s="376">
        <f>'300301'!F24</f>
        <v>101126</v>
      </c>
    </row>
    <row r="338" spans="1:3">
      <c r="A338" s="17" t="s">
        <v>932</v>
      </c>
      <c r="B338" s="17" t="s">
        <v>945</v>
      </c>
      <c r="C338" s="376">
        <f>SUM('300301'!F25:F28)</f>
        <v>222787</v>
      </c>
    </row>
    <row r="339" spans="1:3" ht="15.75">
      <c r="A339" s="114" t="s">
        <v>946</v>
      </c>
      <c r="B339" s="17" t="s">
        <v>2637</v>
      </c>
      <c r="C339" s="376">
        <f>SUM(C335:C338)</f>
        <v>2711200</v>
      </c>
    </row>
    <row r="340" spans="1:3">
      <c r="A340" s="17" t="s">
        <v>935</v>
      </c>
      <c r="B340" s="17" t="s">
        <v>947</v>
      </c>
      <c r="C340" s="376">
        <f>'300301'!F30</f>
        <v>50476</v>
      </c>
    </row>
    <row r="341" spans="1:3" ht="15.75">
      <c r="A341" s="114" t="s">
        <v>948</v>
      </c>
      <c r="B341" s="17" t="s">
        <v>949</v>
      </c>
      <c r="C341" s="376">
        <f>SUM(C339:C340)</f>
        <v>2761676</v>
      </c>
    </row>
    <row r="342" spans="1:3" ht="15.75">
      <c r="A342" s="69"/>
      <c r="B342" s="71"/>
      <c r="C342" s="485"/>
    </row>
    <row r="343" spans="1:3" ht="15.75">
      <c r="A343" s="71" t="s">
        <v>950</v>
      </c>
      <c r="B343" s="69"/>
      <c r="C343" s="485"/>
    </row>
    <row r="344" spans="1:3">
      <c r="A344" s="17" t="s">
        <v>926</v>
      </c>
      <c r="B344" s="17" t="s">
        <v>951</v>
      </c>
      <c r="C344" s="376">
        <f>'300301'!H21</f>
        <v>217524</v>
      </c>
    </row>
    <row r="345" spans="1:3">
      <c r="A345" s="17" t="s">
        <v>928</v>
      </c>
      <c r="B345" s="17" t="s">
        <v>952</v>
      </c>
      <c r="C345" s="376">
        <f>'300301'!H23</f>
        <v>31471</v>
      </c>
    </row>
    <row r="346" spans="1:3">
      <c r="A346" s="17" t="s">
        <v>930</v>
      </c>
      <c r="B346" s="17" t="s">
        <v>953</v>
      </c>
      <c r="C346" s="376">
        <f>'300301'!H24</f>
        <v>798</v>
      </c>
    </row>
    <row r="347" spans="1:3">
      <c r="A347" s="17" t="s">
        <v>932</v>
      </c>
      <c r="B347" s="17" t="s">
        <v>954</v>
      </c>
      <c r="C347" s="376">
        <f>SUM('300301'!H25:H28)</f>
        <v>2746</v>
      </c>
    </row>
    <row r="348" spans="1:3" ht="15.75">
      <c r="A348" s="114" t="s">
        <v>955</v>
      </c>
      <c r="B348" s="17" t="s">
        <v>2637</v>
      </c>
      <c r="C348" s="376">
        <f>SUM(C344:C347)</f>
        <v>252539</v>
      </c>
    </row>
    <row r="349" spans="1:3">
      <c r="A349" s="17" t="s">
        <v>935</v>
      </c>
      <c r="B349" s="17" t="s">
        <v>956</v>
      </c>
      <c r="C349" s="376">
        <f>'300301'!H30</f>
        <v>4</v>
      </c>
    </row>
    <row r="350" spans="1:3" ht="15.75">
      <c r="A350" s="114" t="s">
        <v>957</v>
      </c>
      <c r="B350" s="17" t="s">
        <v>958</v>
      </c>
      <c r="C350" s="376">
        <f>C348+C349</f>
        <v>252543</v>
      </c>
    </row>
    <row r="352" spans="1:3" ht="18">
      <c r="A352" s="481" t="s">
        <v>959</v>
      </c>
      <c r="B352" s="481"/>
      <c r="C352" s="481"/>
    </row>
    <row r="353" spans="1:3" ht="15.75">
      <c r="A353" s="804" t="s">
        <v>960</v>
      </c>
    </row>
    <row r="354" spans="1:3">
      <c r="A354" s="17" t="s">
        <v>961</v>
      </c>
      <c r="B354" s="17" t="s">
        <v>2637</v>
      </c>
      <c r="C354" s="851">
        <f>C325/C344</f>
        <v>1364.2049796804031</v>
      </c>
    </row>
    <row r="355" spans="1:3">
      <c r="A355" s="17" t="s">
        <v>962</v>
      </c>
      <c r="B355" s="17" t="s">
        <v>2637</v>
      </c>
      <c r="C355" s="376">
        <f>(+C335*1000)/C344</f>
        <v>8091.7599897022856</v>
      </c>
    </row>
    <row r="356" spans="1:3">
      <c r="A356" s="17" t="s">
        <v>963</v>
      </c>
      <c r="B356" s="17" t="s">
        <v>2637</v>
      </c>
      <c r="C356" s="852">
        <f>(+C325*100)/(C335*1000)</f>
        <v>16.859187388361914</v>
      </c>
    </row>
    <row r="357" spans="1:3">
      <c r="A357" s="17"/>
      <c r="B357" s="17"/>
      <c r="C357" s="376"/>
    </row>
    <row r="358" spans="1:3" ht="15.75">
      <c r="A358" s="804" t="s">
        <v>964</v>
      </c>
      <c r="B358" s="17"/>
      <c r="C358" s="376"/>
    </row>
    <row r="359" spans="1:3">
      <c r="A359" s="17" t="s">
        <v>961</v>
      </c>
      <c r="B359" s="17" t="s">
        <v>2637</v>
      </c>
      <c r="C359" s="851">
        <f>C326/C345</f>
        <v>2660.4921673922022</v>
      </c>
    </row>
    <row r="360" spans="1:3">
      <c r="A360" s="17" t="s">
        <v>962</v>
      </c>
      <c r="B360" s="17" t="s">
        <v>2637</v>
      </c>
      <c r="C360" s="376">
        <f>(+C336*1000)/C345</f>
        <v>19927.393473356424</v>
      </c>
    </row>
    <row r="361" spans="1:3">
      <c r="A361" s="17" t="s">
        <v>963</v>
      </c>
      <c r="B361" s="17" t="s">
        <v>2637</v>
      </c>
      <c r="C361" s="852">
        <f>(+C326*100)/(C336*1000)</f>
        <v>13.350929066309487</v>
      </c>
    </row>
    <row r="362" spans="1:3">
      <c r="A362" s="17"/>
      <c r="B362" s="17"/>
      <c r="C362" s="852"/>
    </row>
    <row r="363" spans="1:3" ht="15.75">
      <c r="A363" s="804" t="s">
        <v>965</v>
      </c>
      <c r="B363" s="17"/>
      <c r="C363" s="852"/>
    </row>
    <row r="364" spans="1:3">
      <c r="A364" s="17" t="s">
        <v>961</v>
      </c>
      <c r="B364" s="17" t="s">
        <v>2637</v>
      </c>
      <c r="C364" s="851">
        <f>C327/C346</f>
        <v>13645.91604010025</v>
      </c>
    </row>
    <row r="365" spans="1:3">
      <c r="A365" s="17" t="s">
        <v>962</v>
      </c>
      <c r="B365" s="17" t="s">
        <v>2637</v>
      </c>
      <c r="C365" s="376">
        <f>(+C337*1000)/C346</f>
        <v>126724.31077694235</v>
      </c>
    </row>
    <row r="366" spans="1:3">
      <c r="A366" s="17" t="s">
        <v>963</v>
      </c>
      <c r="B366" s="17" t="s">
        <v>2637</v>
      </c>
      <c r="C366" s="852">
        <f>(+C327*100)/(C337*1000)</f>
        <v>10.768191167454463</v>
      </c>
    </row>
    <row r="368" spans="1:3" ht="18">
      <c r="A368" s="481" t="s">
        <v>4108</v>
      </c>
      <c r="B368" s="481"/>
      <c r="C368" s="481"/>
    </row>
    <row r="369" spans="1:4">
      <c r="A369" s="17" t="s">
        <v>966</v>
      </c>
      <c r="B369" s="17" t="s">
        <v>967</v>
      </c>
      <c r="C369" s="483">
        <f>'320323'!E29</f>
        <v>0</v>
      </c>
    </row>
    <row r="370" spans="1:4">
      <c r="A370" s="17" t="s">
        <v>968</v>
      </c>
      <c r="B370" s="17" t="s">
        <v>969</v>
      </c>
      <c r="C370" s="376">
        <f>'320323'!E49</f>
        <v>0</v>
      </c>
    </row>
    <row r="371" spans="1:4">
      <c r="A371" s="17" t="s">
        <v>970</v>
      </c>
      <c r="B371" s="17" t="s">
        <v>971</v>
      </c>
      <c r="C371" s="376">
        <f>'320323'!K16</f>
        <v>768503</v>
      </c>
    </row>
    <row r="372" spans="1:4">
      <c r="A372" s="17" t="s">
        <v>972</v>
      </c>
      <c r="B372" s="17" t="s">
        <v>973</v>
      </c>
      <c r="C372" s="376">
        <f>'320323'!K31</f>
        <v>231603</v>
      </c>
    </row>
    <row r="373" spans="1:4">
      <c r="A373" s="17" t="s">
        <v>974</v>
      </c>
      <c r="B373" s="17" t="s">
        <v>890</v>
      </c>
      <c r="C373" s="376">
        <f>'320323'!K36</f>
        <v>185266915</v>
      </c>
    </row>
    <row r="374" spans="1:4">
      <c r="A374" s="17" t="s">
        <v>891</v>
      </c>
      <c r="B374" s="17" t="s">
        <v>2637</v>
      </c>
      <c r="C374" s="376">
        <f>SUM(C369:C373)</f>
        <v>186267021</v>
      </c>
    </row>
    <row r="375" spans="1:4">
      <c r="A375" s="17" t="s">
        <v>892</v>
      </c>
      <c r="B375" s="17" t="s">
        <v>893</v>
      </c>
      <c r="C375" s="376">
        <f>'320323'!K57</f>
        <v>10005847</v>
      </c>
    </row>
    <row r="376" spans="1:4">
      <c r="A376" s="17" t="s">
        <v>2322</v>
      </c>
      <c r="B376" s="17" t="s">
        <v>2323</v>
      </c>
      <c r="C376" s="376">
        <f>'320323'!P30</f>
        <v>44376594</v>
      </c>
    </row>
    <row r="377" spans="1:4">
      <c r="A377" s="17" t="s">
        <v>2324</v>
      </c>
      <c r="B377" s="17" t="s">
        <v>2325</v>
      </c>
      <c r="C377" s="376">
        <f>'320323'!P38+'320323'!P45</f>
        <v>54991479</v>
      </c>
    </row>
    <row r="378" spans="1:4">
      <c r="A378" s="17" t="s">
        <v>2326</v>
      </c>
      <c r="B378" s="17" t="s">
        <v>2327</v>
      </c>
      <c r="C378" s="376">
        <f>'320323'!P52</f>
        <v>336303</v>
      </c>
    </row>
    <row r="379" spans="1:4">
      <c r="A379" s="17" t="s">
        <v>2328</v>
      </c>
      <c r="B379" s="17" t="s">
        <v>2329</v>
      </c>
      <c r="C379" s="376">
        <f>'320323'!V22</f>
        <v>86177047</v>
      </c>
    </row>
    <row r="380" spans="1:4" ht="15.75">
      <c r="A380" s="114" t="s">
        <v>2330</v>
      </c>
      <c r="B380" s="17" t="s">
        <v>2331</v>
      </c>
      <c r="C380" s="483">
        <f>SUM(C374:C379)</f>
        <v>382154291</v>
      </c>
    </row>
    <row r="381" spans="1:4" ht="15.75">
      <c r="A381" s="17"/>
      <c r="B381" s="114"/>
      <c r="C381" s="114"/>
    </row>
    <row r="383" spans="1:4" ht="18">
      <c r="A383" s="481" t="s">
        <v>2332</v>
      </c>
      <c r="B383" s="69"/>
      <c r="C383" s="481"/>
      <c r="D383" s="481"/>
    </row>
    <row r="384" spans="1:4" ht="18">
      <c r="A384" s="605"/>
      <c r="B384" s="605"/>
      <c r="C384" s="605"/>
      <c r="D384" s="605"/>
    </row>
    <row r="387" spans="1:3" ht="15.75">
      <c r="A387" s="17"/>
      <c r="B387" s="804" t="s">
        <v>2630</v>
      </c>
    </row>
    <row r="388" spans="1:3" ht="18">
      <c r="A388" s="606"/>
      <c r="B388" s="804" t="s">
        <v>2631</v>
      </c>
      <c r="C388" s="804" t="str">
        <f>$C$16</f>
        <v>12/31/13</v>
      </c>
    </row>
    <row r="389" spans="1:3" ht="18">
      <c r="A389" s="606"/>
      <c r="B389" s="114"/>
      <c r="C389" s="114"/>
    </row>
    <row r="390" spans="1:3">
      <c r="A390" s="17" t="s">
        <v>2333</v>
      </c>
      <c r="B390" s="17" t="s">
        <v>2637</v>
      </c>
      <c r="C390" s="483">
        <f>C332</f>
        <v>532550056</v>
      </c>
    </row>
    <row r="391" spans="1:3">
      <c r="A391" s="17"/>
      <c r="B391" s="17"/>
      <c r="C391" s="483"/>
    </row>
    <row r="392" spans="1:3">
      <c r="A392" s="17" t="s">
        <v>2334</v>
      </c>
      <c r="B392" s="17" t="s">
        <v>2637</v>
      </c>
      <c r="C392" s="376">
        <f>C341</f>
        <v>2761676</v>
      </c>
    </row>
    <row r="393" spans="1:3">
      <c r="A393" s="17"/>
      <c r="B393" s="17"/>
      <c r="C393" s="376"/>
    </row>
    <row r="394" spans="1:3" ht="15.75">
      <c r="A394" s="71" t="s">
        <v>2335</v>
      </c>
      <c r="B394" s="71"/>
      <c r="C394" s="71"/>
    </row>
    <row r="395" spans="1:3" ht="15.75">
      <c r="A395" s="17"/>
      <c r="B395" s="848"/>
    </row>
    <row r="396" spans="1:3">
      <c r="A396" s="17" t="s">
        <v>2336</v>
      </c>
      <c r="B396" s="17" t="s">
        <v>2637</v>
      </c>
      <c r="C396" s="483">
        <f>C469</f>
        <v>183556343</v>
      </c>
    </row>
    <row r="397" spans="1:3">
      <c r="A397" s="17"/>
      <c r="B397" s="17"/>
      <c r="C397" s="376"/>
    </row>
    <row r="398" spans="1:3">
      <c r="A398" s="17" t="s">
        <v>2337</v>
      </c>
      <c r="B398" s="17" t="s">
        <v>2637</v>
      </c>
      <c r="C398" s="376">
        <f>C474</f>
        <v>84184802</v>
      </c>
    </row>
    <row r="399" spans="1:3">
      <c r="A399" s="17"/>
      <c r="B399" s="17"/>
      <c r="C399" s="376"/>
    </row>
    <row r="400" spans="1:3">
      <c r="A400" s="17" t="s">
        <v>3252</v>
      </c>
      <c r="B400" s="17" t="s">
        <v>2637</v>
      </c>
      <c r="C400" s="376">
        <f>C482</f>
        <v>114413146</v>
      </c>
    </row>
    <row r="401" spans="1:3">
      <c r="A401" s="17"/>
      <c r="B401" s="17"/>
      <c r="C401" s="376"/>
    </row>
    <row r="402" spans="1:3">
      <c r="A402" s="17" t="s">
        <v>2338</v>
      </c>
      <c r="B402" s="17" t="s">
        <v>2637</v>
      </c>
      <c r="C402" s="376">
        <f>C490</f>
        <v>67401375</v>
      </c>
    </row>
    <row r="403" spans="1:3">
      <c r="A403" s="17"/>
      <c r="B403" s="17"/>
      <c r="C403" s="376"/>
    </row>
    <row r="404" spans="1:3">
      <c r="A404" s="17" t="s">
        <v>2339</v>
      </c>
      <c r="B404" s="17" t="s">
        <v>2637</v>
      </c>
      <c r="C404" s="376">
        <f>C158</f>
        <v>8340319</v>
      </c>
    </row>
    <row r="405" spans="1:3">
      <c r="A405" s="17"/>
      <c r="B405" s="17"/>
      <c r="C405" s="376"/>
    </row>
    <row r="406" spans="1:3">
      <c r="A406" s="17" t="s">
        <v>2340</v>
      </c>
      <c r="B406" s="17" t="s">
        <v>2637</v>
      </c>
      <c r="C406" s="376">
        <f>C157</f>
        <v>41880137</v>
      </c>
    </row>
    <row r="407" spans="1:3">
      <c r="A407" s="17"/>
      <c r="B407" s="17" t="s">
        <v>2045</v>
      </c>
      <c r="C407" s="376"/>
    </row>
    <row r="408" spans="1:3">
      <c r="A408" s="17" t="s">
        <v>2341</v>
      </c>
      <c r="B408" s="17" t="s">
        <v>2342</v>
      </c>
      <c r="C408" s="376">
        <f>C410-SUM(C396:C406)</f>
        <v>32773934</v>
      </c>
    </row>
    <row r="409" spans="1:3">
      <c r="B409" s="9" t="s">
        <v>2045</v>
      </c>
    </row>
    <row r="410" spans="1:3">
      <c r="A410" s="17" t="s">
        <v>2343</v>
      </c>
      <c r="B410" s="17" t="s">
        <v>2637</v>
      </c>
      <c r="C410" s="483">
        <f>C390</f>
        <v>532550056</v>
      </c>
    </row>
    <row r="411" spans="1:3" ht="15.75">
      <c r="A411" s="17"/>
      <c r="B411" s="114"/>
      <c r="C411" s="376"/>
    </row>
    <row r="413" spans="1:3" ht="15.75">
      <c r="A413" s="71" t="s">
        <v>2344</v>
      </c>
      <c r="B413" s="71"/>
      <c r="C413" s="71"/>
    </row>
    <row r="414" spans="1:3">
      <c r="A414" s="69"/>
      <c r="B414" s="69"/>
      <c r="C414" s="69"/>
    </row>
    <row r="416" spans="1:3">
      <c r="A416" s="17" t="s">
        <v>2336</v>
      </c>
      <c r="B416" s="17" t="s">
        <v>2637</v>
      </c>
      <c r="C416" s="853">
        <f>(+C396/C$390)*100</f>
        <v>34.467434738191074</v>
      </c>
    </row>
    <row r="417" spans="1:3">
      <c r="A417" s="17"/>
      <c r="B417" s="17"/>
      <c r="C417" s="853"/>
    </row>
    <row r="418" spans="1:3">
      <c r="A418" s="17" t="s">
        <v>2337</v>
      </c>
      <c r="B418" s="17" t="s">
        <v>2637</v>
      </c>
      <c r="C418" s="853">
        <f>(+C398/C$390)*100</f>
        <v>15.807866519123978</v>
      </c>
    </row>
    <row r="419" spans="1:3">
      <c r="A419" s="17"/>
      <c r="B419" s="17"/>
      <c r="C419" s="853"/>
    </row>
    <row r="420" spans="1:3">
      <c r="A420" s="17" t="s">
        <v>3252</v>
      </c>
      <c r="B420" s="17" t="s">
        <v>2637</v>
      </c>
      <c r="C420" s="853">
        <f>(+C400/C$390)*100</f>
        <v>21.484017269542825</v>
      </c>
    </row>
    <row r="421" spans="1:3">
      <c r="A421" s="17"/>
      <c r="B421" s="17"/>
      <c r="C421" s="853"/>
    </row>
    <row r="422" spans="1:3">
      <c r="A422" s="17" t="s">
        <v>2338</v>
      </c>
      <c r="B422" s="17" t="s">
        <v>2637</v>
      </c>
      <c r="C422" s="853">
        <f>(+C402/C$390)*100</f>
        <v>12.656345491023666</v>
      </c>
    </row>
    <row r="423" spans="1:3">
      <c r="A423" s="17"/>
      <c r="B423" s="17"/>
      <c r="C423" s="853"/>
    </row>
    <row r="424" spans="1:3">
      <c r="A424" s="17" t="s">
        <v>2339</v>
      </c>
      <c r="B424" s="17" t="s">
        <v>2637</v>
      </c>
      <c r="C424" s="853">
        <f>(+C404/C$390)*100</f>
        <v>1.5661098719328648</v>
      </c>
    </row>
    <row r="425" spans="1:3">
      <c r="A425" s="17"/>
      <c r="B425" s="17"/>
      <c r="C425" s="853"/>
    </row>
    <row r="426" spans="1:3">
      <c r="A426" s="17" t="s">
        <v>2340</v>
      </c>
      <c r="B426" s="17" t="s">
        <v>2637</v>
      </c>
      <c r="C426" s="853">
        <f>(+C406/C$390)*100</f>
        <v>7.8640752222547876</v>
      </c>
    </row>
    <row r="427" spans="1:3">
      <c r="A427" s="17"/>
      <c r="B427" s="17"/>
      <c r="C427" s="853"/>
    </row>
    <row r="428" spans="1:3">
      <c r="A428" s="17" t="s">
        <v>2341</v>
      </c>
      <c r="B428" s="17" t="s">
        <v>2637</v>
      </c>
      <c r="C428" s="853">
        <f>(+C408/C$390)*100</f>
        <v>6.1541508879308049</v>
      </c>
    </row>
    <row r="429" spans="1:3">
      <c r="A429" s="17"/>
      <c r="B429" s="17"/>
      <c r="C429" s="853"/>
    </row>
    <row r="430" spans="1:3">
      <c r="A430" s="17" t="s">
        <v>2343</v>
      </c>
      <c r="B430" s="17" t="s">
        <v>2345</v>
      </c>
      <c r="C430" s="853">
        <f>SUM(C416:C429)</f>
        <v>100</v>
      </c>
    </row>
    <row r="431" spans="1:3" ht="15.75">
      <c r="A431" s="17"/>
      <c r="B431" s="114"/>
    </row>
    <row r="433" spans="1:3" ht="15.75">
      <c r="A433" s="71" t="s">
        <v>2346</v>
      </c>
      <c r="B433" s="71"/>
      <c r="C433" s="71"/>
    </row>
    <row r="435" spans="1:3">
      <c r="A435" s="69"/>
      <c r="B435" s="69"/>
      <c r="C435" s="69"/>
    </row>
    <row r="436" spans="1:3">
      <c r="A436" s="17" t="s">
        <v>2336</v>
      </c>
      <c r="B436" s="17" t="s">
        <v>2637</v>
      </c>
      <c r="C436" s="854">
        <f>(+C396/(C$392*1000))*100</f>
        <v>6.6465560406072255</v>
      </c>
    </row>
    <row r="437" spans="1:3">
      <c r="A437" s="17"/>
      <c r="B437" s="17"/>
      <c r="C437" s="854"/>
    </row>
    <row r="438" spans="1:3">
      <c r="A438" s="17" t="s">
        <v>2337</v>
      </c>
      <c r="B438" s="17" t="s">
        <v>2637</v>
      </c>
      <c r="C438" s="854">
        <f>(+C398/(C$392*1000))*100</f>
        <v>3.0483229024693701</v>
      </c>
    </row>
    <row r="439" spans="1:3">
      <c r="A439" s="17"/>
      <c r="B439" s="17"/>
      <c r="C439" s="854"/>
    </row>
    <row r="440" spans="1:3">
      <c r="A440" s="17" t="s">
        <v>3252</v>
      </c>
      <c r="B440" s="17" t="s">
        <v>2637</v>
      </c>
      <c r="C440" s="854">
        <f>(+C400/(C$392*1000))*100</f>
        <v>4.1428880867994646</v>
      </c>
    </row>
    <row r="441" spans="1:3">
      <c r="A441" s="17"/>
      <c r="B441" s="17"/>
      <c r="C441" s="854"/>
    </row>
    <row r="442" spans="1:3">
      <c r="A442" s="17" t="s">
        <v>2338</v>
      </c>
      <c r="B442" s="17" t="s">
        <v>2637</v>
      </c>
      <c r="C442" s="854">
        <f>(+C402/(C$392*1000))*100</f>
        <v>2.4405967608075678</v>
      </c>
    </row>
    <row r="443" spans="1:3">
      <c r="A443" s="17"/>
      <c r="B443" s="17"/>
      <c r="C443" s="854"/>
    </row>
    <row r="444" spans="1:3">
      <c r="A444" s="17" t="s">
        <v>2339</v>
      </c>
      <c r="B444" s="17" t="s">
        <v>2637</v>
      </c>
      <c r="C444" s="854">
        <f>(+C404/(C$392*1000))*100</f>
        <v>0.30200208134480655</v>
      </c>
    </row>
    <row r="445" spans="1:3">
      <c r="A445" s="17"/>
      <c r="B445" s="17"/>
      <c r="C445" s="854"/>
    </row>
    <row r="446" spans="1:3">
      <c r="A446" s="17" t="s">
        <v>2340</v>
      </c>
      <c r="B446" s="17" t="s">
        <v>2637</v>
      </c>
      <c r="C446" s="854">
        <f>(+C406/(C$392*1000))*100</f>
        <v>1.5164753939274558</v>
      </c>
    </row>
    <row r="447" spans="1:3">
      <c r="A447" s="17"/>
      <c r="B447" s="17"/>
      <c r="C447" s="854"/>
    </row>
    <row r="448" spans="1:3">
      <c r="A448" s="17" t="s">
        <v>2341</v>
      </c>
      <c r="B448" s="17" t="s">
        <v>2637</v>
      </c>
      <c r="C448" s="854">
        <f>(+C408/(C$392*1000))*100</f>
        <v>1.1867407328013859</v>
      </c>
    </row>
    <row r="449" spans="1:3">
      <c r="A449" s="17"/>
      <c r="B449" s="17"/>
      <c r="C449" s="854"/>
    </row>
    <row r="450" spans="1:3">
      <c r="A450" s="17" t="s">
        <v>2343</v>
      </c>
      <c r="B450" s="17" t="s">
        <v>2347</v>
      </c>
      <c r="C450" s="854">
        <f>SUM(C436:C449)</f>
        <v>19.283581998757274</v>
      </c>
    </row>
    <row r="451" spans="1:3" ht="15.75">
      <c r="A451" s="19"/>
      <c r="B451" s="114"/>
    </row>
    <row r="453" spans="1:3">
      <c r="A453" s="9" t="s">
        <v>2348</v>
      </c>
    </row>
    <row r="457" spans="1:3" ht="15.75">
      <c r="A457" s="114" t="s">
        <v>2349</v>
      </c>
    </row>
    <row r="459" spans="1:3" ht="15.75">
      <c r="A459" s="17"/>
      <c r="B459" s="804" t="s">
        <v>2630</v>
      </c>
    </row>
    <row r="460" spans="1:3" ht="15.75">
      <c r="A460" s="17"/>
      <c r="B460" s="804" t="s">
        <v>2631</v>
      </c>
      <c r="C460" s="804" t="str">
        <f>$C$16</f>
        <v>12/31/13</v>
      </c>
    </row>
    <row r="461" spans="1:3" ht="15.75">
      <c r="A461" s="855" t="s">
        <v>2336</v>
      </c>
      <c r="B461" s="17"/>
      <c r="C461" s="376"/>
    </row>
    <row r="462" spans="1:3">
      <c r="A462" s="17" t="s">
        <v>2350</v>
      </c>
      <c r="B462" s="17" t="s">
        <v>2351</v>
      </c>
      <c r="C462" s="376">
        <f>'320323'!E13</f>
        <v>0</v>
      </c>
    </row>
    <row r="463" spans="1:3">
      <c r="A463" s="17" t="s">
        <v>2352</v>
      </c>
      <c r="B463" s="17" t="s">
        <v>2353</v>
      </c>
      <c r="C463" s="376">
        <f>'320323'!E33</f>
        <v>0</v>
      </c>
    </row>
    <row r="464" spans="1:3">
      <c r="A464" s="17" t="s">
        <v>2354</v>
      </c>
      <c r="B464" s="17" t="s">
        <v>2355</v>
      </c>
      <c r="C464" s="376">
        <f>'320323'!E53</f>
        <v>0</v>
      </c>
    </row>
    <row r="465" spans="1:3">
      <c r="A465" s="17" t="s">
        <v>2356</v>
      </c>
      <c r="B465" s="17" t="s">
        <v>2357</v>
      </c>
      <c r="C465" s="376">
        <f>'320323'!K20</f>
        <v>85231</v>
      </c>
    </row>
    <row r="466" spans="1:3">
      <c r="A466" s="17" t="s">
        <v>3810</v>
      </c>
      <c r="B466" s="17" t="s">
        <v>2358</v>
      </c>
      <c r="C466" s="376">
        <f>'320323'!K33</f>
        <v>183471112</v>
      </c>
    </row>
    <row r="467" spans="1:3">
      <c r="A467" s="17" t="s">
        <v>2359</v>
      </c>
      <c r="B467" s="17" t="s">
        <v>2637</v>
      </c>
      <c r="C467" s="376">
        <f>SUM(C462:C466)</f>
        <v>183556343</v>
      </c>
    </row>
    <row r="468" spans="1:3">
      <c r="A468" s="17" t="s">
        <v>2360</v>
      </c>
      <c r="B468" s="17"/>
      <c r="C468" s="376"/>
    </row>
    <row r="469" spans="1:3">
      <c r="A469" s="17" t="s">
        <v>2361</v>
      </c>
      <c r="B469" s="17" t="s">
        <v>2637</v>
      </c>
      <c r="C469" s="376">
        <f>C467-C468</f>
        <v>183556343</v>
      </c>
    </row>
    <row r="470" spans="1:3">
      <c r="A470" s="17"/>
      <c r="B470" s="17"/>
      <c r="C470" s="376"/>
    </row>
    <row r="471" spans="1:3" ht="15.75">
      <c r="A471" s="855" t="s">
        <v>2337</v>
      </c>
      <c r="B471" s="17"/>
      <c r="C471" s="376"/>
    </row>
    <row r="472" spans="1:3">
      <c r="A472" s="17" t="s">
        <v>2362</v>
      </c>
      <c r="B472" s="17" t="s">
        <v>2363</v>
      </c>
      <c r="C472" s="376">
        <f>'354355'!F39</f>
        <v>56199626</v>
      </c>
    </row>
    <row r="473" spans="1:3">
      <c r="A473" s="17" t="s">
        <v>2364</v>
      </c>
      <c r="B473" s="17" t="s">
        <v>2365</v>
      </c>
      <c r="C473" s="376">
        <f>'320323'!V12</f>
        <v>27985176</v>
      </c>
    </row>
    <row r="474" spans="1:3">
      <c r="A474" s="17" t="s">
        <v>2366</v>
      </c>
      <c r="B474" s="17" t="s">
        <v>2637</v>
      </c>
      <c r="C474" s="376">
        <f>SUM(C472:C473)</f>
        <v>84184802</v>
      </c>
    </row>
    <row r="475" spans="1:3">
      <c r="A475" s="17"/>
      <c r="B475" s="17"/>
      <c r="C475" s="376"/>
    </row>
    <row r="476" spans="1:3" ht="15.75">
      <c r="A476" s="855" t="s">
        <v>3252</v>
      </c>
      <c r="B476" s="17"/>
      <c r="C476" s="376"/>
    </row>
    <row r="477" spans="1:3">
      <c r="A477" s="17" t="s">
        <v>2367</v>
      </c>
      <c r="B477" s="17" t="s">
        <v>1214</v>
      </c>
      <c r="C477" s="376">
        <f>'320323'!V24</f>
        <v>382154291</v>
      </c>
    </row>
    <row r="478" spans="1:3">
      <c r="A478" s="17" t="s">
        <v>4240</v>
      </c>
      <c r="B478" s="17" t="s">
        <v>2637</v>
      </c>
      <c r="C478" s="376">
        <f>C467</f>
        <v>183556343</v>
      </c>
    </row>
    <row r="479" spans="1:3">
      <c r="A479" s="17" t="s">
        <v>4241</v>
      </c>
      <c r="B479" s="17" t="s">
        <v>2637</v>
      </c>
      <c r="C479" s="376">
        <f>C474</f>
        <v>84184802</v>
      </c>
    </row>
    <row r="480" spans="1:3">
      <c r="A480" s="17" t="s">
        <v>4242</v>
      </c>
      <c r="B480" s="17" t="s">
        <v>2637</v>
      </c>
      <c r="C480" s="376">
        <f>C159</f>
        <v>0</v>
      </c>
    </row>
    <row r="481" spans="1:3">
      <c r="A481" s="17" t="s">
        <v>4243</v>
      </c>
      <c r="B481" s="17" t="s">
        <v>2637</v>
      </c>
      <c r="C481" s="376">
        <f>C160</f>
        <v>0</v>
      </c>
    </row>
    <row r="482" spans="1:3">
      <c r="A482" s="17" t="s">
        <v>4244</v>
      </c>
      <c r="B482" s="17" t="s">
        <v>2637</v>
      </c>
      <c r="C482" s="376">
        <f>C477-SUM(C478:C480)+C481</f>
        <v>114413146</v>
      </c>
    </row>
    <row r="484" spans="1:3" ht="15.75">
      <c r="A484" s="855" t="s">
        <v>4245</v>
      </c>
      <c r="B484" s="17"/>
      <c r="C484" s="376"/>
    </row>
    <row r="485" spans="1:3">
      <c r="A485" s="17" t="s">
        <v>4246</v>
      </c>
      <c r="B485" s="17" t="s">
        <v>2637</v>
      </c>
      <c r="C485" s="376">
        <f>C152</f>
        <v>29143312</v>
      </c>
    </row>
    <row r="486" spans="1:3">
      <c r="A486" s="17" t="s">
        <v>4247</v>
      </c>
      <c r="B486" s="17" t="s">
        <v>2637</v>
      </c>
      <c r="C486" s="376">
        <f>C153</f>
        <v>47320</v>
      </c>
    </row>
    <row r="487" spans="1:3">
      <c r="A487" s="17" t="s">
        <v>4248</v>
      </c>
      <c r="B487" s="17" t="s">
        <v>2637</v>
      </c>
      <c r="C487" s="376">
        <f>C154</f>
        <v>35965573</v>
      </c>
    </row>
    <row r="488" spans="1:3">
      <c r="A488" s="17" t="s">
        <v>4249</v>
      </c>
      <c r="B488" s="17" t="s">
        <v>2637</v>
      </c>
      <c r="C488" s="376">
        <f>C155</f>
        <v>0</v>
      </c>
    </row>
    <row r="489" spans="1:3">
      <c r="A489" s="17" t="s">
        <v>4250</v>
      </c>
      <c r="B489" s="17" t="s">
        <v>2637</v>
      </c>
      <c r="C489" s="376">
        <f>C156</f>
        <v>2245170</v>
      </c>
    </row>
    <row r="490" spans="1:3">
      <c r="A490" s="17" t="s">
        <v>4251</v>
      </c>
      <c r="B490" s="17"/>
      <c r="C490" s="376">
        <f>SUM(C485:C489)</f>
        <v>67401375</v>
      </c>
    </row>
    <row r="492" spans="1:3" ht="15.75">
      <c r="A492" s="855" t="s">
        <v>4252</v>
      </c>
    </row>
    <row r="493" spans="1:3">
      <c r="A493" s="17" t="s">
        <v>4253</v>
      </c>
      <c r="B493" s="17"/>
      <c r="C493" s="376">
        <f>C467</f>
        <v>183556343</v>
      </c>
    </row>
    <row r="494" spans="1:3">
      <c r="A494" s="17" t="s">
        <v>4254</v>
      </c>
      <c r="B494" s="17"/>
      <c r="C494" s="376">
        <f>C341</f>
        <v>2761676</v>
      </c>
    </row>
    <row r="495" spans="1:3">
      <c r="A495" s="17" t="s">
        <v>4255</v>
      </c>
      <c r="B495" s="17"/>
      <c r="C495" s="856">
        <f>IF(ISERR(C493/C494/1000)," ",C493/C494/1000)</f>
        <v>6.6465560406072252E-2</v>
      </c>
    </row>
    <row r="496" spans="1:3">
      <c r="A496" s="17" t="s">
        <v>2547</v>
      </c>
      <c r="B496" s="17"/>
      <c r="C496" s="376">
        <f>C340</f>
        <v>50476</v>
      </c>
    </row>
    <row r="497" spans="1:5">
      <c r="A497" s="17" t="s">
        <v>2548</v>
      </c>
      <c r="B497" s="17"/>
      <c r="C497" s="376">
        <f>C495*C496*1000</f>
        <v>3354915.6270569027</v>
      </c>
    </row>
    <row r="500" spans="1:5" ht="18">
      <c r="A500" s="481" t="s">
        <v>2549</v>
      </c>
      <c r="B500" s="69"/>
      <c r="C500" s="69"/>
      <c r="D500" s="17"/>
      <c r="E500" s="69"/>
    </row>
    <row r="501" spans="1:5" ht="18">
      <c r="A501" s="481"/>
      <c r="B501" s="69"/>
      <c r="C501" s="69"/>
      <c r="D501" s="69"/>
      <c r="E501" s="69"/>
    </row>
    <row r="502" spans="1:5" ht="18">
      <c r="A502" s="481"/>
      <c r="B502" s="69"/>
      <c r="C502" s="69"/>
      <c r="D502" s="69"/>
      <c r="E502" s="69"/>
    </row>
    <row r="504" spans="1:5" ht="15.75">
      <c r="A504" s="17"/>
      <c r="B504" s="17"/>
      <c r="C504" s="114"/>
      <c r="D504" s="114"/>
    </row>
    <row r="505" spans="1:5" ht="15.75">
      <c r="A505" s="17"/>
      <c r="B505" s="804" t="s">
        <v>2630</v>
      </c>
      <c r="C505" s="17"/>
      <c r="D505" s="114"/>
      <c r="E505" s="114"/>
    </row>
    <row r="506" spans="1:5" ht="15.75">
      <c r="A506" s="17"/>
      <c r="B506" s="804" t="s">
        <v>2631</v>
      </c>
      <c r="C506" s="804" t="str">
        <f>$C$16</f>
        <v>12/31/13</v>
      </c>
      <c r="D506" s="17"/>
      <c r="E506" s="114"/>
    </row>
    <row r="507" spans="1:5" ht="15.75">
      <c r="A507" s="17"/>
      <c r="B507" s="804"/>
      <c r="C507" s="114"/>
      <c r="D507" s="17"/>
      <c r="E507" s="114"/>
    </row>
    <row r="508" spans="1:5" ht="15.75">
      <c r="A508" s="71" t="s">
        <v>2550</v>
      </c>
      <c r="B508" s="71"/>
      <c r="C508" s="71"/>
      <c r="D508" s="71"/>
      <c r="E508" s="71"/>
    </row>
    <row r="509" spans="1:5" ht="15.75">
      <c r="A509" s="71"/>
      <c r="B509" s="71"/>
      <c r="C509" s="114"/>
      <c r="D509" s="114"/>
      <c r="E509" s="71"/>
    </row>
    <row r="510" spans="1:5">
      <c r="A510" s="17" t="s">
        <v>2551</v>
      </c>
      <c r="B510" s="17" t="s">
        <v>2552</v>
      </c>
      <c r="C510" s="17">
        <f>'204207'!I30</f>
        <v>2461628</v>
      </c>
      <c r="D510" s="483"/>
      <c r="E510" s="483"/>
    </row>
    <row r="511" spans="1:5">
      <c r="A511" s="9" t="s">
        <v>2553</v>
      </c>
    </row>
    <row r="512" spans="1:5">
      <c r="A512" s="9" t="s">
        <v>4151</v>
      </c>
      <c r="B512" s="9" t="s">
        <v>2554</v>
      </c>
      <c r="C512" s="9">
        <f>'204207'!I40</f>
        <v>0</v>
      </c>
    </row>
    <row r="513" spans="1:3">
      <c r="A513" s="9" t="s">
        <v>4153</v>
      </c>
      <c r="B513" s="9" t="s">
        <v>2555</v>
      </c>
      <c r="C513" s="9">
        <f>'204207'!I48</f>
        <v>0</v>
      </c>
    </row>
    <row r="514" spans="1:3">
      <c r="A514" s="9" t="s">
        <v>2556</v>
      </c>
      <c r="B514" s="9" t="s">
        <v>2557</v>
      </c>
      <c r="C514" s="9">
        <f>'204207'!I57</f>
        <v>34067009</v>
      </c>
    </row>
    <row r="515" spans="1:3">
      <c r="A515" s="9" t="s">
        <v>2477</v>
      </c>
      <c r="B515" s="9" t="s">
        <v>2558</v>
      </c>
      <c r="C515" s="9">
        <f>'204207'!I77</f>
        <v>3797620</v>
      </c>
    </row>
    <row r="516" spans="1:3">
      <c r="A516" s="9" t="s">
        <v>1590</v>
      </c>
      <c r="B516" s="9" t="s">
        <v>3217</v>
      </c>
      <c r="C516" s="9">
        <f>'204207'!I89</f>
        <v>260990843</v>
      </c>
    </row>
    <row r="517" spans="1:3">
      <c r="A517" s="9" t="s">
        <v>1591</v>
      </c>
      <c r="B517" s="9" t="s">
        <v>3218</v>
      </c>
      <c r="C517" s="9">
        <f>'204207'!I105</f>
        <v>815678111</v>
      </c>
    </row>
    <row r="518" spans="1:3">
      <c r="A518" s="9" t="s">
        <v>1592</v>
      </c>
      <c r="B518" s="9" t="s">
        <v>3219</v>
      </c>
      <c r="C518" s="9">
        <f>'204207'!I119</f>
        <v>1347588</v>
      </c>
    </row>
    <row r="519" spans="1:3">
      <c r="A519" s="9" t="s">
        <v>3220</v>
      </c>
      <c r="B519" s="9" t="s">
        <v>3221</v>
      </c>
      <c r="C519" s="9">
        <f>'200201'!E13</f>
        <v>0</v>
      </c>
    </row>
    <row r="520" spans="1:3">
      <c r="A520" s="9" t="s">
        <v>3222</v>
      </c>
      <c r="B520" s="9" t="s">
        <v>3223</v>
      </c>
      <c r="C520" s="9">
        <f>'200201'!E15</f>
        <v>0</v>
      </c>
    </row>
    <row r="521" spans="1:3">
      <c r="A521" s="9" t="s">
        <v>3224</v>
      </c>
      <c r="B521" s="9" t="s">
        <v>3225</v>
      </c>
      <c r="C521" s="9">
        <f>'202203'!H21+SUM('202203'!H25:H27)</f>
        <v>0</v>
      </c>
    </row>
    <row r="523" spans="1:3" ht="15.75">
      <c r="A523" s="114" t="s">
        <v>1754</v>
      </c>
      <c r="B523" s="17" t="s">
        <v>1755</v>
      </c>
      <c r="C523" s="9">
        <f>SUM(C510:D521)</f>
        <v>1118342799</v>
      </c>
    </row>
    <row r="524" spans="1:3">
      <c r="B524" s="9" t="s">
        <v>1756</v>
      </c>
    </row>
    <row r="525" spans="1:3">
      <c r="A525" s="9" t="s">
        <v>3434</v>
      </c>
      <c r="B525" s="9" t="s">
        <v>1757</v>
      </c>
      <c r="C525" s="9">
        <f>'200201'!E17</f>
        <v>0</v>
      </c>
    </row>
    <row r="526" spans="1:3">
      <c r="A526" s="9" t="s">
        <v>3435</v>
      </c>
      <c r="B526" s="9" t="s">
        <v>1758</v>
      </c>
      <c r="C526" s="9">
        <f>'200201'!E18</f>
        <v>209069</v>
      </c>
    </row>
    <row r="527" spans="1:3">
      <c r="A527" s="9" t="s">
        <v>1483</v>
      </c>
      <c r="B527" s="9" t="s">
        <v>1759</v>
      </c>
      <c r="C527" s="9">
        <f>'200201'!E19</f>
        <v>28269080</v>
      </c>
    </row>
    <row r="528" spans="1:3">
      <c r="A528" s="9" t="s">
        <v>3436</v>
      </c>
      <c r="B528" s="9" t="s">
        <v>1760</v>
      </c>
      <c r="C528" s="9">
        <f>'200201'!E20</f>
        <v>0</v>
      </c>
    </row>
    <row r="530" spans="1:5" ht="15.75">
      <c r="A530" s="114" t="s">
        <v>1761</v>
      </c>
      <c r="B530" s="17" t="s">
        <v>1762</v>
      </c>
      <c r="C530" s="9">
        <f>SUM(C523:C528)</f>
        <v>1146820948</v>
      </c>
    </row>
    <row r="531" spans="1:5" ht="15.75">
      <c r="A531" s="114"/>
      <c r="B531" s="9" t="s">
        <v>1756</v>
      </c>
    </row>
    <row r="532" spans="1:5">
      <c r="A532" s="9" t="s">
        <v>1763</v>
      </c>
      <c r="B532" s="9" t="s">
        <v>1764</v>
      </c>
      <c r="C532" s="9">
        <f>'200201'!E42+'202203'!H28</f>
        <v>305516764</v>
      </c>
    </row>
    <row r="534" spans="1:5" ht="15.75">
      <c r="A534" s="114" t="s">
        <v>1765</v>
      </c>
      <c r="B534" s="17" t="s">
        <v>2637</v>
      </c>
      <c r="C534" s="483">
        <f>C530-C532</f>
        <v>841304184</v>
      </c>
      <c r="D534" s="483"/>
    </row>
    <row r="535" spans="1:5" ht="15.75">
      <c r="A535" s="17"/>
      <c r="B535" s="114"/>
      <c r="C535" s="114"/>
    </row>
    <row r="536" spans="1:5" ht="15.75">
      <c r="A536" s="71" t="s">
        <v>1766</v>
      </c>
      <c r="B536" s="71"/>
      <c r="C536" s="71"/>
      <c r="D536" s="71"/>
      <c r="E536" s="71"/>
    </row>
    <row r="538" spans="1:5">
      <c r="A538" s="17" t="s">
        <v>1767</v>
      </c>
      <c r="B538" s="472" t="s">
        <v>2637</v>
      </c>
      <c r="C538" s="854">
        <f>C568/C570</f>
        <v>2.2336967731519408</v>
      </c>
      <c r="D538" s="17"/>
      <c r="E538" s="854"/>
    </row>
    <row r="539" spans="1:5">
      <c r="A539" s="17"/>
      <c r="B539" s="472"/>
    </row>
    <row r="540" spans="1:5">
      <c r="A540" s="17" t="s">
        <v>2024</v>
      </c>
      <c r="B540" s="472" t="s">
        <v>2637</v>
      </c>
      <c r="C540" s="483">
        <f>C572</f>
        <v>997191301</v>
      </c>
      <c r="D540" s="17"/>
      <c r="E540" s="483"/>
    </row>
    <row r="541" spans="1:5">
      <c r="A541" s="17"/>
      <c r="B541" s="472"/>
    </row>
    <row r="542" spans="1:5">
      <c r="A542" s="348" t="s">
        <v>1768</v>
      </c>
      <c r="B542" s="472"/>
    </row>
    <row r="543" spans="1:5">
      <c r="A543" s="17" t="s">
        <v>1769</v>
      </c>
      <c r="B543" s="472" t="s">
        <v>2637</v>
      </c>
      <c r="C543" s="857">
        <f>C574/C572</f>
        <v>0.4913299980742612</v>
      </c>
      <c r="D543" s="17"/>
      <c r="E543" s="857"/>
    </row>
    <row r="544" spans="1:5">
      <c r="A544" s="17" t="s">
        <v>1770</v>
      </c>
      <c r="B544" s="472" t="s">
        <v>2637</v>
      </c>
      <c r="C544" s="857">
        <f>C576/C572</f>
        <v>1.0028166100097177E-7</v>
      </c>
      <c r="D544" s="17"/>
      <c r="E544" s="857"/>
    </row>
    <row r="545" spans="1:5">
      <c r="A545" s="17" t="s">
        <v>1771</v>
      </c>
      <c r="B545" s="472" t="s">
        <v>2637</v>
      </c>
      <c r="C545" s="857">
        <f>C578/C572</f>
        <v>0.50866990164407777</v>
      </c>
      <c r="D545" s="17"/>
      <c r="E545" s="857"/>
    </row>
    <row r="546" spans="1:5">
      <c r="A546" s="17" t="s">
        <v>1772</v>
      </c>
      <c r="B546" s="472" t="s">
        <v>2637</v>
      </c>
      <c r="C546" s="857">
        <f>C580/C572</f>
        <v>0</v>
      </c>
      <c r="D546" s="17"/>
      <c r="E546" s="857"/>
    </row>
    <row r="547" spans="1:5">
      <c r="A547" s="17"/>
      <c r="B547" s="472"/>
      <c r="C547" s="858"/>
      <c r="D547" s="17"/>
      <c r="E547" s="858"/>
    </row>
    <row r="548" spans="1:5">
      <c r="A548" s="17" t="s">
        <v>1773</v>
      </c>
      <c r="B548" s="472" t="s">
        <v>2637</v>
      </c>
      <c r="C548" s="854" t="e">
        <f>C582/C584</f>
        <v>#DIV/0!</v>
      </c>
      <c r="D548" s="17"/>
      <c r="E548" s="854"/>
    </row>
    <row r="549" spans="1:5">
      <c r="A549" s="17"/>
      <c r="B549" s="472"/>
    </row>
    <row r="550" spans="1:5">
      <c r="A550" s="17" t="s">
        <v>1774</v>
      </c>
      <c r="B550" s="472" t="s">
        <v>2637</v>
      </c>
      <c r="C550" s="857">
        <f>C586/C588</f>
        <v>0.50379700351618251</v>
      </c>
      <c r="D550" s="17"/>
      <c r="E550" s="857"/>
    </row>
    <row r="551" spans="1:5">
      <c r="A551" s="17"/>
      <c r="B551" s="472"/>
      <c r="C551" s="857"/>
      <c r="D551" s="17"/>
      <c r="E551" s="857"/>
    </row>
    <row r="552" spans="1:5">
      <c r="A552" s="17" t="s">
        <v>1775</v>
      </c>
      <c r="B552" s="472" t="s">
        <v>2637</v>
      </c>
      <c r="C552" s="857">
        <f>C588/C578</f>
        <v>8.6089974382818318E-2</v>
      </c>
      <c r="D552" s="17"/>
      <c r="E552" s="857"/>
    </row>
    <row r="553" spans="1:5">
      <c r="A553" s="17"/>
      <c r="B553" s="472"/>
    </row>
    <row r="554" spans="1:5">
      <c r="A554" s="17" t="s">
        <v>1776</v>
      </c>
      <c r="B554" s="472"/>
    </row>
    <row r="555" spans="1:5">
      <c r="A555" s="17" t="s">
        <v>1777</v>
      </c>
      <c r="B555" s="472" t="s">
        <v>2637</v>
      </c>
      <c r="C555" s="857">
        <f>C590/C592</f>
        <v>0.84536578163977183</v>
      </c>
      <c r="D555" s="17"/>
      <c r="E555" s="857"/>
    </row>
    <row r="556" spans="1:5">
      <c r="A556" s="17"/>
      <c r="B556" s="472"/>
      <c r="C556" s="857"/>
      <c r="D556" s="17"/>
      <c r="E556" s="857"/>
    </row>
    <row r="557" spans="1:5">
      <c r="A557" s="17" t="s">
        <v>1778</v>
      </c>
      <c r="B557" s="472" t="s">
        <v>2637</v>
      </c>
      <c r="C557" s="851">
        <f>C588/C594</f>
        <v>2.5897376760065347</v>
      </c>
      <c r="D557" s="17"/>
      <c r="E557" s="851"/>
    </row>
    <row r="558" spans="1:5">
      <c r="A558" s="17"/>
      <c r="B558" s="472"/>
      <c r="C558" s="851"/>
      <c r="D558" s="17"/>
      <c r="E558" s="851"/>
    </row>
    <row r="559" spans="1:5">
      <c r="A559" s="17" t="s">
        <v>1779</v>
      </c>
      <c r="B559" s="472" t="s">
        <v>2637</v>
      </c>
      <c r="C559" s="851">
        <f>C578/C594</f>
        <v>30.08175684302898</v>
      </c>
      <c r="D559" s="17"/>
      <c r="E559" s="851"/>
    </row>
    <row r="560" spans="1:5">
      <c r="A560" s="17"/>
      <c r="B560" s="472"/>
      <c r="C560" s="851"/>
      <c r="D560" s="17"/>
      <c r="E560" s="851"/>
    </row>
    <row r="561" spans="1:5">
      <c r="A561" s="17" t="s">
        <v>1780</v>
      </c>
      <c r="B561" s="472" t="s">
        <v>2637</v>
      </c>
      <c r="C561" s="851">
        <f>C586/C594</f>
        <v>1.3047020810650545</v>
      </c>
      <c r="D561" s="17"/>
      <c r="E561" s="851"/>
    </row>
    <row r="562" spans="1:5">
      <c r="A562" s="17"/>
      <c r="B562" s="472"/>
      <c r="C562" s="851"/>
      <c r="D562" s="17"/>
      <c r="E562" s="851"/>
    </row>
    <row r="563" spans="1:5">
      <c r="A563" s="17" t="s">
        <v>1781</v>
      </c>
      <c r="B563" s="472" t="s">
        <v>2637</v>
      </c>
      <c r="C563" s="857">
        <f>C596/C572</f>
        <v>-8.8115845888230432E-2</v>
      </c>
      <c r="D563" s="17"/>
      <c r="E563" s="857"/>
    </row>
    <row r="566" spans="1:5" ht="15.75">
      <c r="A566" s="17"/>
      <c r="B566" s="804" t="s">
        <v>1782</v>
      </c>
    </row>
    <row r="567" spans="1:5" ht="15.75">
      <c r="A567" s="17"/>
      <c r="B567" s="804" t="s">
        <v>1783</v>
      </c>
      <c r="C567" s="804" t="str">
        <f>$C$16</f>
        <v>12/31/13</v>
      </c>
    </row>
    <row r="568" spans="1:5">
      <c r="A568" s="9" t="s">
        <v>1784</v>
      </c>
      <c r="B568" s="9" t="s">
        <v>1785</v>
      </c>
      <c r="C568" s="9">
        <f>C60</f>
        <v>126911170</v>
      </c>
    </row>
    <row r="570" spans="1:5">
      <c r="A570" s="9" t="s">
        <v>1786</v>
      </c>
      <c r="B570" s="9" t="s">
        <v>1787</v>
      </c>
      <c r="C570" s="9">
        <f>C121</f>
        <v>56816651</v>
      </c>
    </row>
    <row r="572" spans="1:5">
      <c r="A572" s="9" t="s">
        <v>2024</v>
      </c>
      <c r="B572" s="9" t="s">
        <v>2637</v>
      </c>
      <c r="C572" s="9">
        <f>SUM(C574:C580)</f>
        <v>997191301</v>
      </c>
    </row>
    <row r="574" spans="1:5">
      <c r="A574" s="9" t="s">
        <v>1909</v>
      </c>
      <c r="B574" s="9" t="s">
        <v>1788</v>
      </c>
      <c r="C574" s="9">
        <f>C106</f>
        <v>489950000</v>
      </c>
    </row>
    <row r="576" spans="1:5">
      <c r="A576" s="9" t="s">
        <v>2022</v>
      </c>
      <c r="B576" s="9" t="s">
        <v>1789</v>
      </c>
      <c r="C576" s="9">
        <f>C87</f>
        <v>100</v>
      </c>
    </row>
    <row r="578" spans="1:3">
      <c r="A578" s="9" t="s">
        <v>1790</v>
      </c>
      <c r="B578" s="9" t="s">
        <v>1791</v>
      </c>
      <c r="C578" s="9">
        <f>C97-C87</f>
        <v>507241201</v>
      </c>
    </row>
    <row r="579" spans="1:3">
      <c r="A579" s="9" t="s">
        <v>1792</v>
      </c>
    </row>
    <row r="580" spans="1:3">
      <c r="A580" s="9" t="s">
        <v>1793</v>
      </c>
      <c r="B580" s="9" t="s">
        <v>1794</v>
      </c>
      <c r="C580" s="9">
        <f>C109+C111+C117</f>
        <v>0</v>
      </c>
    </row>
    <row r="582" spans="1:3">
      <c r="A582" s="9" t="s">
        <v>1795</v>
      </c>
      <c r="B582" s="9" t="s">
        <v>1796</v>
      </c>
      <c r="C582" s="9">
        <f>C607</f>
        <v>56446899</v>
      </c>
    </row>
    <row r="584" spans="1:3">
      <c r="A584" s="9" t="s">
        <v>1797</v>
      </c>
      <c r="B584" s="9" t="s">
        <v>1798</v>
      </c>
      <c r="C584" s="9">
        <f>C230</f>
        <v>0</v>
      </c>
    </row>
    <row r="586" spans="1:3">
      <c r="A586" s="9" t="s">
        <v>914</v>
      </c>
      <c r="B586" s="9" t="s">
        <v>1799</v>
      </c>
      <c r="C586" s="9">
        <f>C250</f>
        <v>22000000</v>
      </c>
    </row>
    <row r="588" spans="1:3">
      <c r="A588" s="9" t="s">
        <v>2295</v>
      </c>
      <c r="B588" s="9" t="s">
        <v>1800</v>
      </c>
      <c r="C588" s="9">
        <f>C231-C249</f>
        <v>43668382</v>
      </c>
    </row>
    <row r="589" spans="1:3">
      <c r="A589" s="9" t="s">
        <v>1801</v>
      </c>
    </row>
    <row r="590" spans="1:3">
      <c r="A590" s="9" t="s">
        <v>1802</v>
      </c>
      <c r="B590" s="9" t="s">
        <v>1803</v>
      </c>
      <c r="C590" s="9">
        <f>C282</f>
        <v>97374964</v>
      </c>
    </row>
    <row r="592" spans="1:3">
      <c r="A592" s="9" t="s">
        <v>1804</v>
      </c>
      <c r="B592" s="9" t="s">
        <v>1805</v>
      </c>
      <c r="C592" s="9">
        <f>-C285</f>
        <v>115186782</v>
      </c>
    </row>
    <row r="594" spans="1:5">
      <c r="A594" s="17" t="s">
        <v>1806</v>
      </c>
      <c r="B594" s="17" t="s">
        <v>1807</v>
      </c>
      <c r="C594" s="376">
        <f>'250251'!G40</f>
        <v>16862087</v>
      </c>
      <c r="D594" s="17"/>
      <c r="E594" s="852"/>
    </row>
    <row r="596" spans="1:5">
      <c r="A596" s="9" t="s">
        <v>1808</v>
      </c>
      <c r="B596" s="9" t="s">
        <v>1809</v>
      </c>
      <c r="C596" s="9">
        <f>C69-C125</f>
        <v>-87868355</v>
      </c>
    </row>
    <row r="598" spans="1:5">
      <c r="A598" s="9" t="s">
        <v>1810</v>
      </c>
      <c r="B598" s="9" t="s">
        <v>1811</v>
      </c>
      <c r="C598" s="9">
        <f>'320323'!V44</f>
        <v>720</v>
      </c>
    </row>
    <row r="600" spans="1:5">
      <c r="A600" s="348" t="s">
        <v>1812</v>
      </c>
    </row>
    <row r="601" spans="1:5">
      <c r="A601" s="9" t="s">
        <v>1813</v>
      </c>
      <c r="B601" s="9" t="s">
        <v>1814</v>
      </c>
      <c r="C601" s="9">
        <f>C191</f>
        <v>43759766</v>
      </c>
    </row>
    <row r="602" spans="1:5">
      <c r="A602" s="9" t="s">
        <v>1815</v>
      </c>
      <c r="B602" s="9" t="s">
        <v>1816</v>
      </c>
      <c r="C602" s="9">
        <f>C158</f>
        <v>8340319</v>
      </c>
    </row>
    <row r="603" spans="1:5">
      <c r="A603" s="9" t="s">
        <v>1817</v>
      </c>
      <c r="B603" s="9" t="s">
        <v>1818</v>
      </c>
      <c r="C603" s="9">
        <f>C179</f>
        <v>4346814</v>
      </c>
    </row>
    <row r="604" spans="1:5">
      <c r="A604" s="9" t="s">
        <v>1819</v>
      </c>
      <c r="B604" s="9" t="s">
        <v>1820</v>
      </c>
      <c r="C604" s="9">
        <f>C210</f>
        <v>0</v>
      </c>
    </row>
    <row r="605" spans="1:5">
      <c r="A605" s="9" t="s">
        <v>1821</v>
      </c>
      <c r="B605" s="9" t="s">
        <v>1822</v>
      </c>
      <c r="C605" s="9">
        <f>C216</f>
        <v>0</v>
      </c>
    </row>
    <row r="606" spans="1:5">
      <c r="A606" s="9" t="s">
        <v>1823</v>
      </c>
      <c r="B606" s="9" t="s">
        <v>1824</v>
      </c>
      <c r="C606" s="9">
        <f>C219</f>
        <v>0</v>
      </c>
    </row>
    <row r="607" spans="1:5">
      <c r="A607" s="9" t="s">
        <v>1825</v>
      </c>
      <c r="B607" s="9" t="s">
        <v>2637</v>
      </c>
      <c r="C607" s="9">
        <f>SUM(C601:C604)-C605-C606</f>
        <v>56446899</v>
      </c>
    </row>
  </sheetData>
  <customSheetViews>
    <customSheetView guid="{15E51391-F6F3-48E9-B40F-0D0FA5B2E445}"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
      <headerFooter alignWithMargins="0"/>
    </customSheetView>
    <customSheetView guid="{3A144620-83F7-4F5B-821B-3720DAB5A017}"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2"/>
      <headerFooter alignWithMargins="0"/>
    </customSheetView>
    <customSheetView guid="{4AE1E835-A004-41CE-8576-E42DEB829644}"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3"/>
      <headerFooter alignWithMargins="0"/>
    </customSheetView>
    <customSheetView guid="{F164CA47-D0CA-4087-947A-F5047D94B8B7}"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4"/>
      <headerFooter alignWithMargins="0"/>
    </customSheetView>
    <customSheetView guid="{BD2EE8C8-7F57-4FE0-A338-C6EB2215B0F1}" scale="85" colorId="22" showPageBreaks="1" printArea="1">
      <rowBreaks count="40" manualBreakCount="40">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5"/>
      <headerFooter alignWithMargins="0"/>
    </customSheetView>
    <customSheetView guid="{C7E3EE00-B00F-419E-8611-266863084489}" scale="85" colorId="22" showPageBreaks="1" printArea="1">
      <rowBreaks count="9" manualBreakCount="9">
        <brk id="76" max="16383"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6"/>
      <headerFooter alignWithMargins="0"/>
    </customSheetView>
    <customSheetView guid="{3477AA39-47F3-4DEE-B5AC-34FD34A7C506}" scale="85" colorId="22" showPageBreaks="1" printArea="1">
      <rowBreaks count="9" manualBreakCount="9">
        <brk id="76" max="16383"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7"/>
      <headerFooter alignWithMargins="0"/>
    </customSheetView>
    <customSheetView guid="{49B64248-30F9-46D2-A9F4-36D89630158D}" scale="85" colorId="22" showPageBreaks="1" printArea="1">
      <rowBreaks count="40" manualBreakCount="40">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8"/>
      <headerFooter alignWithMargins="0"/>
    </customSheetView>
    <customSheetView guid="{9460FF40-1E23-4EAD-9F2E-3CC0E3823200}" scale="85" colorId="22" showPageBreaks="1" printArea="1">
      <rowBreaks count="50" manualBreakCount="50">
        <brk id="16" max="6" man="1"/>
        <brk id="17" max="6" man="1"/>
        <brk id="18" max="6" man="1"/>
        <brk id="19" max="6" man="1"/>
        <brk id="20" max="6" man="1"/>
        <brk id="21" max="6" man="1"/>
        <brk id="22" max="6" man="1"/>
        <brk id="23" max="6" man="1"/>
        <brk id="24" max="6" man="1"/>
        <brk id="2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9"/>
      <headerFooter alignWithMargins="0"/>
    </customSheetView>
    <customSheetView guid="{33F19BEF-14FD-48AD-9437-DC9391C2FB5D}"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0"/>
      <headerFooter alignWithMargins="0"/>
    </customSheetView>
    <customSheetView guid="{3572A64A-10E1-48A8-88DB-C6FDE35A45D9}"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1"/>
      <headerFooter alignWithMargins="0"/>
    </customSheetView>
    <customSheetView guid="{9A3FFF2B-6404-4DF1-A691-3B3D111BF416}"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2"/>
      <headerFooter alignWithMargins="0"/>
    </customSheetView>
    <customSheetView guid="{6972FD2D-1C11-49E2-936D-D053FB86EE49}"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3"/>
      <headerFooter alignWithMargins="0"/>
    </customSheetView>
    <customSheetView guid="{909B62D3-37B4-48E7-A28D-FCCB057513A6}"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4"/>
      <headerFooter alignWithMargins="0"/>
    </customSheetView>
    <customSheetView guid="{AF5B460E-BE98-4D6A-BC4D-FB7F586FE8C3}" scale="85" colorId="22" showPageBreaks="1">
      <rowBreaks count="51" manualBreakCount="5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0" max="16383" man="1"/>
        <brk id="62" max="16383" man="1"/>
        <brk id="63" max="6" man="1"/>
        <brk id="64" max="6" man="1"/>
        <brk id="65" max="6" man="1"/>
        <brk id="66" max="6" man="1"/>
        <brk id="67" max="6" man="1"/>
        <brk id="68" max="6" man="1"/>
        <brk id="69" max="6" man="1"/>
        <brk id="70" max="6" man="1"/>
        <brk id="71" max="6" man="1"/>
        <brk id="72" max="6" man="1"/>
        <brk id="73" max="16383" man="1"/>
        <brk id="74" max="16383" man="1"/>
        <brk id="75" max="16383" man="1"/>
        <brk id="76" max="16383" man="1"/>
        <brk id="80" max="16383" man="1"/>
        <brk id="81" max="16383" man="1"/>
        <brk id="82" max="16383" man="1"/>
        <brk id="83" max="16383" man="1"/>
        <brk id="84"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5"/>
      <headerFooter alignWithMargins="0"/>
    </customSheetView>
    <customSheetView guid="{AD2DEECA-73A1-433A-8496-725ED72ABD3B}" scale="85" colorId="22">
      <rowBreaks count="41" manualBreakCount="41">
        <brk id="45" max="6" man="1"/>
        <brk id="46" max="6" man="1"/>
        <brk id="47" max="6" man="1"/>
        <brk id="48" max="6" man="1"/>
        <brk id="49" max="6" man="1"/>
        <brk id="50" max="6" man="1"/>
        <brk id="51" max="6" man="1"/>
        <brk id="52" max="6" man="1"/>
        <brk id="53" max="6" man="1"/>
        <brk id="54" max="6" man="1"/>
        <brk id="55" max="6" man="1"/>
        <brk id="56" max="6" man="1"/>
        <brk id="57" max="6" man="1"/>
        <brk id="58" max="6" man="1"/>
        <brk id="59" max="6" man="1"/>
        <brk id="63" max="6" man="1"/>
        <brk id="64" max="6" man="1"/>
        <brk id="65" max="6" man="1"/>
        <brk id="66" max="6" man="1"/>
        <brk id="67" max="6" man="1"/>
        <brk id="68" max="6" man="1"/>
        <brk id="69" max="6" man="1"/>
        <brk id="70" max="6" man="1"/>
        <brk id="71" max="6" man="1"/>
        <brk id="72" max="6" man="1"/>
        <brk id="76" max="16383" man="1"/>
        <brk id="85" max="6" man="1"/>
        <brk id="86" max="6" man="1"/>
        <brk id="87" max="6" man="1"/>
        <brk id="88" max="6" man="1"/>
        <brk id="89" max="6" man="1"/>
        <brk id="90" max="6" man="1"/>
        <brk id="91" max="6"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6"/>
      <headerFooter alignWithMargins="0"/>
    </customSheetView>
    <customSheetView guid="{613A73D1-ED13-41BC-B183-6F740B4BAFC9}" scale="60" colorId="22" showPageBreaks="1" printArea="1" view="pageBreakPreview">
      <selection activeCell="C17" sqref="C17"/>
      <rowBreaks count="9" manualBreakCount="9">
        <brk id="76" max="16383"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7"/>
      <headerFooter alignWithMargins="0"/>
    </customSheetView>
  </customSheetViews>
  <pageMargins left="0.5" right="0.5" top="0.5" bottom="0.5" header="0.5" footer="0.5"/>
  <pageSetup scale="61" orientation="portrait" horizontalDpi="300" verticalDpi="300" r:id="rId18"/>
  <headerFooter alignWithMargins="0"/>
  <rowBreaks count="9" manualBreakCount="9">
    <brk id="76" max="16383" man="1"/>
    <brk id="139" max="16383" man="1"/>
    <brk id="192" max="16383" man="1"/>
    <brk id="259" max="16383" man="1"/>
    <brk id="316" max="16383" man="1"/>
    <brk id="381" max="16383" man="1"/>
    <brk id="454" max="16383" man="1"/>
    <brk id="498" max="16383" man="1"/>
    <brk id="5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151</vt:i4>
      </vt:variant>
    </vt:vector>
  </HeadingPairs>
  <TitlesOfParts>
    <vt:vector size="226"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232</vt:lpstr>
      <vt:lpstr>233</vt:lpstr>
      <vt:lpstr>234</vt:lpstr>
      <vt:lpstr>250251</vt:lpstr>
      <vt:lpstr>252</vt:lpstr>
      <vt:lpstr>253</vt:lpstr>
      <vt:lpstr>254</vt:lpstr>
      <vt:lpstr>256257</vt:lpstr>
      <vt:lpstr>261</vt:lpstr>
      <vt:lpstr>262263</vt:lpstr>
      <vt:lpstr>266267</vt:lpstr>
      <vt:lpstr>269</vt:lpstr>
      <vt:lpstr>272273</vt:lpstr>
      <vt:lpstr>274275</vt:lpstr>
      <vt:lpstr>276277</vt:lpstr>
      <vt:lpstr>278</vt:lpstr>
      <vt:lpstr>300301</vt:lpstr>
      <vt:lpstr>304</vt:lpstr>
      <vt:lpstr>310311</vt:lpstr>
      <vt:lpstr>320323</vt:lpstr>
      <vt:lpstr>326327</vt:lpstr>
      <vt:lpstr>328330</vt:lpstr>
      <vt:lpstr>332</vt:lpstr>
      <vt:lpstr>335</vt:lpstr>
      <vt:lpstr>336</vt:lpstr>
      <vt:lpstr>337</vt:lpstr>
      <vt:lpstr>340</vt:lpstr>
      <vt:lpstr>350351</vt:lpstr>
      <vt:lpstr>352353</vt:lpstr>
      <vt:lpstr>354355</vt:lpstr>
      <vt:lpstr>356</vt:lpstr>
      <vt:lpstr>401</vt:lpstr>
      <vt:lpstr>402403</vt:lpstr>
      <vt:lpstr>406407</vt:lpstr>
      <vt:lpstr>408409</vt:lpstr>
      <vt:lpstr>410411</vt:lpstr>
      <vt:lpstr>422423</vt:lpstr>
      <vt:lpstr>424425</vt:lpstr>
      <vt:lpstr>426427</vt:lpstr>
      <vt:lpstr>429</vt:lpstr>
      <vt:lpstr>430</vt:lpstr>
      <vt:lpstr>431</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_252</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_430</vt:lpstr>
      <vt:lpstr>_430PM</vt:lpstr>
      <vt:lpstr>_431</vt:lpstr>
      <vt:lpstr>_431PM</vt:lpstr>
      <vt:lpstr>_450</vt:lpstr>
      <vt:lpstr>BOOK</vt:lpstr>
      <vt:lpstr>COVER</vt:lpstr>
      <vt:lpstr>COVERPM</vt:lpstr>
      <vt:lpstr>DATA_SHEET</vt:lpstr>
      <vt:lpstr>GENINST</vt:lpstr>
      <vt:lpstr>GENINSTPM</vt:lpstr>
      <vt:lpstr>'120121'!Print_Area</vt:lpstr>
      <vt:lpstr>'214'!Print_Area</vt:lpstr>
      <vt:lpstr>'216'!Print_Area</vt:lpstr>
      <vt:lpstr>'218'!Print_Area</vt:lpstr>
      <vt:lpstr>'228229'!Print_Area</vt:lpstr>
      <vt:lpstr>'230'!Print_Area</vt:lpstr>
      <vt:lpstr>'232'!Print_Area</vt:lpstr>
      <vt:lpstr>'233'!Print_Area</vt:lpstr>
      <vt:lpstr>'250251'!Print_Area</vt:lpstr>
      <vt:lpstr>'272273'!Print_Area</vt:lpstr>
      <vt:lpstr>'274275'!Print_Area</vt:lpstr>
      <vt:lpstr>'278'!Print_Area</vt:lpstr>
      <vt:lpstr>'304'!Print_Area</vt:lpstr>
      <vt:lpstr>'310311'!Print_Area</vt:lpstr>
      <vt:lpstr>'326327'!Print_Area</vt:lpstr>
      <vt:lpstr>'328330'!Print_Area</vt:lpstr>
      <vt:lpstr>'332'!Print_Area</vt:lpstr>
      <vt:lpstr>'336'!Print_Area</vt:lpstr>
      <vt:lpstr>'402403'!Print_Area</vt:lpstr>
      <vt:lpstr>'406407'!Print_Area</vt:lpstr>
      <vt:lpstr>'410411'!Print_Area</vt:lpstr>
      <vt:lpstr>'422423'!Print_Area</vt:lpstr>
      <vt:lpstr>'450'!Print_Area</vt:lpstr>
      <vt:lpstr>BOOK!Print_Area</vt:lpstr>
      <vt:lpstr>PRINTALLPM</vt:lpstr>
      <vt:lpstr>README</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Michelle X. Johnson</cp:lastModifiedBy>
  <cp:lastPrinted>2014-04-09T12:35:31Z</cp:lastPrinted>
  <dcterms:created xsi:type="dcterms:W3CDTF">1999-04-16T13:35:52Z</dcterms:created>
  <dcterms:modified xsi:type="dcterms:W3CDTF">2014-04-16T22:19:03Z</dcterms:modified>
</cp:coreProperties>
</file>