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4785" yWindow="120" windowWidth="18240" windowHeight="10980" tabRatio="630"/>
  </bookViews>
  <sheets>
    <sheet name="QUESTIONS" sheetId="3" r:id="rId1"/>
    <sheet name="SUMMARY" sheetId="2" r:id="rId2"/>
    <sheet name="GAC RECONCILIATION" sheetId="10" r:id="rId3"/>
  </sheets>
  <definedNames>
    <definedName name="_xlnm.Print_Area" localSheetId="0">QUESTIONS!$B$1:$C$55</definedName>
  </definedNames>
  <calcPr calcId="145621"/>
</workbook>
</file>

<file path=xl/calcChain.xml><?xml version="1.0" encoding="utf-8"?>
<calcChain xmlns="http://schemas.openxmlformats.org/spreadsheetml/2006/main">
  <c r="B21" i="2" l="1"/>
  <c r="G35" i="10" l="1"/>
  <c r="J21" i="10"/>
  <c r="J22" i="10"/>
  <c r="J23" i="10" s="1"/>
  <c r="J24" i="10" s="1"/>
  <c r="J25" i="10" s="1"/>
  <c r="J26" i="10" s="1"/>
  <c r="J27" i="10" s="1"/>
  <c r="J28" i="10" s="1"/>
  <c r="J29" i="10" s="1"/>
  <c r="J30" i="10" s="1"/>
  <c r="J31" i="10" s="1"/>
  <c r="J32" i="10" s="1"/>
  <c r="G98" i="10" l="1"/>
  <c r="G99" i="10"/>
  <c r="G100" i="10" s="1"/>
  <c r="G101" i="10" s="1"/>
  <c r="G102" i="10" s="1"/>
  <c r="G103" i="10" s="1"/>
  <c r="G104" i="10" s="1"/>
  <c r="G105" i="10" s="1"/>
  <c r="G106" i="10" s="1"/>
  <c r="G107" i="10" s="1"/>
  <c r="G108" i="10" s="1"/>
  <c r="G97" i="10"/>
  <c r="C59" i="10"/>
  <c r="G10" i="10" l="1"/>
  <c r="G9" i="10"/>
  <c r="E23" i="10" s="1"/>
  <c r="F22" i="10"/>
  <c r="B14" i="2"/>
  <c r="D35" i="10"/>
  <c r="D110" i="10"/>
  <c r="D80" i="10" s="1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I59" i="10"/>
  <c r="B8" i="2" s="1"/>
  <c r="F59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D59" i="10"/>
  <c r="D73" i="10" s="1"/>
  <c r="D67" i="10"/>
  <c r="D68" i="10" s="1"/>
  <c r="D69" i="10" s="1"/>
  <c r="D34" i="10"/>
  <c r="G36" i="10" s="1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C16" i="10"/>
  <c r="G16" i="10" s="1"/>
  <c r="E59" i="10" l="1"/>
  <c r="B12" i="2" s="1"/>
  <c r="B15" i="2" s="1"/>
  <c r="G17" i="10"/>
  <c r="G18" i="10" s="1"/>
  <c r="G19" i="10" s="1"/>
  <c r="G20" i="10" s="1"/>
  <c r="J65" i="10"/>
  <c r="F24" i="10"/>
  <c r="F28" i="10"/>
  <c r="F30" i="10"/>
  <c r="F21" i="10"/>
  <c r="F32" i="10"/>
  <c r="F26" i="10"/>
  <c r="E21" i="10"/>
  <c r="E30" i="10"/>
  <c r="E26" i="10"/>
  <c r="E22" i="10"/>
  <c r="G11" i="10"/>
  <c r="B29" i="2"/>
  <c r="E32" i="10"/>
  <c r="E28" i="10"/>
  <c r="E24" i="10"/>
  <c r="F31" i="10"/>
  <c r="F29" i="10"/>
  <c r="F27" i="10"/>
  <c r="F25" i="10"/>
  <c r="F23" i="10"/>
  <c r="E31" i="10"/>
  <c r="E29" i="10"/>
  <c r="E27" i="10"/>
  <c r="E25" i="10"/>
  <c r="D75" i="10"/>
  <c r="H59" i="10"/>
  <c r="C17" i="10"/>
  <c r="C18" i="10" s="1"/>
  <c r="C19" i="10" s="1"/>
  <c r="C20" i="10" s="1"/>
  <c r="I17" i="10" l="1"/>
  <c r="J17" i="10" s="1"/>
  <c r="G21" i="10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J66" i="10"/>
  <c r="J67" i="10" s="1"/>
  <c r="B19" i="2"/>
  <c r="J59" i="10"/>
  <c r="J69" i="10" s="1"/>
  <c r="B7" i="2"/>
  <c r="B9" i="2" s="1"/>
  <c r="B17" i="2" s="1"/>
  <c r="E34" i="10"/>
  <c r="D36" i="10" s="1"/>
  <c r="D37" i="10" s="1"/>
  <c r="J72" i="10" l="1"/>
  <c r="B23" i="2"/>
  <c r="J71" i="10"/>
  <c r="I18" i="10"/>
  <c r="J18" i="10" s="1"/>
  <c r="I19" i="10" l="1"/>
  <c r="J19" i="10" s="1"/>
  <c r="I20" i="10" l="1"/>
  <c r="J20" i="10" s="1"/>
  <c r="I21" i="10" l="1"/>
  <c r="I22" i="10" l="1"/>
  <c r="I23" i="10" l="1"/>
  <c r="I24" i="10"/>
  <c r="I25" i="10" l="1"/>
  <c r="I26" i="10" l="1"/>
  <c r="F34" i="10"/>
  <c r="I27" i="10"/>
  <c r="J36" i="10" l="1"/>
  <c r="I28" i="10"/>
  <c r="C85" i="10" l="1"/>
  <c r="G85" i="10" s="1"/>
  <c r="I85" i="10" s="1"/>
  <c r="J74" i="10"/>
  <c r="I29" i="10"/>
  <c r="B25" i="2" l="1"/>
  <c r="I30" i="10"/>
  <c r="I31" i="10"/>
  <c r="I32" i="10" l="1"/>
  <c r="I34" i="10" s="1"/>
  <c r="B31" i="2"/>
  <c r="J34" i="10" l="1"/>
  <c r="G80" i="10" s="1"/>
  <c r="J84" i="10" s="1"/>
  <c r="D79" i="10"/>
  <c r="G79" i="10" s="1"/>
  <c r="C92" i="10" l="1"/>
  <c r="G92" i="10" s="1"/>
  <c r="E97" i="10"/>
  <c r="C86" i="10"/>
  <c r="G86" i="10" s="1"/>
  <c r="F97" i="10" l="1"/>
  <c r="E98" i="10"/>
  <c r="C87" i="10"/>
  <c r="G87" i="10" s="1"/>
  <c r="C93" i="10"/>
  <c r="C94" i="10" l="1"/>
  <c r="G93" i="10"/>
  <c r="I93" i="10" s="1"/>
  <c r="J85" i="10"/>
  <c r="I86" i="10"/>
  <c r="F98" i="10"/>
  <c r="E99" i="10"/>
  <c r="C88" i="10"/>
  <c r="G88" i="10" s="1"/>
  <c r="I87" i="10"/>
  <c r="C95" i="10" l="1"/>
  <c r="G94" i="10"/>
  <c r="I94" i="10" s="1"/>
  <c r="J86" i="10"/>
  <c r="J87" i="10" s="1"/>
  <c r="C89" i="10"/>
  <c r="G89" i="10" s="1"/>
  <c r="I88" i="10"/>
  <c r="F99" i="10"/>
  <c r="E100" i="10"/>
  <c r="C96" i="10" l="1"/>
  <c r="G96" i="10" s="1"/>
  <c r="G95" i="10"/>
  <c r="J88" i="10"/>
  <c r="C90" i="10"/>
  <c r="G90" i="10" s="1"/>
  <c r="I89" i="10"/>
  <c r="F100" i="10"/>
  <c r="E101" i="10"/>
  <c r="J89" i="10" l="1"/>
  <c r="I95" i="10"/>
  <c r="C91" i="10"/>
  <c r="F101" i="10"/>
  <c r="E102" i="10"/>
  <c r="G91" i="10" l="1"/>
  <c r="I91" i="10" s="1"/>
  <c r="I90" i="10"/>
  <c r="J90" i="10" s="1"/>
  <c r="I96" i="10"/>
  <c r="F102" i="10"/>
  <c r="E103" i="10"/>
  <c r="I92" i="10" l="1"/>
  <c r="J91" i="10"/>
  <c r="J92" i="10" s="1"/>
  <c r="J93" i="10" s="1"/>
  <c r="J94" i="10" s="1"/>
  <c r="J95" i="10" s="1"/>
  <c r="J96" i="10" s="1"/>
  <c r="I97" i="10"/>
  <c r="F103" i="10"/>
  <c r="E104" i="10"/>
  <c r="I98" i="10"/>
  <c r="J97" i="10" l="1"/>
  <c r="J98" i="10" s="1"/>
  <c r="F104" i="10"/>
  <c r="E105" i="10"/>
  <c r="I99" i="10" l="1"/>
  <c r="J99" i="10" s="1"/>
  <c r="F105" i="10"/>
  <c r="E106" i="10"/>
  <c r="I100" i="10" l="1"/>
  <c r="J100" i="10" s="1"/>
  <c r="F106" i="10"/>
  <c r="E107" i="10"/>
  <c r="I101" i="10"/>
  <c r="J101" i="10" l="1"/>
  <c r="F107" i="10"/>
  <c r="E108" i="10"/>
  <c r="F108" i="10" s="1"/>
  <c r="I102" i="10" l="1"/>
  <c r="J102" i="10" s="1"/>
  <c r="I103" i="10"/>
  <c r="F110" i="10"/>
  <c r="J103" i="10" l="1"/>
  <c r="I104" i="10"/>
  <c r="J104" i="10" l="1"/>
  <c r="I105" i="10"/>
  <c r="J105" i="10" l="1"/>
  <c r="I106" i="10"/>
  <c r="J106" i="10" l="1"/>
  <c r="I107" i="10"/>
  <c r="J107" i="10" l="1"/>
  <c r="I108" i="10"/>
  <c r="I110" i="10" s="1"/>
  <c r="J108" i="10" l="1"/>
  <c r="J110" i="10" s="1"/>
  <c r="B26" i="2" l="1"/>
  <c r="B32" i="2" s="1"/>
  <c r="B27" i="2" l="1"/>
  <c r="B33" i="2" s="1"/>
  <c r="G37" i="10"/>
  <c r="J37" i="10" s="1"/>
  <c r="J35" i="10"/>
</calcChain>
</file>

<file path=xl/sharedStrings.xml><?xml version="1.0" encoding="utf-8"?>
<sst xmlns="http://schemas.openxmlformats.org/spreadsheetml/2006/main" count="259" uniqueCount="155">
  <si>
    <t>REVENUE</t>
  </si>
  <si>
    <t>EXPENSE</t>
  </si>
  <si>
    <t>COMPUTATION OF ANNUAL RECONCILIATION OF GAS COSTS</t>
  </si>
  <si>
    <t>(STEP 1)</t>
  </si>
  <si>
    <t>ACTUAL</t>
  </si>
  <si>
    <t>OF GAS</t>
  </si>
  <si>
    <t>MCF</t>
  </si>
  <si>
    <t>COMMODITY</t>
  </si>
  <si>
    <t>DEMAND</t>
  </si>
  <si>
    <t>TOTAL COST</t>
  </si>
  <si>
    <t>MONTH</t>
  </si>
  <si>
    <t>COST OF GAS</t>
  </si>
  <si>
    <t>OCTOBER</t>
  </si>
  <si>
    <t>NOVEMBER</t>
  </si>
  <si>
    <t>DECEMBER</t>
  </si>
  <si>
    <t>JANUARY 10</t>
  </si>
  <si>
    <t>FEBRUARY</t>
  </si>
  <si>
    <t>MARCH</t>
  </si>
  <si>
    <t>APRIL</t>
  </si>
  <si>
    <t>MAY</t>
  </si>
  <si>
    <t>JUNE</t>
  </si>
  <si>
    <t>JULY</t>
  </si>
  <si>
    <t>AUGUST</t>
  </si>
  <si>
    <t>ANNUAL TOTAL</t>
  </si>
  <si>
    <t>(STEP 2)</t>
  </si>
  <si>
    <t xml:space="preserve">GSC </t>
  </si>
  <si>
    <t xml:space="preserve">OTHER </t>
  </si>
  <si>
    <t>TOTAL</t>
  </si>
  <si>
    <t>RATE</t>
  </si>
  <si>
    <t>GAC</t>
  </si>
  <si>
    <t>SALES</t>
  </si>
  <si>
    <t>REVENUES</t>
  </si>
  <si>
    <t xml:space="preserve">DETERMINATION OF THE </t>
  </si>
  <si>
    <t>(STEP 3)</t>
  </si>
  <si>
    <t>(STEP 4)</t>
  </si>
  <si>
    <t>GAS COSTS</t>
  </si>
  <si>
    <t>LAUF INCENTIVE</t>
  </si>
  <si>
    <t>RECOVERIES</t>
  </si>
  <si>
    <t>(STEP 5)</t>
  </si>
  <si>
    <t>PRINCIPAL</t>
  </si>
  <si>
    <t>SEPTEMBER 10</t>
  </si>
  <si>
    <t>JANUARY 11</t>
  </si>
  <si>
    <t>SEPTEMBER</t>
  </si>
  <si>
    <t>(STEP 6)</t>
  </si>
  <si>
    <t>GAC REVENUE</t>
  </si>
  <si>
    <t>PURCHASE GAS EXPENSE</t>
  </si>
  <si>
    <t>SYSTEM DELIVERIES</t>
  </si>
  <si>
    <t>LOSSES</t>
  </si>
  <si>
    <t>LOSS PERCENTAGE</t>
  </si>
  <si>
    <t>DETERMINATION OF THE</t>
  </si>
  <si>
    <t xml:space="preserve"> LAUF INCENTIVE </t>
  </si>
  <si>
    <t>ACTUAL LAUF FACTOR</t>
  </si>
  <si>
    <t>ALLOWED LAUF FACTOR</t>
  </si>
  <si>
    <t>TOTAL COMMODITY COST OF GAS</t>
  </si>
  <si>
    <t>SEPTEMBER 1, 2010 - AUGUST 31, 2011</t>
  </si>
  <si>
    <t>PRIOR PERIOD RECONCILIATION</t>
  </si>
  <si>
    <t>RECONCILIATION</t>
  </si>
  <si>
    <t>$/MCF</t>
  </si>
  <si>
    <t>$</t>
  </si>
  <si>
    <t>BALANCE</t>
  </si>
  <si>
    <t xml:space="preserve">MONTHLY </t>
  </si>
  <si>
    <t xml:space="preserve">INTEREST </t>
  </si>
  <si>
    <t>%</t>
  </si>
  <si>
    <t>AMOUNT</t>
  </si>
  <si>
    <t>AUGUST 09</t>
  </si>
  <si>
    <t xml:space="preserve">RECONCILIATION </t>
  </si>
  <si>
    <t>ESTIMATED INTEREST</t>
  </si>
  <si>
    <t>ESTIMATED 2010 SALES</t>
  </si>
  <si>
    <t>LAUF INCENTIVE GAIN/(LOSS)</t>
  </si>
  <si>
    <t>JANUARY 12</t>
  </si>
  <si>
    <t>ESTIMATED</t>
  </si>
  <si>
    <t>ESTIMATED 2012 SALES</t>
  </si>
  <si>
    <t>Annual Gas Cost Adjustment</t>
  </si>
  <si>
    <t xml:space="preserve">     Total Gas Expense </t>
  </si>
  <si>
    <t xml:space="preserve">          Total Firm Gas Expense</t>
  </si>
  <si>
    <t>12 Months Ended August 31, 2011</t>
  </si>
  <si>
    <t>per Mcf</t>
  </si>
  <si>
    <t>Forecasted Mcf Sales</t>
  </si>
  <si>
    <t xml:space="preserve">AUGUST </t>
  </si>
  <si>
    <t>2009 INTEREST RATE</t>
  </si>
  <si>
    <t>2010 INTEREST RATE</t>
  </si>
  <si>
    <t xml:space="preserve">ACTUAL INTEREST </t>
  </si>
  <si>
    <t>2011 INTEREST RATE</t>
  </si>
  <si>
    <t>2012 INTEREST RATE</t>
  </si>
  <si>
    <t>ACTUAL PRINCIPAL REVENUE</t>
  </si>
  <si>
    <t>ACTUAL INTEREST BILLED</t>
  </si>
  <si>
    <t>PRINCIPAL RATE: (REFUND) SURCHARGE</t>
  </si>
  <si>
    <t>INTEREST RATE: (REFUND) SURCHARGE</t>
  </si>
  <si>
    <t>TOTAL RATE: (REFUND) SURCHARGE</t>
  </si>
  <si>
    <t>INTEREST</t>
  </si>
  <si>
    <t>OVER (UNDER)</t>
  </si>
  <si>
    <t>PRINCIPAL  RATE (REFUND) SURCHARGE</t>
  </si>
  <si>
    <t>ESTIMATED INTEREST ON CURRENT PERIOD OVER (UNDER)</t>
  </si>
  <si>
    <t>ON PRINCIPAL</t>
  </si>
  <si>
    <t>2009 PRINCIPAL (OVER) UNDER</t>
  </si>
  <si>
    <t>ESTIMATED INTEREST (OVER) UNDER</t>
  </si>
  <si>
    <t>INTEREST BALANCE: (OVER) UNDER</t>
  </si>
  <si>
    <t>2009 TOTAL ESTIMATED (OVER) UNDER</t>
  </si>
  <si>
    <t>2009 PRINCIPAL (OVER) UNDER COLLECTION</t>
  </si>
  <si>
    <t>ACTUAL (OVER) UNDER</t>
  </si>
  <si>
    <t>(OVER) UNDER</t>
  </si>
  <si>
    <t>NET (OVER) UNDER</t>
  </si>
  <si>
    <t>BALANCE DUE (OVER) UNDER</t>
  </si>
  <si>
    <t>GAS SUPPLIER (REFUNDS)</t>
  </si>
  <si>
    <t>PRIOR PERIOD PRINCIPAL (OVER) UNDER</t>
  </si>
  <si>
    <t>2009 NET (OVER) UNDER COLLECTION</t>
  </si>
  <si>
    <t>LAUF Adjustment</t>
  </si>
  <si>
    <t>INTEREST BALANCE (OVER) UNDER</t>
  </si>
  <si>
    <t>Identify the major drivers for the current period over/under.</t>
  </si>
  <si>
    <t>Explain how the commodity cost of gas is derived.</t>
  </si>
  <si>
    <t>Explain how the purchase gas expense is developed for the annual reconciliation period.</t>
  </si>
  <si>
    <t>Explain the source of reported system receipts (dth/mcf).</t>
  </si>
  <si>
    <t>How does the Company validate the pipeline deliveries?</t>
  </si>
  <si>
    <t>Explain how the GAC revenue is calculated.</t>
  </si>
  <si>
    <t>Identify each adjustment to GAC revenue.</t>
  </si>
  <si>
    <t>Identify each adjustment to purchase gas expense.</t>
  </si>
  <si>
    <t>Explain the source of reported system deliveries (dth/mcf).</t>
  </si>
  <si>
    <t>Explain how negotiated contract volumes are handled in the annual reconciliation.</t>
  </si>
  <si>
    <t>Identify all of the prior period adjustments made in the filing.</t>
  </si>
  <si>
    <t>Identify the source of the sales forecast used to develop the reconciliation rate.</t>
  </si>
  <si>
    <t>Identify the hedging gains or losses in the reconciliation period</t>
  </si>
  <si>
    <t>Identify the costs of hedging in the reconciliation filing.</t>
  </si>
  <si>
    <t>System Receipts = Deliveries made to the Company by pipelines or local producers.</t>
  </si>
  <si>
    <t>System Deliveries = Deliveries made by the Company to its customers.</t>
  </si>
  <si>
    <t>Expense Adjustments =  Billed by third parties to the Company</t>
  </si>
  <si>
    <t>Revenue Adjustments =  Billed by Company to its customers</t>
  </si>
  <si>
    <t>How is Company use accounted for in the annual reconciliation?</t>
  </si>
  <si>
    <t>DEFINITIONS</t>
  </si>
  <si>
    <t>QUESTIONS</t>
  </si>
  <si>
    <t xml:space="preserve">     Other Expense</t>
  </si>
  <si>
    <t xml:space="preserve">     Gas Supplier Refunds</t>
  </si>
  <si>
    <t xml:space="preserve">     Other Revenue</t>
  </si>
  <si>
    <t>(Over) UnderPrior Period Reconciliation</t>
  </si>
  <si>
    <t xml:space="preserve">     GSC Revenue</t>
  </si>
  <si>
    <t xml:space="preserve">          Total Firm Gas Revenue</t>
  </si>
  <si>
    <t>Current Period (Over) Under Collection</t>
  </si>
  <si>
    <t>Total (Over) Under Collection</t>
  </si>
  <si>
    <t>FILLMORE GAS COMPANY, INC.</t>
  </si>
  <si>
    <t>Energetix invoices</t>
  </si>
  <si>
    <t>None</t>
  </si>
  <si>
    <t>Dominion Transmission (DTI) documentation</t>
  </si>
  <si>
    <t>DTI &amp; FGC meters</t>
  </si>
  <si>
    <t>Total sales volume (MCF) x GAC rate ($/MCF)</t>
  </si>
  <si>
    <t>FGC audited sales volumes</t>
  </si>
  <si>
    <t>NA</t>
  </si>
  <si>
    <t xml:space="preserve">Netted against System receipts (Step 4) </t>
  </si>
  <si>
    <t>10 yr average of historical sales in MCF</t>
  </si>
  <si>
    <t>Slightly lower than expected sales, LAUF incentive</t>
  </si>
  <si>
    <t>SYSTEM RECIEPTS LESS CO USE</t>
  </si>
  <si>
    <t>Total Principal Amount Due Company(Customer)</t>
  </si>
  <si>
    <t>Total Interest Amount Due Company(Customer)</t>
  </si>
  <si>
    <t xml:space="preserve">Principal Rate Surcharge(Refund) </t>
  </si>
  <si>
    <t>Interest Rate Surcharge(Refund)</t>
  </si>
  <si>
    <t xml:space="preserve">Total Rate Surcharge(Refund) </t>
  </si>
  <si>
    <t>Total Surcharge Amount(Refund Amount)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</si>
</sst>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  <numFmt numFmtId="167" formatCode="_(* #,##0.0000_);_(* \(#,##0.0000\);_(* &quot;-&quot;??_);_(@_)"/>
    <numFmt numFmtId="168" formatCode="0.000%"/>
    <numFmt numFmtId="169" formatCode="&quot;$&quot;#,##0.000000_);\(&quot;$&quot;#,##0.000000\)"/>
    <numFmt numFmtId="170" formatCode="#,##0.000000"/>
  </numFmts>
  <fonts count="30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b/>
      <u val="singleAccounting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4" fillId="0" borderId="0"/>
    <xf numFmtId="0" fontId="4" fillId="0" borderId="0"/>
    <xf numFmtId="0" fontId="26" fillId="0" borderId="0"/>
    <xf numFmtId="0" fontId="4" fillId="23" borderId="7" applyNumberFormat="0" applyFont="0" applyAlignment="0" applyProtection="0"/>
    <xf numFmtId="0" fontId="22" fillId="20" borderId="8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3">
    <xf numFmtId="0" fontId="0" fillId="0" borderId="0" xfId="0"/>
    <xf numFmtId="165" fontId="3" fillId="0" borderId="0" xfId="36" applyNumberFormat="1" applyFont="1" applyBorder="1"/>
    <xf numFmtId="165" fontId="8" fillId="0" borderId="0" xfId="36" applyNumberFormat="1" applyFont="1" applyBorder="1"/>
    <xf numFmtId="165" fontId="3" fillId="0" borderId="0" xfId="36" applyNumberFormat="1" applyFont="1"/>
    <xf numFmtId="44" fontId="3" fillId="0" borderId="0" xfId="36" applyFont="1"/>
    <xf numFmtId="0" fontId="27" fillId="0" borderId="0" xfId="0" applyFont="1"/>
    <xf numFmtId="0" fontId="5" fillId="0" borderId="0" xfId="0" applyFont="1"/>
    <xf numFmtId="5" fontId="27" fillId="0" borderId="0" xfId="0" applyNumberFormat="1" applyFont="1"/>
    <xf numFmtId="0" fontId="3" fillId="0" borderId="0" xfId="0" applyFont="1"/>
    <xf numFmtId="165" fontId="8" fillId="0" borderId="0" xfId="36" applyNumberFormat="1" applyFont="1"/>
    <xf numFmtId="165" fontId="27" fillId="0" borderId="0" xfId="0" applyNumberFormat="1" applyFont="1"/>
    <xf numFmtId="165" fontId="29" fillId="0" borderId="20" xfId="36" applyNumberFormat="1" applyFont="1" applyBorder="1"/>
    <xf numFmtId="5" fontId="3" fillId="0" borderId="0" xfId="36" applyNumberFormat="1" applyFont="1"/>
    <xf numFmtId="164" fontId="29" fillId="0" borderId="0" xfId="32" applyNumberFormat="1" applyFont="1"/>
    <xf numFmtId="0" fontId="27" fillId="0" borderId="0" xfId="0" applyFont="1" applyAlignment="1">
      <alignment horizontal="center"/>
    </xf>
    <xf numFmtId="0" fontId="27" fillId="0" borderId="0" xfId="0" applyFont="1" applyAlignment="1"/>
    <xf numFmtId="0" fontId="27" fillId="0" borderId="0" xfId="0" applyFont="1" applyAlignment="1">
      <alignment horizontal="left"/>
    </xf>
    <xf numFmtId="0" fontId="27" fillId="0" borderId="0" xfId="0" applyFont="1"/>
    <xf numFmtId="0" fontId="27" fillId="0" borderId="0" xfId="0" applyFont="1"/>
    <xf numFmtId="0" fontId="27" fillId="0" borderId="0" xfId="0" applyFont="1"/>
    <xf numFmtId="0" fontId="3" fillId="24" borderId="30" xfId="4" applyFont="1" applyFill="1" applyBorder="1" applyProtection="1">
      <protection locked="0"/>
    </xf>
    <xf numFmtId="164" fontId="27" fillId="24" borderId="13" xfId="0" applyNumberFormat="1" applyFont="1" applyFill="1" applyBorder="1" applyProtection="1">
      <protection locked="0"/>
    </xf>
    <xf numFmtId="0" fontId="3" fillId="24" borderId="12" xfId="4" applyFont="1" applyFill="1" applyBorder="1" applyProtection="1">
      <protection locked="0"/>
    </xf>
    <xf numFmtId="10" fontId="27" fillId="24" borderId="31" xfId="3" applyNumberFormat="1" applyFont="1" applyFill="1" applyBorder="1" applyProtection="1">
      <protection locked="0"/>
    </xf>
    <xf numFmtId="164" fontId="27" fillId="24" borderId="16" xfId="0" applyNumberFormat="1" applyFont="1" applyFill="1" applyBorder="1" applyProtection="1">
      <protection locked="0"/>
    </xf>
    <xf numFmtId="0" fontId="3" fillId="24" borderId="26" xfId="4" applyFont="1" applyFill="1" applyBorder="1" applyProtection="1">
      <protection locked="0"/>
    </xf>
    <xf numFmtId="10" fontId="27" fillId="24" borderId="50" xfId="3" applyNumberFormat="1" applyFont="1" applyFill="1" applyBorder="1" applyProtection="1">
      <protection locked="0"/>
    </xf>
    <xf numFmtId="0" fontId="3" fillId="24" borderId="32" xfId="4" applyFont="1" applyFill="1" applyBorder="1" applyProtection="1">
      <protection locked="0"/>
    </xf>
    <xf numFmtId="164" fontId="27" fillId="24" borderId="38" xfId="0" applyNumberFormat="1" applyFont="1" applyFill="1" applyBorder="1" applyProtection="1">
      <protection locked="0"/>
    </xf>
    <xf numFmtId="164" fontId="3" fillId="24" borderId="11" xfId="32" applyNumberFormat="1" applyFont="1" applyFill="1" applyBorder="1" applyProtection="1">
      <protection locked="0"/>
    </xf>
    <xf numFmtId="165" fontId="3" fillId="24" borderId="17" xfId="36" applyNumberFormat="1" applyFont="1" applyFill="1" applyBorder="1" applyProtection="1">
      <protection locked="0"/>
    </xf>
    <xf numFmtId="164" fontId="3" fillId="24" borderId="14" xfId="33" applyNumberFormat="1" applyFont="1" applyFill="1" applyBorder="1" applyProtection="1">
      <protection locked="0"/>
    </xf>
    <xf numFmtId="164" fontId="3" fillId="24" borderId="11" xfId="33" applyNumberFormat="1" applyFont="1" applyFill="1" applyBorder="1" applyProtection="1">
      <protection locked="0"/>
    </xf>
    <xf numFmtId="164" fontId="3" fillId="24" borderId="35" xfId="32" applyNumberFormat="1" applyFont="1" applyFill="1" applyBorder="1" applyProtection="1">
      <protection locked="0"/>
    </xf>
    <xf numFmtId="167" fontId="3" fillId="24" borderId="0" xfId="32" applyNumberFormat="1" applyFont="1" applyFill="1" applyBorder="1" applyProtection="1">
      <protection locked="0"/>
    </xf>
    <xf numFmtId="165" fontId="3" fillId="24" borderId="11" xfId="36" applyNumberFormat="1" applyFont="1" applyFill="1" applyBorder="1" applyProtection="1">
      <protection locked="0"/>
    </xf>
    <xf numFmtId="165" fontId="3" fillId="24" borderId="44" xfId="36" applyNumberFormat="1" applyFont="1" applyFill="1" applyBorder="1" applyProtection="1">
      <protection locked="0"/>
    </xf>
    <xf numFmtId="164" fontId="3" fillId="24" borderId="40" xfId="2" applyNumberFormat="1" applyFont="1" applyFill="1" applyBorder="1" applyProtection="1">
      <protection locked="0"/>
    </xf>
    <xf numFmtId="164" fontId="8" fillId="24" borderId="40" xfId="2" applyNumberFormat="1" applyFont="1" applyFill="1" applyBorder="1" applyProtection="1">
      <protection locked="0"/>
    </xf>
    <xf numFmtId="167" fontId="3" fillId="24" borderId="40" xfId="4" applyNumberFormat="1" applyFont="1" applyFill="1" applyBorder="1" applyProtection="1">
      <protection locked="0"/>
    </xf>
    <xf numFmtId="165" fontId="3" fillId="24" borderId="40" xfId="36" applyNumberFormat="1" applyFont="1" applyFill="1" applyBorder="1" applyProtection="1">
      <protection locked="0"/>
    </xf>
    <xf numFmtId="0" fontId="27" fillId="0" borderId="0" xfId="0" applyFont="1" applyProtection="1"/>
    <xf numFmtId="0" fontId="27" fillId="24" borderId="21" xfId="0" applyFont="1" applyFill="1" applyBorder="1" applyProtection="1"/>
    <xf numFmtId="0" fontId="3" fillId="27" borderId="12" xfId="4" applyFont="1" applyFill="1" applyBorder="1" applyProtection="1"/>
    <xf numFmtId="0" fontId="27" fillId="27" borderId="21" xfId="0" applyFont="1" applyFill="1" applyBorder="1" applyProtection="1"/>
    <xf numFmtId="166" fontId="27" fillId="0" borderId="12" xfId="1" applyNumberFormat="1" applyFont="1" applyFill="1" applyBorder="1" applyProtection="1"/>
    <xf numFmtId="0" fontId="3" fillId="27" borderId="32" xfId="4" applyFont="1" applyFill="1" applyBorder="1" applyProtection="1"/>
    <xf numFmtId="0" fontId="27" fillId="27" borderId="27" xfId="0" applyFont="1" applyFill="1" applyBorder="1" applyProtection="1"/>
    <xf numFmtId="0" fontId="3" fillId="27" borderId="26" xfId="4" applyFont="1" applyFill="1" applyBorder="1" applyProtection="1"/>
    <xf numFmtId="166" fontId="27" fillId="0" borderId="26" xfId="1" applyNumberFormat="1" applyFont="1" applyFill="1" applyBorder="1" applyProtection="1"/>
    <xf numFmtId="0" fontId="27" fillId="24" borderId="27" xfId="0" applyFont="1" applyFill="1" applyBorder="1" applyProtection="1"/>
    <xf numFmtId="166" fontId="27" fillId="0" borderId="16" xfId="1" applyNumberFormat="1" applyFont="1" applyBorder="1" applyProtection="1"/>
    <xf numFmtId="0" fontId="3" fillId="27" borderId="14" xfId="4" applyFont="1" applyFill="1" applyBorder="1" applyProtection="1"/>
    <xf numFmtId="0" fontId="27" fillId="27" borderId="15" xfId="0" applyFont="1" applyFill="1" applyBorder="1" applyProtection="1"/>
    <xf numFmtId="0" fontId="3" fillId="0" borderId="33" xfId="4" applyFont="1" applyBorder="1" applyProtection="1"/>
    <xf numFmtId="0" fontId="3" fillId="0" borderId="19" xfId="4" applyFont="1" applyBorder="1" applyAlignment="1" applyProtection="1">
      <alignment horizontal="center"/>
    </xf>
    <xf numFmtId="0" fontId="27" fillId="0" borderId="18" xfId="0" applyFont="1" applyBorder="1" applyAlignment="1" applyProtection="1">
      <alignment horizontal="center"/>
    </xf>
    <xf numFmtId="0" fontId="3" fillId="0" borderId="22" xfId="4" applyFont="1" applyBorder="1" applyAlignment="1" applyProtection="1">
      <alignment horizontal="center"/>
    </xf>
    <xf numFmtId="0" fontId="3" fillId="0" borderId="49" xfId="4" applyFont="1" applyBorder="1" applyAlignment="1" applyProtection="1">
      <alignment horizontal="center"/>
    </xf>
    <xf numFmtId="0" fontId="3" fillId="0" borderId="0" xfId="4" applyFont="1" applyFill="1" applyBorder="1" applyAlignment="1" applyProtection="1">
      <alignment horizontal="center"/>
    </xf>
    <xf numFmtId="0" fontId="3" fillId="0" borderId="35" xfId="4" applyFont="1" applyBorder="1" applyAlignment="1" applyProtection="1">
      <alignment horizontal="center"/>
    </xf>
    <xf numFmtId="0" fontId="3" fillId="0" borderId="15" xfId="4" applyFont="1" applyBorder="1" applyAlignment="1" applyProtection="1">
      <alignment horizontal="center"/>
    </xf>
    <xf numFmtId="0" fontId="3" fillId="0" borderId="11" xfId="4" applyFont="1" applyBorder="1" applyAlignment="1" applyProtection="1">
      <alignment horizontal="center"/>
    </xf>
    <xf numFmtId="0" fontId="3" fillId="0" borderId="40" xfId="4" applyFont="1" applyBorder="1" applyAlignment="1" applyProtection="1">
      <alignment horizontal="center"/>
    </xf>
    <xf numFmtId="0" fontId="3" fillId="0" borderId="0" xfId="4" applyFont="1" applyBorder="1" applyAlignment="1" applyProtection="1">
      <alignment horizontal="center"/>
    </xf>
    <xf numFmtId="0" fontId="3" fillId="0" borderId="37" xfId="4" applyFont="1" applyBorder="1" applyAlignment="1" applyProtection="1">
      <alignment horizontal="center"/>
    </xf>
    <xf numFmtId="0" fontId="3" fillId="0" borderId="21" xfId="4" applyFont="1" applyBorder="1" applyAlignment="1" applyProtection="1">
      <alignment horizontal="center"/>
    </xf>
    <xf numFmtId="0" fontId="3" fillId="0" borderId="13" xfId="4" applyFont="1" applyBorder="1" applyAlignment="1" applyProtection="1">
      <alignment horizontal="center"/>
    </xf>
    <xf numFmtId="0" fontId="3" fillId="0" borderId="31" xfId="4" applyFont="1" applyBorder="1" applyAlignment="1" applyProtection="1">
      <alignment horizontal="center"/>
    </xf>
    <xf numFmtId="0" fontId="3" fillId="0" borderId="35" xfId="4" applyFont="1" applyBorder="1" applyProtection="1"/>
    <xf numFmtId="0" fontId="3" fillId="0" borderId="11" xfId="4" applyFont="1" applyBorder="1" applyProtection="1"/>
    <xf numFmtId="0" fontId="27" fillId="0" borderId="11" xfId="0" applyFont="1" applyBorder="1" applyProtection="1"/>
    <xf numFmtId="0" fontId="27" fillId="0" borderId="40" xfId="0" applyFont="1" applyBorder="1" applyProtection="1"/>
    <xf numFmtId="0" fontId="3" fillId="0" borderId="0" xfId="4" applyFont="1" applyBorder="1" applyProtection="1"/>
    <xf numFmtId="49" fontId="3" fillId="0" borderId="35" xfId="4" applyNumberFormat="1" applyFont="1" applyBorder="1" applyProtection="1"/>
    <xf numFmtId="164" fontId="3" fillId="0" borderId="11" xfId="2" applyNumberFormat="1" applyFont="1" applyBorder="1" applyProtection="1"/>
    <xf numFmtId="164" fontId="27" fillId="0" borderId="11" xfId="0" applyNumberFormat="1" applyFont="1" applyBorder="1" applyProtection="1"/>
    <xf numFmtId="164" fontId="27" fillId="0" borderId="40" xfId="2" applyNumberFormat="1" applyFont="1" applyBorder="1" applyProtection="1"/>
    <xf numFmtId="168" fontId="3" fillId="0" borderId="11" xfId="3" applyNumberFormat="1" applyFont="1" applyFill="1" applyBorder="1" applyProtection="1"/>
    <xf numFmtId="164" fontId="27" fillId="0" borderId="11" xfId="2" applyNumberFormat="1" applyFont="1" applyBorder="1" applyProtection="1"/>
    <xf numFmtId="164" fontId="3" fillId="0" borderId="11" xfId="32" applyNumberFormat="1" applyFont="1" applyFill="1" applyBorder="1" applyProtection="1"/>
    <xf numFmtId="165" fontId="3" fillId="0" borderId="11" xfId="37" applyNumberFormat="1" applyFont="1" applyFill="1" applyBorder="1" applyProtection="1"/>
    <xf numFmtId="0" fontId="6" fillId="0" borderId="35" xfId="4" applyFont="1" applyBorder="1" applyAlignment="1" applyProtection="1">
      <alignment horizontal="right"/>
    </xf>
    <xf numFmtId="164" fontId="3" fillId="0" borderId="11" xfId="32" applyNumberFormat="1" applyFont="1" applyBorder="1" applyProtection="1"/>
    <xf numFmtId="0" fontId="3" fillId="0" borderId="11" xfId="4" applyFont="1" applyFill="1" applyBorder="1" applyProtection="1"/>
    <xf numFmtId="0" fontId="27" fillId="0" borderId="13" xfId="0" applyFont="1" applyBorder="1" applyProtection="1"/>
    <xf numFmtId="0" fontId="3" fillId="0" borderId="13" xfId="4" applyFont="1" applyFill="1" applyBorder="1" applyProtection="1"/>
    <xf numFmtId="0" fontId="3" fillId="0" borderId="31" xfId="4" applyFont="1" applyFill="1" applyBorder="1" applyProtection="1"/>
    <xf numFmtId="0" fontId="3" fillId="0" borderId="39" xfId="4" applyFont="1" applyBorder="1" applyProtection="1"/>
    <xf numFmtId="164" fontId="3" fillId="25" borderId="16" xfId="32" applyNumberFormat="1" applyFont="1" applyFill="1" applyBorder="1" applyProtection="1"/>
    <xf numFmtId="164" fontId="3" fillId="0" borderId="16" xfId="32" applyNumberFormat="1" applyFont="1" applyBorder="1" applyProtection="1"/>
    <xf numFmtId="165" fontId="3" fillId="0" borderId="16" xfId="36" applyNumberFormat="1" applyFont="1" applyBorder="1" applyProtection="1"/>
    <xf numFmtId="0" fontId="27" fillId="25" borderId="16" xfId="0" applyFont="1" applyFill="1" applyBorder="1" applyProtection="1"/>
    <xf numFmtId="165" fontId="3" fillId="0" borderId="50" xfId="36" applyNumberFormat="1" applyFont="1" applyBorder="1" applyProtection="1"/>
    <xf numFmtId="165" fontId="3" fillId="0" borderId="0" xfId="36" applyNumberFormat="1" applyFont="1" applyBorder="1" applyProtection="1"/>
    <xf numFmtId="164" fontId="27" fillId="0" borderId="13" xfId="0" applyNumberFormat="1" applyFont="1" applyFill="1" applyBorder="1" applyProtection="1"/>
    <xf numFmtId="165" fontId="3" fillId="27" borderId="17" xfId="36" applyNumberFormat="1" applyFont="1" applyFill="1" applyBorder="1" applyProtection="1"/>
    <xf numFmtId="165" fontId="3" fillId="27" borderId="18" xfId="36" applyNumberFormat="1" applyFont="1" applyFill="1" applyBorder="1" applyProtection="1"/>
    <xf numFmtId="164" fontId="27" fillId="0" borderId="22" xfId="0" applyNumberFormat="1" applyFont="1" applyFill="1" applyBorder="1" applyProtection="1"/>
    <xf numFmtId="165" fontId="3" fillId="24" borderId="18" xfId="36" applyNumberFormat="1" applyFont="1" applyFill="1" applyBorder="1" applyProtection="1"/>
    <xf numFmtId="165" fontId="3" fillId="0" borderId="34" xfId="36" applyNumberFormat="1" applyFont="1" applyFill="1" applyBorder="1" applyProtection="1"/>
    <xf numFmtId="0" fontId="3" fillId="27" borderId="48" xfId="4" applyFont="1" applyFill="1" applyBorder="1" applyProtection="1"/>
    <xf numFmtId="164" fontId="3" fillId="27" borderId="18" xfId="32" applyNumberFormat="1" applyFont="1" applyFill="1" applyBorder="1" applyProtection="1"/>
    <xf numFmtId="164" fontId="3" fillId="0" borderId="22" xfId="32" applyNumberFormat="1" applyFont="1" applyFill="1" applyBorder="1" applyProtection="1"/>
    <xf numFmtId="165" fontId="27" fillId="0" borderId="22" xfId="0" applyNumberFormat="1" applyFont="1" applyFill="1" applyBorder="1" applyProtection="1"/>
    <xf numFmtId="0" fontId="3" fillId="27" borderId="41" xfId="4" applyFont="1" applyFill="1" applyBorder="1" applyProtection="1"/>
    <xf numFmtId="164" fontId="3" fillId="27" borderId="10" xfId="32" applyNumberFormat="1" applyFont="1" applyFill="1" applyBorder="1" applyProtection="1"/>
    <xf numFmtId="164" fontId="3" fillId="0" borderId="44" xfId="32" applyNumberFormat="1" applyFont="1" applyBorder="1" applyProtection="1"/>
    <xf numFmtId="165" fontId="3" fillId="27" borderId="42" xfId="36" applyNumberFormat="1" applyFont="1" applyFill="1" applyBorder="1" applyProtection="1"/>
    <xf numFmtId="165" fontId="3" fillId="27" borderId="10" xfId="36" applyNumberFormat="1" applyFont="1" applyFill="1" applyBorder="1" applyProtection="1"/>
    <xf numFmtId="165" fontId="27" fillId="0" borderId="44" xfId="0" applyNumberFormat="1" applyFont="1" applyFill="1" applyBorder="1" applyProtection="1"/>
    <xf numFmtId="0" fontId="3" fillId="27" borderId="42" xfId="4" applyFont="1" applyFill="1" applyBorder="1" applyProtection="1"/>
    <xf numFmtId="165" fontId="3" fillId="0" borderId="45" xfId="36" applyNumberFormat="1" applyFont="1" applyBorder="1" applyProtection="1"/>
    <xf numFmtId="164" fontId="3" fillId="0" borderId="0" xfId="32" applyNumberFormat="1" applyFont="1" applyBorder="1" applyProtection="1"/>
    <xf numFmtId="165" fontId="3" fillId="0" borderId="0" xfId="4" applyNumberFormat="1" applyFont="1" applyBorder="1" applyProtection="1"/>
    <xf numFmtId="0" fontId="3" fillId="0" borderId="0" xfId="4" applyFont="1" applyFill="1" applyBorder="1" applyAlignment="1" applyProtection="1"/>
    <xf numFmtId="0" fontId="3" fillId="0" borderId="36" xfId="4" applyFont="1" applyBorder="1" applyAlignment="1" applyProtection="1">
      <alignment horizontal="center"/>
    </xf>
    <xf numFmtId="0" fontId="3" fillId="0" borderId="11" xfId="4" applyFont="1" applyFill="1" applyBorder="1" applyAlignment="1" applyProtection="1">
      <alignment horizontal="center"/>
    </xf>
    <xf numFmtId="0" fontId="3" fillId="0" borderId="36" xfId="4" applyFont="1" applyFill="1" applyBorder="1" applyAlignment="1" applyProtection="1">
      <alignment horizontal="center"/>
    </xf>
    <xf numFmtId="0" fontId="27" fillId="0" borderId="0" xfId="0" applyFont="1" applyFill="1" applyBorder="1" applyProtection="1"/>
    <xf numFmtId="49" fontId="3" fillId="0" borderId="13" xfId="32" applyNumberFormat="1" applyFont="1" applyBorder="1" applyAlignment="1" applyProtection="1">
      <alignment horizontal="center"/>
    </xf>
    <xf numFmtId="49" fontId="3" fillId="0" borderId="38" xfId="4" applyNumberFormat="1" applyFont="1" applyBorder="1" applyAlignment="1" applyProtection="1">
      <alignment horizontal="center"/>
    </xf>
    <xf numFmtId="49" fontId="3" fillId="0" borderId="37" xfId="32" applyNumberFormat="1" applyFont="1" applyBorder="1" applyAlignment="1" applyProtection="1">
      <alignment horizontal="center"/>
    </xf>
    <xf numFmtId="49" fontId="3" fillId="0" borderId="13" xfId="4" applyNumberFormat="1" applyFont="1" applyBorder="1" applyAlignment="1" applyProtection="1">
      <alignment horizontal="center"/>
    </xf>
    <xf numFmtId="49" fontId="3" fillId="0" borderId="38" xfId="32" applyNumberFormat="1" applyFont="1" applyBorder="1" applyAlignment="1" applyProtection="1">
      <alignment horizontal="center"/>
    </xf>
    <xf numFmtId="0" fontId="3" fillId="0" borderId="23" xfId="4" applyFont="1" applyBorder="1" applyProtection="1"/>
    <xf numFmtId="165" fontId="3" fillId="0" borderId="17" xfId="36" applyNumberFormat="1" applyFont="1" applyBorder="1" applyProtection="1"/>
    <xf numFmtId="165" fontId="3" fillId="0" borderId="22" xfId="36" applyNumberFormat="1" applyFont="1" applyBorder="1" applyProtection="1"/>
    <xf numFmtId="165" fontId="3" fillId="0" borderId="40" xfId="36" applyNumberFormat="1" applyFont="1" applyBorder="1" applyProtection="1"/>
    <xf numFmtId="0" fontId="3" fillId="0" borderId="22" xfId="4" applyFont="1" applyBorder="1" applyProtection="1"/>
    <xf numFmtId="0" fontId="3" fillId="0" borderId="34" xfId="4" applyFont="1" applyBorder="1" applyProtection="1"/>
    <xf numFmtId="49" fontId="3" fillId="0" borderId="23" xfId="4" applyNumberFormat="1" applyFont="1" applyBorder="1" applyProtection="1"/>
    <xf numFmtId="164" fontId="3" fillId="0" borderId="40" xfId="33" applyNumberFormat="1" applyFont="1" applyFill="1" applyBorder="1" applyProtection="1"/>
    <xf numFmtId="0" fontId="3" fillId="0" borderId="36" xfId="4" applyFont="1" applyBorder="1" applyProtection="1"/>
    <xf numFmtId="0" fontId="6" fillId="0" borderId="23" xfId="4" applyFont="1" applyBorder="1" applyAlignment="1" applyProtection="1">
      <alignment horizontal="right"/>
    </xf>
    <xf numFmtId="165" fontId="7" fillId="0" borderId="12" xfId="36" applyNumberFormat="1" applyFont="1" applyFill="1" applyBorder="1" applyProtection="1"/>
    <xf numFmtId="165" fontId="7" fillId="0" borderId="13" xfId="36" applyNumberFormat="1" applyFont="1" applyFill="1" applyBorder="1" applyProtection="1"/>
    <xf numFmtId="165" fontId="7" fillId="0" borderId="40" xfId="36" applyNumberFormat="1" applyFont="1" applyFill="1" applyBorder="1" applyProtection="1"/>
    <xf numFmtId="164" fontId="3" fillId="0" borderId="35" xfId="32" applyNumberFormat="1" applyFont="1" applyBorder="1" applyProtection="1"/>
    <xf numFmtId="0" fontId="3" fillId="0" borderId="13" xfId="4" applyFont="1" applyBorder="1" applyProtection="1"/>
    <xf numFmtId="0" fontId="3" fillId="0" borderId="38" xfId="4" applyFont="1" applyBorder="1" applyProtection="1"/>
    <xf numFmtId="0" fontId="3" fillId="0" borderId="43" xfId="4" applyFont="1" applyBorder="1" applyProtection="1"/>
    <xf numFmtId="165" fontId="3" fillId="0" borderId="44" xfId="36" applyNumberFormat="1" applyFont="1" applyBorder="1" applyProtection="1"/>
    <xf numFmtId="164" fontId="3" fillId="0" borderId="43" xfId="32" applyNumberFormat="1" applyFont="1" applyBorder="1" applyProtection="1"/>
    <xf numFmtId="0" fontId="27" fillId="0" borderId="0" xfId="0" applyFont="1" applyBorder="1" applyProtection="1"/>
    <xf numFmtId="0" fontId="3" fillId="0" borderId="23" xfId="4" applyFont="1" applyFill="1" applyBorder="1" applyProtection="1"/>
    <xf numFmtId="0" fontId="3" fillId="0" borderId="40" xfId="4" applyFont="1" applyFill="1" applyBorder="1" applyProtection="1"/>
    <xf numFmtId="0" fontId="3" fillId="0" borderId="0" xfId="4" applyFont="1" applyFill="1" applyBorder="1" applyProtection="1"/>
    <xf numFmtId="165" fontId="8" fillId="0" borderId="40" xfId="36" applyNumberFormat="1" applyFont="1" applyBorder="1" applyProtection="1"/>
    <xf numFmtId="164" fontId="3" fillId="0" borderId="40" xfId="2" applyNumberFormat="1" applyFont="1" applyFill="1" applyBorder="1" applyProtection="1"/>
    <xf numFmtId="10" fontId="3" fillId="0" borderId="40" xfId="3" applyNumberFormat="1" applyFont="1" applyFill="1" applyBorder="1" applyProtection="1"/>
    <xf numFmtId="0" fontId="3" fillId="0" borderId="40" xfId="4" applyFont="1" applyBorder="1" applyProtection="1"/>
    <xf numFmtId="167" fontId="3" fillId="0" borderId="40" xfId="32" applyNumberFormat="1" applyFont="1" applyBorder="1" applyProtection="1"/>
    <xf numFmtId="164" fontId="8" fillId="0" borderId="40" xfId="4" applyNumberFormat="1" applyFont="1" applyBorder="1" applyProtection="1"/>
    <xf numFmtId="0" fontId="3" fillId="0" borderId="25" xfId="4" applyFont="1" applyFill="1" applyBorder="1" applyProtection="1"/>
    <xf numFmtId="0" fontId="3" fillId="0" borderId="46" xfId="4" applyFont="1" applyFill="1" applyBorder="1" applyProtection="1"/>
    <xf numFmtId="165" fontId="3" fillId="0" borderId="47" xfId="1" applyNumberFormat="1" applyFont="1" applyFill="1" applyBorder="1" applyProtection="1"/>
    <xf numFmtId="0" fontId="27" fillId="0" borderId="46" xfId="0" applyFont="1" applyBorder="1" applyProtection="1"/>
    <xf numFmtId="165" fontId="3" fillId="0" borderId="47" xfId="37" applyNumberFormat="1" applyFont="1" applyBorder="1" applyProtection="1"/>
    <xf numFmtId="164" fontId="27" fillId="0" borderId="13" xfId="0" applyNumberFormat="1" applyFont="1" applyBorder="1" applyProtection="1"/>
    <xf numFmtId="164" fontId="27" fillId="0" borderId="16" xfId="0" applyNumberFormat="1" applyFont="1" applyBorder="1" applyProtection="1"/>
    <xf numFmtId="165" fontId="27" fillId="0" borderId="12" xfId="1" applyNumberFormat="1" applyFont="1" applyBorder="1" applyProtection="1"/>
    <xf numFmtId="0" fontId="3" fillId="0" borderId="17" xfId="4" applyFont="1" applyBorder="1" applyAlignment="1" applyProtection="1">
      <alignment horizontal="center"/>
    </xf>
    <xf numFmtId="0" fontId="3" fillId="0" borderId="14" xfId="4" applyFont="1" applyBorder="1" applyAlignment="1" applyProtection="1">
      <alignment horizontal="center"/>
    </xf>
    <xf numFmtId="0" fontId="3" fillId="0" borderId="12" xfId="4" applyFont="1" applyBorder="1" applyAlignment="1" applyProtection="1">
      <alignment horizontal="center"/>
    </xf>
    <xf numFmtId="0" fontId="27" fillId="0" borderId="22" xfId="0" applyFont="1" applyBorder="1" applyProtection="1"/>
    <xf numFmtId="165" fontId="27" fillId="0" borderId="40" xfId="0" applyNumberFormat="1" applyFont="1" applyBorder="1" applyProtection="1"/>
    <xf numFmtId="0" fontId="27" fillId="0" borderId="31" xfId="0" applyFont="1" applyBorder="1" applyProtection="1"/>
    <xf numFmtId="0" fontId="27" fillId="0" borderId="44" xfId="0" applyFont="1" applyBorder="1" applyProtection="1"/>
    <xf numFmtId="0" fontId="27" fillId="28" borderId="0" xfId="0" applyFont="1" applyFill="1"/>
    <xf numFmtId="169" fontId="3" fillId="0" borderId="0" xfId="36" applyNumberFormat="1" applyFont="1"/>
    <xf numFmtId="169" fontId="3" fillId="0" borderId="20" xfId="36" applyNumberFormat="1" applyFont="1" applyBorder="1"/>
    <xf numFmtId="0" fontId="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/>
    <xf numFmtId="0" fontId="27" fillId="26" borderId="51" xfId="0" applyFont="1" applyFill="1" applyBorder="1" applyAlignment="1">
      <alignment horizontal="center"/>
    </xf>
    <xf numFmtId="0" fontId="27" fillId="26" borderId="52" xfId="0" applyFont="1" applyFill="1" applyBorder="1" applyAlignment="1">
      <alignment horizontal="center"/>
    </xf>
    <xf numFmtId="0" fontId="3" fillId="0" borderId="0" xfId="0" applyFont="1" applyAlignment="1"/>
    <xf numFmtId="0" fontId="28" fillId="0" borderId="0" xfId="4" applyFont="1" applyAlignment="1" applyProtection="1">
      <alignment horizontal="center"/>
    </xf>
    <xf numFmtId="0" fontId="3" fillId="0" borderId="0" xfId="4" applyFont="1" applyAlignment="1" applyProtection="1">
      <alignment horizontal="center"/>
    </xf>
    <xf numFmtId="0" fontId="3" fillId="24" borderId="0" xfId="4" applyFont="1" applyFill="1" applyAlignment="1" applyProtection="1">
      <alignment horizontal="center"/>
      <protection locked="0"/>
    </xf>
    <xf numFmtId="0" fontId="3" fillId="26" borderId="24" xfId="4" applyFont="1" applyFill="1" applyBorder="1" applyAlignment="1" applyProtection="1">
      <alignment horizontal="center"/>
    </xf>
    <xf numFmtId="0" fontId="3" fillId="26" borderId="28" xfId="4" applyFont="1" applyFill="1" applyBorder="1" applyAlignment="1" applyProtection="1">
      <alignment horizontal="center"/>
    </xf>
    <xf numFmtId="0" fontId="3" fillId="26" borderId="29" xfId="4" applyFont="1" applyFill="1" applyBorder="1" applyAlignment="1" applyProtection="1">
      <alignment horizontal="center"/>
    </xf>
    <xf numFmtId="0" fontId="3" fillId="26" borderId="25" xfId="4" applyFont="1" applyFill="1" applyBorder="1" applyAlignment="1" applyProtection="1">
      <alignment horizontal="center"/>
    </xf>
    <xf numFmtId="0" fontId="3" fillId="26" borderId="46" xfId="4" applyFont="1" applyFill="1" applyBorder="1" applyAlignment="1" applyProtection="1">
      <alignment horizontal="center"/>
    </xf>
    <xf numFmtId="0" fontId="3" fillId="26" borderId="47" xfId="4" applyFont="1" applyFill="1" applyBorder="1" applyAlignment="1" applyProtection="1">
      <alignment horizontal="center"/>
    </xf>
    <xf numFmtId="0" fontId="3" fillId="26" borderId="23" xfId="4" applyFont="1" applyFill="1" applyBorder="1" applyAlignment="1" applyProtection="1">
      <alignment horizontal="center"/>
    </xf>
    <xf numFmtId="0" fontId="3" fillId="26" borderId="0" xfId="4" applyFont="1" applyFill="1" applyBorder="1" applyAlignment="1" applyProtection="1">
      <alignment horizontal="center"/>
    </xf>
    <xf numFmtId="0" fontId="3" fillId="26" borderId="40" xfId="4" applyFont="1" applyFill="1" applyBorder="1" applyAlignment="1" applyProtection="1">
      <alignment horizontal="center"/>
    </xf>
    <xf numFmtId="170" fontId="3" fillId="0" borderId="0" xfId="4" applyNumberFormat="1" applyFont="1" applyBorder="1" applyProtection="1"/>
    <xf numFmtId="170" fontId="3" fillId="0" borderId="0" xfId="32" applyNumberFormat="1" applyFont="1" applyFill="1" applyBorder="1" applyProtection="1"/>
    <xf numFmtId="170" fontId="3" fillId="0" borderId="11" xfId="4" applyNumberFormat="1" applyFont="1" applyFill="1" applyBorder="1" applyProtection="1"/>
  </cellXfs>
  <cellStyles count="64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" xfId="2" builtinId="3"/>
    <cellStyle name="Comma 2" xfId="33"/>
    <cellStyle name="Comma 3" xfId="34"/>
    <cellStyle name="Comma 4" xfId="35"/>
    <cellStyle name="Comma 5" xfId="32"/>
    <cellStyle name="Comma 5 2" xfId="61"/>
    <cellStyle name="Currency" xfId="1" builtinId="4"/>
    <cellStyle name="Currency 2" xfId="37"/>
    <cellStyle name="Currency 3" xfId="38"/>
    <cellStyle name="Currency 4" xfId="39"/>
    <cellStyle name="Currency 5" xfId="40"/>
    <cellStyle name="Currency 6" xfId="36"/>
    <cellStyle name="Currency 6 2" xfId="62"/>
    <cellStyle name="Explanatory Text 2" xfId="41"/>
    <cellStyle name="Good 2" xfId="42"/>
    <cellStyle name="Heading 1 2" xfId="43"/>
    <cellStyle name="Heading 2 2" xfId="44"/>
    <cellStyle name="Heading 3 2" xfId="45"/>
    <cellStyle name="Heading 4 2" xfId="46"/>
    <cellStyle name="Input 2" xfId="47"/>
    <cellStyle name="Linked Cell 2" xfId="48"/>
    <cellStyle name="Neutral 2" xfId="49"/>
    <cellStyle name="Normal" xfId="0" builtinId="0"/>
    <cellStyle name="Normal 2" xfId="50"/>
    <cellStyle name="Normal 3" xfId="51"/>
    <cellStyle name="Normal 4" xfId="52"/>
    <cellStyle name="Normal 5" xfId="4"/>
    <cellStyle name="Normal 5 2" xfId="60"/>
    <cellStyle name="Note 2" xfId="53"/>
    <cellStyle name="Output 2" xfId="54"/>
    <cellStyle name="Percent" xfId="3" builtinId="5"/>
    <cellStyle name="Percent 2" xfId="56"/>
    <cellStyle name="Percent 3" xfId="55"/>
    <cellStyle name="Percent 3 2" xfId="63"/>
    <cellStyle name="Title 2" xfId="57"/>
    <cellStyle name="Total 2" xfId="58"/>
    <cellStyle name="Warning Text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5"/>
  <sheetViews>
    <sheetView tabSelected="1" topLeftCell="A13" zoomScaleNormal="100" workbookViewId="0">
      <selection activeCell="G21" sqref="G21"/>
    </sheetView>
  </sheetViews>
  <sheetFormatPr defaultRowHeight="12.75" x14ac:dyDescent="0.2"/>
  <cols>
    <col min="1" max="1" width="2.375" style="5" customWidth="1"/>
    <col min="2" max="2" width="3.625" style="5" customWidth="1"/>
    <col min="3" max="3" width="91.75" style="5" customWidth="1"/>
    <col min="4" max="4" width="2.75" style="5" customWidth="1"/>
    <col min="5" max="16384" width="9" style="5"/>
  </cols>
  <sheetData>
    <row r="1" spans="2:4" x14ac:dyDescent="0.2">
      <c r="B1" s="172" t="s">
        <v>137</v>
      </c>
      <c r="C1" s="172"/>
      <c r="D1" s="172"/>
    </row>
    <row r="2" spans="2:4" x14ac:dyDescent="0.2">
      <c r="B2" s="172" t="s">
        <v>72</v>
      </c>
      <c r="C2" s="172"/>
      <c r="D2" s="173"/>
    </row>
    <row r="3" spans="2:4" x14ac:dyDescent="0.2">
      <c r="B3" s="173" t="s">
        <v>75</v>
      </c>
      <c r="C3" s="173"/>
      <c r="D3" s="174"/>
    </row>
    <row r="4" spans="2:4" ht="13.5" thickBot="1" x14ac:dyDescent="0.25">
      <c r="B4" s="14"/>
      <c r="C4" s="14"/>
      <c r="D4" s="15"/>
    </row>
    <row r="5" spans="2:4" ht="13.5" thickBot="1" x14ac:dyDescent="0.25">
      <c r="B5" s="175" t="s">
        <v>127</v>
      </c>
      <c r="C5" s="176"/>
    </row>
    <row r="6" spans="2:4" x14ac:dyDescent="0.2">
      <c r="B6" s="5">
        <v>1</v>
      </c>
      <c r="C6" s="16" t="s">
        <v>122</v>
      </c>
    </row>
    <row r="7" spans="2:4" x14ac:dyDescent="0.2">
      <c r="B7" s="5">
        <v>2</v>
      </c>
      <c r="C7" s="5" t="s">
        <v>123</v>
      </c>
    </row>
    <row r="8" spans="2:4" x14ac:dyDescent="0.2">
      <c r="B8" s="5">
        <v>3</v>
      </c>
      <c r="C8" s="5" t="s">
        <v>124</v>
      </c>
    </row>
    <row r="9" spans="2:4" x14ac:dyDescent="0.2">
      <c r="B9" s="5">
        <v>4</v>
      </c>
      <c r="C9" s="5" t="s">
        <v>125</v>
      </c>
    </row>
    <row r="10" spans="2:4" ht="13.5" thickBot="1" x14ac:dyDescent="0.25"/>
    <row r="11" spans="2:4" ht="16.5" customHeight="1" thickBot="1" x14ac:dyDescent="0.25">
      <c r="B11" s="175" t="s">
        <v>128</v>
      </c>
      <c r="C11" s="176"/>
    </row>
    <row r="12" spans="2:4" x14ac:dyDescent="0.2">
      <c r="B12" s="5">
        <v>1</v>
      </c>
      <c r="C12" s="5" t="s">
        <v>110</v>
      </c>
    </row>
    <row r="13" spans="2:4" x14ac:dyDescent="0.2">
      <c r="C13" s="169" t="s">
        <v>138</v>
      </c>
    </row>
    <row r="15" spans="2:4" x14ac:dyDescent="0.2">
      <c r="B15" s="5">
        <v>2</v>
      </c>
      <c r="C15" s="5" t="s">
        <v>115</v>
      </c>
    </row>
    <row r="16" spans="2:4" x14ac:dyDescent="0.2">
      <c r="C16" s="5" t="s">
        <v>139</v>
      </c>
    </row>
    <row r="18" spans="2:3" x14ac:dyDescent="0.2">
      <c r="B18" s="5">
        <v>3</v>
      </c>
      <c r="C18" s="5" t="s">
        <v>111</v>
      </c>
    </row>
    <row r="19" spans="2:3" x14ac:dyDescent="0.2">
      <c r="C19" s="5" t="s">
        <v>140</v>
      </c>
    </row>
    <row r="21" spans="2:3" x14ac:dyDescent="0.2">
      <c r="B21" s="5">
        <v>4</v>
      </c>
      <c r="C21" s="5" t="s">
        <v>112</v>
      </c>
    </row>
    <row r="22" spans="2:3" x14ac:dyDescent="0.2">
      <c r="C22" s="5" t="s">
        <v>141</v>
      </c>
    </row>
    <row r="24" spans="2:3" x14ac:dyDescent="0.2">
      <c r="B24" s="5">
        <v>5</v>
      </c>
      <c r="C24" s="5" t="s">
        <v>113</v>
      </c>
    </row>
    <row r="25" spans="2:3" x14ac:dyDescent="0.2">
      <c r="C25" s="5" t="s">
        <v>142</v>
      </c>
    </row>
    <row r="27" spans="2:3" x14ac:dyDescent="0.2">
      <c r="B27" s="5">
        <v>6</v>
      </c>
      <c r="C27" s="5" t="s">
        <v>114</v>
      </c>
    </row>
    <row r="28" spans="2:3" x14ac:dyDescent="0.2">
      <c r="C28" s="5" t="s">
        <v>139</v>
      </c>
    </row>
    <row r="30" spans="2:3" x14ac:dyDescent="0.2">
      <c r="B30" s="5">
        <v>7</v>
      </c>
      <c r="C30" s="5" t="s">
        <v>116</v>
      </c>
    </row>
    <row r="31" spans="2:3" x14ac:dyDescent="0.2">
      <c r="C31" s="5" t="s">
        <v>143</v>
      </c>
    </row>
    <row r="33" spans="2:3" x14ac:dyDescent="0.2">
      <c r="B33" s="5">
        <v>8</v>
      </c>
      <c r="C33" s="5" t="s">
        <v>117</v>
      </c>
    </row>
    <row r="34" spans="2:3" x14ac:dyDescent="0.2">
      <c r="C34" s="5" t="s">
        <v>144</v>
      </c>
    </row>
    <row r="36" spans="2:3" x14ac:dyDescent="0.2">
      <c r="B36" s="5">
        <v>9</v>
      </c>
      <c r="C36" s="5" t="s">
        <v>109</v>
      </c>
    </row>
    <row r="37" spans="2:3" x14ac:dyDescent="0.2">
      <c r="C37" s="5" t="s">
        <v>138</v>
      </c>
    </row>
    <row r="39" spans="2:3" x14ac:dyDescent="0.2">
      <c r="B39" s="5">
        <v>10</v>
      </c>
      <c r="C39" s="5" t="s">
        <v>126</v>
      </c>
    </row>
    <row r="40" spans="2:3" x14ac:dyDescent="0.2">
      <c r="C40" s="5" t="s">
        <v>145</v>
      </c>
    </row>
    <row r="42" spans="2:3" x14ac:dyDescent="0.2">
      <c r="B42" s="5">
        <v>11</v>
      </c>
      <c r="C42" s="5" t="s">
        <v>118</v>
      </c>
    </row>
    <row r="43" spans="2:3" x14ac:dyDescent="0.2">
      <c r="C43" s="5" t="s">
        <v>139</v>
      </c>
    </row>
    <row r="45" spans="2:3" x14ac:dyDescent="0.2">
      <c r="B45" s="5">
        <v>12</v>
      </c>
      <c r="C45" s="5" t="s">
        <v>119</v>
      </c>
    </row>
    <row r="46" spans="2:3" x14ac:dyDescent="0.2">
      <c r="C46" s="5" t="s">
        <v>146</v>
      </c>
    </row>
    <row r="48" spans="2:3" x14ac:dyDescent="0.2">
      <c r="B48" s="5">
        <v>13</v>
      </c>
      <c r="C48" s="5" t="s">
        <v>120</v>
      </c>
    </row>
    <row r="49" spans="2:3" x14ac:dyDescent="0.2">
      <c r="C49" s="5" t="s">
        <v>144</v>
      </c>
    </row>
    <row r="51" spans="2:3" x14ac:dyDescent="0.2">
      <c r="B51" s="5">
        <v>14</v>
      </c>
      <c r="C51" s="5" t="s">
        <v>121</v>
      </c>
    </row>
    <row r="52" spans="2:3" x14ac:dyDescent="0.2">
      <c r="C52" s="5" t="s">
        <v>144</v>
      </c>
    </row>
    <row r="54" spans="2:3" x14ac:dyDescent="0.2">
      <c r="B54" s="5">
        <v>15</v>
      </c>
      <c r="C54" s="5" t="s">
        <v>108</v>
      </c>
    </row>
    <row r="55" spans="2:3" x14ac:dyDescent="0.2">
      <c r="C55" s="5" t="s">
        <v>147</v>
      </c>
    </row>
  </sheetData>
  <mergeCells count="5">
    <mergeCell ref="B1:D1"/>
    <mergeCell ref="B2:D2"/>
    <mergeCell ref="B3:D3"/>
    <mergeCell ref="B5:C5"/>
    <mergeCell ref="B11:C11"/>
  </mergeCells>
  <pageMargins left="0.7" right="0.7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zoomScale="85" zoomScaleNormal="85" workbookViewId="0">
      <selection activeCell="A37" sqref="A37"/>
    </sheetView>
  </sheetViews>
  <sheetFormatPr defaultRowHeight="12.75" x14ac:dyDescent="0.2"/>
  <cols>
    <col min="1" max="1" width="52.625" style="5" customWidth="1"/>
    <col min="2" max="2" width="17.625" style="5" customWidth="1"/>
    <col min="3" max="16384" width="9" style="5"/>
  </cols>
  <sheetData>
    <row r="1" spans="1:3" x14ac:dyDescent="0.2">
      <c r="A1" s="172" t="s">
        <v>137</v>
      </c>
      <c r="B1" s="172"/>
      <c r="C1" s="172"/>
    </row>
    <row r="2" spans="1:3" x14ac:dyDescent="0.2">
      <c r="A2" s="172" t="s">
        <v>72</v>
      </c>
      <c r="B2" s="173"/>
      <c r="C2" s="173"/>
    </row>
    <row r="3" spans="1:3" x14ac:dyDescent="0.2">
      <c r="A3" s="173" t="s">
        <v>75</v>
      </c>
      <c r="B3" s="174"/>
      <c r="C3" s="174"/>
    </row>
    <row r="4" spans="1:3" x14ac:dyDescent="0.2">
      <c r="A4" s="172"/>
      <c r="B4" s="177"/>
      <c r="C4" s="177"/>
    </row>
    <row r="5" spans="1:3" x14ac:dyDescent="0.2">
      <c r="A5" s="19"/>
      <c r="B5" s="7"/>
      <c r="C5" s="19"/>
    </row>
    <row r="6" spans="1:3" s="17" customFormat="1" x14ac:dyDescent="0.2">
      <c r="A6" s="6" t="s">
        <v>0</v>
      </c>
      <c r="B6" s="3"/>
      <c r="C6" s="19"/>
    </row>
    <row r="7" spans="1:3" s="17" customFormat="1" x14ac:dyDescent="0.2">
      <c r="A7" s="8" t="s">
        <v>133</v>
      </c>
      <c r="B7" s="3">
        <f>'GAC RECONCILIATION'!H59</f>
        <v>693352.43936000008</v>
      </c>
      <c r="C7" s="19"/>
    </row>
    <row r="8" spans="1:3" s="17" customFormat="1" ht="15" x14ac:dyDescent="0.35">
      <c r="A8" s="19" t="s">
        <v>131</v>
      </c>
      <c r="B8" s="9">
        <f>'GAC RECONCILIATION'!I59</f>
        <v>0</v>
      </c>
      <c r="C8" s="19"/>
    </row>
    <row r="9" spans="1:3" s="17" customFormat="1" x14ac:dyDescent="0.2">
      <c r="A9" s="19" t="s">
        <v>134</v>
      </c>
      <c r="B9" s="3">
        <f>B7+B8</f>
        <v>693352.43936000008</v>
      </c>
      <c r="C9" s="19"/>
    </row>
    <row r="10" spans="1:3" s="17" customFormat="1" x14ac:dyDescent="0.2">
      <c r="A10" s="19"/>
      <c r="B10" s="7"/>
      <c r="C10" s="19"/>
    </row>
    <row r="11" spans="1:3" x14ac:dyDescent="0.2">
      <c r="A11" s="6" t="s">
        <v>1</v>
      </c>
      <c r="B11" s="7"/>
      <c r="C11" s="19"/>
    </row>
    <row r="12" spans="1:3" x14ac:dyDescent="0.2">
      <c r="A12" s="19" t="s">
        <v>73</v>
      </c>
      <c r="B12" s="3">
        <f>'GAC RECONCILIATION'!E59</f>
        <v>713128.42</v>
      </c>
      <c r="C12" s="19"/>
    </row>
    <row r="13" spans="1:3" x14ac:dyDescent="0.2">
      <c r="A13" s="19" t="s">
        <v>129</v>
      </c>
      <c r="B13" s="1">
        <v>0</v>
      </c>
      <c r="C13" s="19"/>
    </row>
    <row r="14" spans="1:3" ht="15" x14ac:dyDescent="0.35">
      <c r="A14" s="19" t="s">
        <v>130</v>
      </c>
      <c r="B14" s="2">
        <f>'GAC RECONCILIATION'!J73</f>
        <v>0</v>
      </c>
      <c r="C14" s="19"/>
    </row>
    <row r="15" spans="1:3" x14ac:dyDescent="0.2">
      <c r="A15" s="19" t="s">
        <v>74</v>
      </c>
      <c r="B15" s="3">
        <f>B12+B13+B14</f>
        <v>713128.42</v>
      </c>
      <c r="C15" s="19"/>
    </row>
    <row r="16" spans="1:3" x14ac:dyDescent="0.2">
      <c r="A16" s="19"/>
      <c r="B16" s="3"/>
      <c r="C16" s="19"/>
    </row>
    <row r="17" spans="1:3" s="18" customFormat="1" x14ac:dyDescent="0.2">
      <c r="A17" s="19" t="s">
        <v>135</v>
      </c>
      <c r="B17" s="3">
        <f>B15-B9</f>
        <v>19775.980639999965</v>
      </c>
      <c r="C17" s="19"/>
    </row>
    <row r="18" spans="1:3" s="18" customFormat="1" x14ac:dyDescent="0.2">
      <c r="A18" s="19"/>
      <c r="B18" s="3"/>
      <c r="C18" s="19"/>
    </row>
    <row r="19" spans="1:3" s="17" customFormat="1" x14ac:dyDescent="0.2">
      <c r="A19" s="19" t="s">
        <v>106</v>
      </c>
      <c r="B19" s="1">
        <f>'GAC RECONCILIATION'!D75</f>
        <v>10346.39069744444</v>
      </c>
      <c r="C19" s="19"/>
    </row>
    <row r="20" spans="1:3" s="17" customFormat="1" x14ac:dyDescent="0.2">
      <c r="A20" s="19"/>
      <c r="B20" s="1"/>
      <c r="C20" s="19"/>
    </row>
    <row r="21" spans="1:3" s="17" customFormat="1" x14ac:dyDescent="0.2">
      <c r="A21" s="19" t="s">
        <v>132</v>
      </c>
      <c r="B21" s="3">
        <f>'GAC RECONCILIATION'!D37</f>
        <v>1898.0185315072486</v>
      </c>
      <c r="C21" s="19"/>
    </row>
    <row r="22" spans="1:3" s="17" customFormat="1" x14ac:dyDescent="0.2">
      <c r="A22" s="19"/>
      <c r="B22" s="3"/>
      <c r="C22" s="19"/>
    </row>
    <row r="23" spans="1:3" x14ac:dyDescent="0.2">
      <c r="A23" s="19" t="s">
        <v>136</v>
      </c>
      <c r="B23" s="3">
        <f>B17+B19-B21</f>
        <v>28224.352805937157</v>
      </c>
      <c r="C23" s="10"/>
    </row>
    <row r="24" spans="1:3" s="17" customFormat="1" x14ac:dyDescent="0.2">
      <c r="A24" s="19"/>
      <c r="B24" s="3"/>
      <c r="C24" s="10"/>
    </row>
    <row r="25" spans="1:3" x14ac:dyDescent="0.2">
      <c r="A25" s="19" t="s">
        <v>149</v>
      </c>
      <c r="B25" s="3">
        <f>'GAC RECONCILIATION'!J74</f>
        <v>32020.389868951654</v>
      </c>
      <c r="C25" s="19"/>
    </row>
    <row r="26" spans="1:3" x14ac:dyDescent="0.2">
      <c r="A26" s="19" t="s">
        <v>150</v>
      </c>
      <c r="B26" s="11">
        <f>'GAC RECONCILIATION'!J110</f>
        <v>914.54770232825172</v>
      </c>
      <c r="C26" s="19"/>
    </row>
    <row r="27" spans="1:3" x14ac:dyDescent="0.2">
      <c r="A27" s="19" t="s">
        <v>154</v>
      </c>
      <c r="B27" s="3">
        <f>B25+B26</f>
        <v>32934.937571279908</v>
      </c>
      <c r="C27" s="19"/>
    </row>
    <row r="28" spans="1:3" x14ac:dyDescent="0.2">
      <c r="A28" s="19"/>
      <c r="B28" s="4"/>
      <c r="C28" s="19"/>
    </row>
    <row r="29" spans="1:3" x14ac:dyDescent="0.2">
      <c r="A29" s="19" t="s">
        <v>77</v>
      </c>
      <c r="B29" s="13">
        <f>'GAC RECONCILIATION'!D110</f>
        <v>133444.5</v>
      </c>
      <c r="C29" s="19"/>
    </row>
    <row r="30" spans="1:3" x14ac:dyDescent="0.2">
      <c r="A30" s="19"/>
      <c r="B30" s="4"/>
      <c r="C30" s="19"/>
    </row>
    <row r="31" spans="1:3" x14ac:dyDescent="0.2">
      <c r="A31" s="19" t="s">
        <v>151</v>
      </c>
      <c r="B31" s="170">
        <f>B25/B29</f>
        <v>0.23995286331734655</v>
      </c>
      <c r="C31" s="19" t="s">
        <v>76</v>
      </c>
    </row>
    <row r="32" spans="1:3" x14ac:dyDescent="0.2">
      <c r="A32" s="19" t="s">
        <v>152</v>
      </c>
      <c r="B32" s="171">
        <f>B26/B29</f>
        <v>6.8533937504224735E-3</v>
      </c>
      <c r="C32" s="19" t="s">
        <v>76</v>
      </c>
    </row>
    <row r="33" spans="1:3" x14ac:dyDescent="0.2">
      <c r="A33" s="19" t="s">
        <v>153</v>
      </c>
      <c r="B33" s="170">
        <f>B27/B29</f>
        <v>0.24680625706776907</v>
      </c>
      <c r="C33" s="19" t="s">
        <v>76</v>
      </c>
    </row>
    <row r="34" spans="1:3" x14ac:dyDescent="0.2">
      <c r="A34" s="19"/>
      <c r="B34" s="12"/>
      <c r="C34" s="19"/>
    </row>
    <row r="35" spans="1:3" x14ac:dyDescent="0.2">
      <c r="B35" s="7"/>
    </row>
    <row r="36" spans="1:3" x14ac:dyDescent="0.2">
      <c r="B36" s="7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10"/>
  <sheetViews>
    <sheetView zoomScale="85" zoomScaleNormal="85" zoomScaleSheetLayoutView="40" workbookViewId="0">
      <selection activeCell="E84" sqref="E84:E109"/>
    </sheetView>
  </sheetViews>
  <sheetFormatPr defaultRowHeight="12.75" x14ac:dyDescent="0.2"/>
  <cols>
    <col min="1" max="1" width="3.875" style="41" customWidth="1"/>
    <col min="2" max="2" width="19.125" style="41" customWidth="1"/>
    <col min="3" max="3" width="17.75" style="41" customWidth="1"/>
    <col min="4" max="4" width="15" style="41" bestFit="1" customWidth="1"/>
    <col min="5" max="5" width="18.75" style="41" customWidth="1"/>
    <col min="6" max="7" width="19.75" style="41" customWidth="1"/>
    <col min="8" max="8" width="19" style="41" bestFit="1" customWidth="1"/>
    <col min="9" max="9" width="15.625" style="41" customWidth="1"/>
    <col min="10" max="10" width="16.75" style="41" customWidth="1"/>
    <col min="11" max="11" width="21" style="41" customWidth="1"/>
    <col min="12" max="12" width="35.5" style="41" bestFit="1" customWidth="1"/>
    <col min="13" max="13" width="13.125" style="41" bestFit="1" customWidth="1"/>
    <col min="14" max="16384" width="9" style="41"/>
  </cols>
  <sheetData>
    <row r="2" spans="2:11" ht="20.25" x14ac:dyDescent="0.3">
      <c r="B2" s="178" t="s">
        <v>137</v>
      </c>
      <c r="C2" s="178"/>
      <c r="D2" s="178"/>
      <c r="E2" s="178"/>
      <c r="F2" s="178"/>
      <c r="G2" s="178"/>
      <c r="H2" s="178"/>
      <c r="I2" s="178"/>
      <c r="J2" s="178"/>
    </row>
    <row r="3" spans="2:11" x14ac:dyDescent="0.2">
      <c r="B3" s="179" t="s">
        <v>2</v>
      </c>
      <c r="C3" s="179"/>
      <c r="D3" s="179"/>
      <c r="E3" s="179"/>
      <c r="F3" s="179"/>
      <c r="G3" s="179"/>
      <c r="H3" s="179"/>
      <c r="I3" s="179"/>
      <c r="J3" s="179"/>
    </row>
    <row r="4" spans="2:11" x14ac:dyDescent="0.2">
      <c r="B4" s="180" t="s">
        <v>54</v>
      </c>
      <c r="C4" s="180"/>
      <c r="D4" s="180"/>
      <c r="E4" s="180"/>
      <c r="F4" s="180"/>
      <c r="G4" s="180"/>
      <c r="H4" s="180"/>
      <c r="I4" s="180"/>
      <c r="J4" s="180"/>
    </row>
    <row r="6" spans="2:11" ht="13.5" thickBot="1" x14ac:dyDescent="0.25"/>
    <row r="7" spans="2:11" x14ac:dyDescent="0.2">
      <c r="B7" s="181" t="s">
        <v>55</v>
      </c>
      <c r="C7" s="182"/>
      <c r="D7" s="182"/>
      <c r="E7" s="182"/>
      <c r="F7" s="182"/>
      <c r="G7" s="182"/>
      <c r="H7" s="182"/>
      <c r="I7" s="182"/>
      <c r="J7" s="183"/>
    </row>
    <row r="8" spans="2:11" ht="13.5" thickBot="1" x14ac:dyDescent="0.25">
      <c r="B8" s="184" t="s">
        <v>3</v>
      </c>
      <c r="C8" s="185"/>
      <c r="D8" s="185"/>
      <c r="E8" s="185"/>
      <c r="F8" s="185"/>
      <c r="G8" s="185"/>
      <c r="H8" s="185"/>
      <c r="I8" s="185"/>
      <c r="J8" s="186"/>
    </row>
    <row r="9" spans="2:11" x14ac:dyDescent="0.2">
      <c r="B9" s="20" t="s">
        <v>94</v>
      </c>
      <c r="C9" s="42"/>
      <c r="D9" s="21">
        <v>20390</v>
      </c>
      <c r="E9" s="43" t="s">
        <v>86</v>
      </c>
      <c r="F9" s="44"/>
      <c r="G9" s="45">
        <f>D9/D11</f>
        <v>0.15054080992284691</v>
      </c>
      <c r="H9" s="22" t="s">
        <v>79</v>
      </c>
      <c r="I9" s="44"/>
      <c r="J9" s="23">
        <v>6.6000000000000003E-2</v>
      </c>
    </row>
    <row r="10" spans="2:11" x14ac:dyDescent="0.2">
      <c r="B10" s="46" t="s">
        <v>95</v>
      </c>
      <c r="C10" s="47"/>
      <c r="D10" s="24">
        <v>-824</v>
      </c>
      <c r="E10" s="48" t="s">
        <v>87</v>
      </c>
      <c r="F10" s="47"/>
      <c r="G10" s="49">
        <f>D10/D11</f>
        <v>-6.0836501901140681E-3</v>
      </c>
      <c r="H10" s="25" t="s">
        <v>80</v>
      </c>
      <c r="I10" s="47"/>
      <c r="J10" s="26">
        <v>4.2000000000000003E-2</v>
      </c>
    </row>
    <row r="11" spans="2:11" x14ac:dyDescent="0.2">
      <c r="B11" s="27" t="s">
        <v>67</v>
      </c>
      <c r="C11" s="50"/>
      <c r="D11" s="24">
        <v>135445</v>
      </c>
      <c r="E11" s="48" t="s">
        <v>88</v>
      </c>
      <c r="F11" s="47"/>
      <c r="G11" s="51">
        <f>G9+G10</f>
        <v>0.14445715973273285</v>
      </c>
      <c r="H11" s="52" t="s">
        <v>96</v>
      </c>
      <c r="I11" s="53"/>
      <c r="J11" s="28">
        <v>-1138</v>
      </c>
    </row>
    <row r="12" spans="2:11" x14ac:dyDescent="0.2">
      <c r="B12" s="54"/>
      <c r="C12" s="55" t="s">
        <v>39</v>
      </c>
      <c r="D12" s="56" t="s">
        <v>4</v>
      </c>
      <c r="E12" s="57" t="s">
        <v>39</v>
      </c>
      <c r="F12" s="57" t="s">
        <v>89</v>
      </c>
      <c r="G12" s="55" t="s">
        <v>39</v>
      </c>
      <c r="H12" s="57" t="s">
        <v>60</v>
      </c>
      <c r="I12" s="57" t="s">
        <v>81</v>
      </c>
      <c r="J12" s="58" t="s">
        <v>61</v>
      </c>
      <c r="K12" s="59"/>
    </row>
    <row r="13" spans="2:11" x14ac:dyDescent="0.2">
      <c r="B13" s="60" t="s">
        <v>10</v>
      </c>
      <c r="C13" s="61" t="s">
        <v>59</v>
      </c>
      <c r="D13" s="61" t="s">
        <v>30</v>
      </c>
      <c r="E13" s="62" t="s">
        <v>0</v>
      </c>
      <c r="F13" s="62" t="s">
        <v>0</v>
      </c>
      <c r="G13" s="61" t="s">
        <v>59</v>
      </c>
      <c r="H13" s="62" t="s">
        <v>61</v>
      </c>
      <c r="I13" s="62" t="s">
        <v>93</v>
      </c>
      <c r="J13" s="63" t="s">
        <v>59</v>
      </c>
      <c r="K13" s="64"/>
    </row>
    <row r="14" spans="2:11" x14ac:dyDescent="0.2">
      <c r="B14" s="65"/>
      <c r="C14" s="66" t="s">
        <v>58</v>
      </c>
      <c r="D14" s="66" t="s">
        <v>6</v>
      </c>
      <c r="E14" s="67" t="s">
        <v>58</v>
      </c>
      <c r="F14" s="67" t="s">
        <v>58</v>
      </c>
      <c r="G14" s="66" t="s">
        <v>58</v>
      </c>
      <c r="H14" s="67" t="s">
        <v>62</v>
      </c>
      <c r="I14" s="67" t="s">
        <v>58</v>
      </c>
      <c r="J14" s="68" t="s">
        <v>58</v>
      </c>
      <c r="K14" s="59"/>
    </row>
    <row r="15" spans="2:11" x14ac:dyDescent="0.2">
      <c r="B15" s="69"/>
      <c r="C15" s="70"/>
      <c r="D15" s="70"/>
      <c r="E15" s="70"/>
      <c r="F15" s="70"/>
      <c r="G15" s="71"/>
      <c r="H15" s="70"/>
      <c r="I15" s="71"/>
      <c r="J15" s="72"/>
      <c r="K15" s="73"/>
    </row>
    <row r="16" spans="2:11" x14ac:dyDescent="0.2">
      <c r="B16" s="74" t="s">
        <v>64</v>
      </c>
      <c r="C16" s="75">
        <f>D9</f>
        <v>20390</v>
      </c>
      <c r="D16" s="70"/>
      <c r="E16" s="73"/>
      <c r="F16" s="70"/>
      <c r="G16" s="76">
        <f>C16</f>
        <v>20390</v>
      </c>
      <c r="H16" s="70"/>
      <c r="I16" s="71"/>
      <c r="J16" s="77">
        <v>-448</v>
      </c>
      <c r="K16" s="73"/>
    </row>
    <row r="17" spans="2:12" x14ac:dyDescent="0.2">
      <c r="B17" s="74" t="s">
        <v>42</v>
      </c>
      <c r="C17" s="75">
        <f>C16</f>
        <v>20390</v>
      </c>
      <c r="D17" s="70"/>
      <c r="E17" s="73"/>
      <c r="F17" s="70"/>
      <c r="G17" s="76">
        <f>G16-E17</f>
        <v>20390</v>
      </c>
      <c r="H17" s="78">
        <f>$J$9/12</f>
        <v>5.5000000000000005E-3</v>
      </c>
      <c r="I17" s="79">
        <f>(G16+G17)/2*H17</f>
        <v>112.14500000000001</v>
      </c>
      <c r="J17" s="77">
        <f>J16-F17+I17</f>
        <v>-335.85500000000002</v>
      </c>
      <c r="K17" s="73"/>
    </row>
    <row r="18" spans="2:12" x14ac:dyDescent="0.2">
      <c r="B18" s="74" t="s">
        <v>12</v>
      </c>
      <c r="C18" s="75">
        <f t="shared" ref="C18:C20" si="0">C17</f>
        <v>20390</v>
      </c>
      <c r="D18" s="70"/>
      <c r="E18" s="73"/>
      <c r="F18" s="70"/>
      <c r="G18" s="76">
        <f t="shared" ref="G18:G32" si="1">G17-E18</f>
        <v>20390</v>
      </c>
      <c r="H18" s="78">
        <f>$J$9/12</f>
        <v>5.5000000000000005E-3</v>
      </c>
      <c r="I18" s="79">
        <f t="shared" ref="I18:I32" si="2">(G17+G18)/2*H18</f>
        <v>112.14500000000001</v>
      </c>
      <c r="J18" s="77">
        <f t="shared" ref="J18:J20" si="3">J17-F18+I18</f>
        <v>-223.71</v>
      </c>
      <c r="K18" s="73"/>
    </row>
    <row r="19" spans="2:12" x14ac:dyDescent="0.2">
      <c r="B19" s="74" t="s">
        <v>13</v>
      </c>
      <c r="C19" s="75">
        <f t="shared" si="0"/>
        <v>20390</v>
      </c>
      <c r="D19" s="70"/>
      <c r="E19" s="73"/>
      <c r="F19" s="70"/>
      <c r="G19" s="76">
        <f t="shared" si="1"/>
        <v>20390</v>
      </c>
      <c r="H19" s="78">
        <f>$J$9/12</f>
        <v>5.5000000000000005E-3</v>
      </c>
      <c r="I19" s="79">
        <f t="shared" si="2"/>
        <v>112.14500000000001</v>
      </c>
      <c r="J19" s="77">
        <f t="shared" si="3"/>
        <v>-111.565</v>
      </c>
      <c r="K19" s="73"/>
    </row>
    <row r="20" spans="2:12" x14ac:dyDescent="0.2">
      <c r="B20" s="74" t="s">
        <v>14</v>
      </c>
      <c r="C20" s="75">
        <f t="shared" si="0"/>
        <v>20390</v>
      </c>
      <c r="D20" s="70"/>
      <c r="E20" s="73"/>
      <c r="F20" s="70"/>
      <c r="G20" s="76">
        <f t="shared" si="1"/>
        <v>20390</v>
      </c>
      <c r="H20" s="78">
        <f>$J$9/12</f>
        <v>5.5000000000000005E-3</v>
      </c>
      <c r="I20" s="79">
        <f t="shared" si="2"/>
        <v>112.14500000000001</v>
      </c>
      <c r="J20" s="77">
        <f t="shared" si="3"/>
        <v>0.58000000000001251</v>
      </c>
      <c r="K20" s="73"/>
    </row>
    <row r="21" spans="2:12" x14ac:dyDescent="0.2">
      <c r="B21" s="74" t="s">
        <v>15</v>
      </c>
      <c r="C21" s="80"/>
      <c r="D21" s="29">
        <v>20294</v>
      </c>
      <c r="E21" s="81">
        <f>D21*$G$9</f>
        <v>3055.0751965742552</v>
      </c>
      <c r="F21" s="81">
        <f>D21*$G$10</f>
        <v>-123.46159695817489</v>
      </c>
      <c r="G21" s="76">
        <f t="shared" si="1"/>
        <v>17334.924803425743</v>
      </c>
      <c r="H21" s="78">
        <f>$J$10/12</f>
        <v>3.5000000000000001E-3</v>
      </c>
      <c r="I21" s="79">
        <f t="shared" si="2"/>
        <v>66.018618405995056</v>
      </c>
      <c r="J21" s="77">
        <f>J20+F21+824</f>
        <v>701.1184030418251</v>
      </c>
      <c r="K21" s="73"/>
    </row>
    <row r="22" spans="2:12" x14ac:dyDescent="0.2">
      <c r="B22" s="74" t="s">
        <v>16</v>
      </c>
      <c r="C22" s="80"/>
      <c r="D22" s="29">
        <v>19396</v>
      </c>
      <c r="E22" s="81">
        <f t="shared" ref="E22:E32" si="4">D22*$G$9</f>
        <v>2919.8895492635388</v>
      </c>
      <c r="F22" s="81">
        <f t="shared" ref="F22:F32" si="5">D22*$G$10</f>
        <v>-117.99847908745247</v>
      </c>
      <c r="G22" s="76">
        <f t="shared" si="1"/>
        <v>14415.035254162205</v>
      </c>
      <c r="H22" s="78">
        <f t="shared" ref="H22:H32" si="6">$J$10/12</f>
        <v>3.5000000000000001E-3</v>
      </c>
      <c r="I22" s="79">
        <f t="shared" si="2"/>
        <v>55.562430100778911</v>
      </c>
      <c r="J22" s="77">
        <f t="shared" ref="J22:J32" si="7">J21+F22</f>
        <v>583.11992395437267</v>
      </c>
      <c r="K22" s="73"/>
    </row>
    <row r="23" spans="2:12" x14ac:dyDescent="0.2">
      <c r="B23" s="74" t="s">
        <v>17</v>
      </c>
      <c r="C23" s="80"/>
      <c r="D23" s="29">
        <v>20152</v>
      </c>
      <c r="E23" s="81">
        <f t="shared" si="4"/>
        <v>3033.698401565211</v>
      </c>
      <c r="F23" s="81">
        <f t="shared" si="5"/>
        <v>-122.59771863117869</v>
      </c>
      <c r="G23" s="76">
        <f t="shared" si="1"/>
        <v>11381.336852596995</v>
      </c>
      <c r="H23" s="78">
        <f t="shared" si="6"/>
        <v>3.5000000000000001E-3</v>
      </c>
      <c r="I23" s="79">
        <f t="shared" si="2"/>
        <v>45.143651186828599</v>
      </c>
      <c r="J23" s="77">
        <f t="shared" si="7"/>
        <v>460.52220532319399</v>
      </c>
      <c r="K23" s="73"/>
      <c r="L23" s="73"/>
    </row>
    <row r="24" spans="2:12" x14ac:dyDescent="0.2">
      <c r="B24" s="74" t="s">
        <v>18</v>
      </c>
      <c r="C24" s="80"/>
      <c r="D24" s="29">
        <v>15408</v>
      </c>
      <c r="E24" s="81">
        <f t="shared" si="4"/>
        <v>2319.5327992912253</v>
      </c>
      <c r="F24" s="81">
        <f t="shared" si="5"/>
        <v>-93.736882129277561</v>
      </c>
      <c r="G24" s="76">
        <f t="shared" si="1"/>
        <v>9061.8040533057683</v>
      </c>
      <c r="H24" s="78">
        <f t="shared" si="6"/>
        <v>3.5000000000000001E-3</v>
      </c>
      <c r="I24" s="79">
        <f t="shared" si="2"/>
        <v>35.77549658532984</v>
      </c>
      <c r="J24" s="77">
        <f t="shared" si="7"/>
        <v>366.78532319391644</v>
      </c>
      <c r="K24" s="73"/>
      <c r="L24" s="73"/>
    </row>
    <row r="25" spans="2:12" x14ac:dyDescent="0.2">
      <c r="B25" s="74" t="s">
        <v>19</v>
      </c>
      <c r="C25" s="80"/>
      <c r="D25" s="29">
        <v>9148</v>
      </c>
      <c r="E25" s="81">
        <f t="shared" si="4"/>
        <v>1377.1473291742036</v>
      </c>
      <c r="F25" s="81">
        <f t="shared" si="5"/>
        <v>-55.653231939163497</v>
      </c>
      <c r="G25" s="76">
        <f t="shared" si="1"/>
        <v>7684.6567241315643</v>
      </c>
      <c r="H25" s="78">
        <f t="shared" si="6"/>
        <v>3.5000000000000001E-3</v>
      </c>
      <c r="I25" s="79">
        <f t="shared" si="2"/>
        <v>29.306306360515332</v>
      </c>
      <c r="J25" s="77">
        <f t="shared" si="7"/>
        <v>311.13209125475294</v>
      </c>
      <c r="K25" s="73"/>
      <c r="L25" s="73"/>
    </row>
    <row r="26" spans="2:12" x14ac:dyDescent="0.2">
      <c r="B26" s="74" t="s">
        <v>20</v>
      </c>
      <c r="C26" s="80"/>
      <c r="D26" s="29">
        <v>5803</v>
      </c>
      <c r="E26" s="81">
        <f t="shared" si="4"/>
        <v>873.58831998228061</v>
      </c>
      <c r="F26" s="81">
        <f t="shared" si="5"/>
        <v>-35.303422053231934</v>
      </c>
      <c r="G26" s="76">
        <f t="shared" si="1"/>
        <v>6811.0684041492841</v>
      </c>
      <c r="H26" s="78">
        <f t="shared" si="6"/>
        <v>3.5000000000000001E-3</v>
      </c>
      <c r="I26" s="79">
        <f t="shared" si="2"/>
        <v>25.367518974491485</v>
      </c>
      <c r="J26" s="77">
        <f t="shared" si="7"/>
        <v>275.828669201521</v>
      </c>
      <c r="K26" s="73"/>
      <c r="L26" s="73"/>
    </row>
    <row r="27" spans="2:12" x14ac:dyDescent="0.2">
      <c r="B27" s="74" t="s">
        <v>21</v>
      </c>
      <c r="C27" s="80"/>
      <c r="D27" s="29">
        <v>3248</v>
      </c>
      <c r="E27" s="81">
        <f t="shared" si="4"/>
        <v>488.95655062940676</v>
      </c>
      <c r="F27" s="81">
        <f t="shared" si="5"/>
        <v>-19.759695817490492</v>
      </c>
      <c r="G27" s="76">
        <f t="shared" si="1"/>
        <v>6322.1118535198775</v>
      </c>
      <c r="H27" s="78">
        <f t="shared" si="6"/>
        <v>3.5000000000000001E-3</v>
      </c>
      <c r="I27" s="79">
        <f t="shared" si="2"/>
        <v>22.983065450921035</v>
      </c>
      <c r="J27" s="77">
        <f t="shared" si="7"/>
        <v>256.06897338403053</v>
      </c>
      <c r="K27" s="73"/>
      <c r="L27" s="73"/>
    </row>
    <row r="28" spans="2:12" x14ac:dyDescent="0.2">
      <c r="B28" s="74" t="s">
        <v>22</v>
      </c>
      <c r="C28" s="80"/>
      <c r="D28" s="29">
        <v>3013</v>
      </c>
      <c r="E28" s="81">
        <f t="shared" si="4"/>
        <v>453.57946029753771</v>
      </c>
      <c r="F28" s="81">
        <f t="shared" si="5"/>
        <v>-18.330038022813689</v>
      </c>
      <c r="G28" s="76">
        <f t="shared" si="1"/>
        <v>5868.53239322234</v>
      </c>
      <c r="H28" s="78">
        <f t="shared" si="6"/>
        <v>3.5000000000000001E-3</v>
      </c>
      <c r="I28" s="79">
        <f t="shared" si="2"/>
        <v>21.333627431798881</v>
      </c>
      <c r="J28" s="77">
        <f t="shared" si="7"/>
        <v>237.73893536121685</v>
      </c>
      <c r="K28" s="73"/>
      <c r="L28" s="73"/>
    </row>
    <row r="29" spans="2:12" x14ac:dyDescent="0.2">
      <c r="B29" s="74" t="s">
        <v>42</v>
      </c>
      <c r="C29" s="80"/>
      <c r="D29" s="29">
        <v>2906</v>
      </c>
      <c r="E29" s="81">
        <f t="shared" si="4"/>
        <v>437.47159363579311</v>
      </c>
      <c r="F29" s="81">
        <f t="shared" si="5"/>
        <v>-17.679087452471482</v>
      </c>
      <c r="G29" s="76">
        <f t="shared" si="1"/>
        <v>5431.0607995865466</v>
      </c>
      <c r="H29" s="78">
        <f t="shared" si="6"/>
        <v>3.5000000000000001E-3</v>
      </c>
      <c r="I29" s="79">
        <f t="shared" si="2"/>
        <v>19.774288087415552</v>
      </c>
      <c r="J29" s="77">
        <f t="shared" si="7"/>
        <v>220.05984790874535</v>
      </c>
      <c r="K29" s="73"/>
      <c r="L29" s="73"/>
    </row>
    <row r="30" spans="2:12" x14ac:dyDescent="0.2">
      <c r="B30" s="74" t="s">
        <v>12</v>
      </c>
      <c r="C30" s="80"/>
      <c r="D30" s="29">
        <v>3696</v>
      </c>
      <c r="E30" s="81">
        <f t="shared" si="4"/>
        <v>556.39883347484215</v>
      </c>
      <c r="F30" s="81">
        <f t="shared" si="5"/>
        <v>-22.485171102661596</v>
      </c>
      <c r="G30" s="76">
        <f t="shared" si="1"/>
        <v>4874.6619661117047</v>
      </c>
      <c r="H30" s="78">
        <f t="shared" si="6"/>
        <v>3.5000000000000001E-3</v>
      </c>
      <c r="I30" s="79">
        <f t="shared" si="2"/>
        <v>18.035014839971939</v>
      </c>
      <c r="J30" s="77">
        <f t="shared" si="7"/>
        <v>197.57467680608374</v>
      </c>
      <c r="K30" s="73"/>
      <c r="L30" s="73"/>
    </row>
    <row r="31" spans="2:12" x14ac:dyDescent="0.2">
      <c r="B31" s="74" t="s">
        <v>13</v>
      </c>
      <c r="C31" s="80"/>
      <c r="D31" s="29">
        <v>7574</v>
      </c>
      <c r="E31" s="81">
        <f t="shared" si="4"/>
        <v>1140.1960943556426</v>
      </c>
      <c r="F31" s="81">
        <f t="shared" si="5"/>
        <v>-46.07756653992395</v>
      </c>
      <c r="G31" s="76">
        <f t="shared" si="1"/>
        <v>3734.4658717560624</v>
      </c>
      <c r="H31" s="78">
        <f t="shared" si="6"/>
        <v>3.5000000000000001E-3</v>
      </c>
      <c r="I31" s="79">
        <f t="shared" si="2"/>
        <v>15.065973716268592</v>
      </c>
      <c r="J31" s="77">
        <f t="shared" si="7"/>
        <v>151.49711026615978</v>
      </c>
      <c r="K31" s="73"/>
      <c r="L31" s="73"/>
    </row>
    <row r="32" spans="2:12" x14ac:dyDescent="0.2">
      <c r="B32" s="74" t="s">
        <v>14</v>
      </c>
      <c r="C32" s="80"/>
      <c r="D32" s="29">
        <v>12199</v>
      </c>
      <c r="E32" s="81">
        <f t="shared" si="4"/>
        <v>1836.4473402488095</v>
      </c>
      <c r="F32" s="81">
        <f t="shared" si="5"/>
        <v>-74.214448669201516</v>
      </c>
      <c r="G32" s="76">
        <f t="shared" si="1"/>
        <v>1898.0185315072529</v>
      </c>
      <c r="H32" s="78">
        <f t="shared" si="6"/>
        <v>3.5000000000000001E-3</v>
      </c>
      <c r="I32" s="79">
        <f t="shared" si="2"/>
        <v>9.8568477057108019</v>
      </c>
      <c r="J32" s="77">
        <f t="shared" si="7"/>
        <v>77.282661596958263</v>
      </c>
      <c r="K32" s="73"/>
      <c r="L32" s="73"/>
    </row>
    <row r="33" spans="2:12" x14ac:dyDescent="0.2">
      <c r="B33" s="82"/>
      <c r="C33" s="83"/>
      <c r="D33" s="83"/>
      <c r="E33" s="84"/>
      <c r="F33" s="80"/>
      <c r="G33" s="85"/>
      <c r="H33" s="85"/>
      <c r="I33" s="86"/>
      <c r="J33" s="87"/>
      <c r="K33" s="73"/>
      <c r="L33" s="73"/>
    </row>
    <row r="34" spans="2:12" x14ac:dyDescent="0.2">
      <c r="B34" s="88" t="s">
        <v>23</v>
      </c>
      <c r="C34" s="89"/>
      <c r="D34" s="90">
        <f>SUM(D21:D32)</f>
        <v>122837</v>
      </c>
      <c r="E34" s="91">
        <f>SUM(E21:E32)</f>
        <v>18491.981468492751</v>
      </c>
      <c r="F34" s="91">
        <f>SUM(F21:F32)</f>
        <v>-747.29733840304175</v>
      </c>
      <c r="G34" s="92"/>
      <c r="H34" s="92"/>
      <c r="I34" s="91">
        <f>SUM(I17:I32)</f>
        <v>812.80283884602613</v>
      </c>
      <c r="J34" s="93">
        <f>J32</f>
        <v>77.282661596958263</v>
      </c>
      <c r="K34" s="94"/>
      <c r="L34" s="94"/>
    </row>
    <row r="35" spans="2:12" x14ac:dyDescent="0.2">
      <c r="B35" s="20" t="s">
        <v>98</v>
      </c>
      <c r="C35" s="42"/>
      <c r="D35" s="95">
        <f>D9</f>
        <v>20390</v>
      </c>
      <c r="E35" s="96" t="s">
        <v>66</v>
      </c>
      <c r="F35" s="97"/>
      <c r="G35" s="98">
        <f>D10</f>
        <v>-824</v>
      </c>
      <c r="H35" s="30" t="s">
        <v>97</v>
      </c>
      <c r="I35" s="99"/>
      <c r="J35" s="100">
        <f>D35+G35</f>
        <v>19566</v>
      </c>
      <c r="K35" s="94"/>
      <c r="L35" s="94"/>
    </row>
    <row r="36" spans="2:12" x14ac:dyDescent="0.2">
      <c r="B36" s="101" t="s">
        <v>84</v>
      </c>
      <c r="C36" s="102"/>
      <c r="D36" s="103">
        <f>E34</f>
        <v>18491.981468492751</v>
      </c>
      <c r="E36" s="96" t="s">
        <v>85</v>
      </c>
      <c r="F36" s="97"/>
      <c r="G36" s="104">
        <f>D34*G10</f>
        <v>-747.29733840304175</v>
      </c>
      <c r="H36" s="96" t="s">
        <v>99</v>
      </c>
      <c r="I36" s="97"/>
      <c r="J36" s="100">
        <f>D36+G36</f>
        <v>17744.68413008971</v>
      </c>
      <c r="K36" s="94"/>
      <c r="L36" s="94"/>
    </row>
    <row r="37" spans="2:12" ht="13.5" thickBot="1" x14ac:dyDescent="0.25">
      <c r="B37" s="105" t="s">
        <v>102</v>
      </c>
      <c r="C37" s="106"/>
      <c r="D37" s="107">
        <f>D35-D36</f>
        <v>1898.0185315072486</v>
      </c>
      <c r="E37" s="108" t="s">
        <v>102</v>
      </c>
      <c r="F37" s="109"/>
      <c r="G37" s="110">
        <f>G35-G36</f>
        <v>-76.702661596958251</v>
      </c>
      <c r="H37" s="111" t="s">
        <v>102</v>
      </c>
      <c r="I37" s="106"/>
      <c r="J37" s="112">
        <f>D37+G37</f>
        <v>1821.3158699102903</v>
      </c>
      <c r="K37" s="94"/>
      <c r="L37" s="94"/>
    </row>
    <row r="38" spans="2:12" ht="13.5" thickBot="1" x14ac:dyDescent="0.25">
      <c r="B38" s="73"/>
      <c r="C38" s="113"/>
      <c r="D38" s="94"/>
      <c r="E38" s="94"/>
      <c r="F38" s="114"/>
      <c r="G38" s="94"/>
    </row>
    <row r="39" spans="2:12" x14ac:dyDescent="0.2">
      <c r="B39" s="181" t="s">
        <v>45</v>
      </c>
      <c r="C39" s="182"/>
      <c r="D39" s="182"/>
      <c r="E39" s="183"/>
      <c r="F39" s="181" t="s">
        <v>44</v>
      </c>
      <c r="G39" s="182"/>
      <c r="H39" s="182"/>
      <c r="I39" s="182"/>
      <c r="J39" s="183"/>
      <c r="K39" s="115"/>
    </row>
    <row r="40" spans="2:12" ht="13.5" thickBot="1" x14ac:dyDescent="0.25">
      <c r="B40" s="184" t="s">
        <v>24</v>
      </c>
      <c r="C40" s="185"/>
      <c r="D40" s="185"/>
      <c r="E40" s="186"/>
      <c r="F40" s="184" t="s">
        <v>33</v>
      </c>
      <c r="G40" s="185"/>
      <c r="H40" s="185"/>
      <c r="I40" s="185"/>
      <c r="J40" s="186"/>
      <c r="K40" s="115"/>
    </row>
    <row r="41" spans="2:12" x14ac:dyDescent="0.2">
      <c r="B41" s="60"/>
      <c r="C41" s="62" t="s">
        <v>4</v>
      </c>
      <c r="D41" s="62" t="s">
        <v>4</v>
      </c>
      <c r="E41" s="116" t="s">
        <v>4</v>
      </c>
      <c r="F41" s="60" t="s">
        <v>4</v>
      </c>
      <c r="G41" s="62" t="s">
        <v>25</v>
      </c>
      <c r="H41" s="62" t="s">
        <v>4</v>
      </c>
      <c r="I41" s="117" t="s">
        <v>26</v>
      </c>
      <c r="J41" s="118" t="s">
        <v>27</v>
      </c>
      <c r="K41" s="119"/>
    </row>
    <row r="42" spans="2:12" x14ac:dyDescent="0.2">
      <c r="B42" s="60"/>
      <c r="C42" s="62" t="s">
        <v>8</v>
      </c>
      <c r="D42" s="62" t="s">
        <v>7</v>
      </c>
      <c r="E42" s="116" t="s">
        <v>9</v>
      </c>
      <c r="F42" s="60" t="s">
        <v>6</v>
      </c>
      <c r="G42" s="62" t="s">
        <v>28</v>
      </c>
      <c r="H42" s="62" t="s">
        <v>29</v>
      </c>
      <c r="I42" s="117" t="s">
        <v>0</v>
      </c>
      <c r="J42" s="118" t="s">
        <v>29</v>
      </c>
    </row>
    <row r="43" spans="2:12" x14ac:dyDescent="0.2">
      <c r="B43" s="60" t="s">
        <v>10</v>
      </c>
      <c r="C43" s="62" t="s">
        <v>11</v>
      </c>
      <c r="D43" s="62" t="s">
        <v>11</v>
      </c>
      <c r="E43" s="116" t="s">
        <v>5</v>
      </c>
      <c r="F43" s="60" t="s">
        <v>30</v>
      </c>
      <c r="G43" s="62"/>
      <c r="H43" s="62" t="s">
        <v>31</v>
      </c>
      <c r="I43" s="70"/>
      <c r="J43" s="118" t="s">
        <v>0</v>
      </c>
    </row>
    <row r="44" spans="2:12" x14ac:dyDescent="0.2">
      <c r="B44" s="65"/>
      <c r="C44" s="120" t="s">
        <v>58</v>
      </c>
      <c r="D44" s="120" t="s">
        <v>58</v>
      </c>
      <c r="E44" s="121" t="s">
        <v>58</v>
      </c>
      <c r="F44" s="122" t="s">
        <v>6</v>
      </c>
      <c r="G44" s="123" t="s">
        <v>57</v>
      </c>
      <c r="H44" s="120" t="s">
        <v>58</v>
      </c>
      <c r="I44" s="123" t="s">
        <v>58</v>
      </c>
      <c r="J44" s="124" t="s">
        <v>58</v>
      </c>
    </row>
    <row r="45" spans="2:12" x14ac:dyDescent="0.2">
      <c r="B45" s="125"/>
      <c r="C45" s="126"/>
      <c r="D45" s="127"/>
      <c r="E45" s="128"/>
      <c r="F45" s="69"/>
      <c r="G45" s="70"/>
      <c r="H45" s="70"/>
      <c r="I45" s="129"/>
      <c r="J45" s="130"/>
    </row>
    <row r="46" spans="2:12" x14ac:dyDescent="0.2">
      <c r="B46" s="131" t="s">
        <v>40</v>
      </c>
      <c r="C46" s="31">
        <v>3209.73</v>
      </c>
      <c r="D46" s="32">
        <v>17037.57</v>
      </c>
      <c r="E46" s="132"/>
      <c r="F46" s="33">
        <v>2906</v>
      </c>
      <c r="G46" s="34">
        <v>5.84145</v>
      </c>
      <c r="H46" s="81">
        <f>F46*G46</f>
        <v>16975.253700000001</v>
      </c>
      <c r="I46" s="35">
        <v>0</v>
      </c>
      <c r="J46" s="133"/>
    </row>
    <row r="47" spans="2:12" x14ac:dyDescent="0.2">
      <c r="B47" s="131" t="s">
        <v>12</v>
      </c>
      <c r="C47" s="31">
        <v>3209.73</v>
      </c>
      <c r="D47" s="32">
        <v>16303.27</v>
      </c>
      <c r="E47" s="132"/>
      <c r="F47" s="33">
        <v>3696</v>
      </c>
      <c r="G47" s="34">
        <v>4.5598099999999997</v>
      </c>
      <c r="H47" s="81">
        <f t="shared" ref="H47:H57" si="8">F47*G47</f>
        <v>16853.05776</v>
      </c>
      <c r="I47" s="35">
        <v>0</v>
      </c>
      <c r="J47" s="133"/>
    </row>
    <row r="48" spans="2:12" x14ac:dyDescent="0.2">
      <c r="B48" s="131" t="s">
        <v>13</v>
      </c>
      <c r="C48" s="31">
        <v>3209.73</v>
      </c>
      <c r="D48" s="32">
        <v>37758.620000000003</v>
      </c>
      <c r="E48" s="132"/>
      <c r="F48" s="33">
        <v>7574</v>
      </c>
      <c r="G48" s="34">
        <v>4.7767600000000003</v>
      </c>
      <c r="H48" s="81">
        <f t="shared" si="8"/>
        <v>36179.180240000002</v>
      </c>
      <c r="I48" s="35">
        <v>0</v>
      </c>
      <c r="J48" s="133"/>
    </row>
    <row r="49" spans="1:10" x14ac:dyDescent="0.2">
      <c r="B49" s="131" t="s">
        <v>14</v>
      </c>
      <c r="C49" s="31">
        <v>3216.87</v>
      </c>
      <c r="D49" s="32">
        <v>51893.22</v>
      </c>
      <c r="E49" s="132"/>
      <c r="F49" s="33">
        <v>12199</v>
      </c>
      <c r="G49" s="34">
        <v>4.2723500000000003</v>
      </c>
      <c r="H49" s="81">
        <f t="shared" si="8"/>
        <v>52118.397650000006</v>
      </c>
      <c r="I49" s="35">
        <v>0</v>
      </c>
      <c r="J49" s="133"/>
    </row>
    <row r="50" spans="1:10" x14ac:dyDescent="0.2">
      <c r="B50" s="131" t="s">
        <v>41</v>
      </c>
      <c r="C50" s="31">
        <v>3216.87</v>
      </c>
      <c r="D50" s="32">
        <v>115988.23</v>
      </c>
      <c r="E50" s="132"/>
      <c r="F50" s="33">
        <v>22200</v>
      </c>
      <c r="G50" s="34">
        <v>5.3642799999999999</v>
      </c>
      <c r="H50" s="81">
        <f t="shared" si="8"/>
        <v>119087.016</v>
      </c>
      <c r="I50" s="35">
        <v>0</v>
      </c>
      <c r="J50" s="133"/>
    </row>
    <row r="51" spans="1:10" x14ac:dyDescent="0.2">
      <c r="B51" s="131" t="s">
        <v>16</v>
      </c>
      <c r="C51" s="31">
        <v>3216.87</v>
      </c>
      <c r="D51" s="32">
        <v>116304.29</v>
      </c>
      <c r="E51" s="132"/>
      <c r="F51" s="33">
        <v>20960</v>
      </c>
      <c r="G51" s="34">
        <v>5.4508900000000002</v>
      </c>
      <c r="H51" s="81">
        <f t="shared" si="8"/>
        <v>114250.6544</v>
      </c>
      <c r="I51" s="35">
        <v>0</v>
      </c>
      <c r="J51" s="133"/>
    </row>
    <row r="52" spans="1:10" x14ac:dyDescent="0.2">
      <c r="B52" s="131" t="s">
        <v>17</v>
      </c>
      <c r="C52" s="31">
        <v>3216.87</v>
      </c>
      <c r="D52" s="32">
        <v>101886.58</v>
      </c>
      <c r="E52" s="132"/>
      <c r="F52" s="33">
        <v>19997</v>
      </c>
      <c r="G52" s="34">
        <v>5.3955900000000003</v>
      </c>
      <c r="H52" s="81">
        <f t="shared" si="8"/>
        <v>107895.61323</v>
      </c>
      <c r="I52" s="35">
        <v>0</v>
      </c>
      <c r="J52" s="133"/>
    </row>
    <row r="53" spans="1:10" x14ac:dyDescent="0.2">
      <c r="B53" s="131" t="s">
        <v>18</v>
      </c>
      <c r="C53" s="31">
        <v>3216.87</v>
      </c>
      <c r="D53" s="32">
        <v>88843.43</v>
      </c>
      <c r="E53" s="132"/>
      <c r="F53" s="33">
        <v>19730</v>
      </c>
      <c r="G53" s="34">
        <v>4.7862999999999998</v>
      </c>
      <c r="H53" s="81">
        <f t="shared" si="8"/>
        <v>94433.698999999993</v>
      </c>
      <c r="I53" s="35">
        <v>0</v>
      </c>
      <c r="J53" s="133"/>
    </row>
    <row r="54" spans="1:10" x14ac:dyDescent="0.2">
      <c r="B54" s="131" t="s">
        <v>19</v>
      </c>
      <c r="C54" s="31">
        <v>3216.87</v>
      </c>
      <c r="D54" s="32">
        <v>61750.13</v>
      </c>
      <c r="E54" s="132"/>
      <c r="F54" s="33">
        <v>12411</v>
      </c>
      <c r="G54" s="34">
        <v>5.3207599999999999</v>
      </c>
      <c r="H54" s="81">
        <f t="shared" si="8"/>
        <v>66035.952359999996</v>
      </c>
      <c r="I54" s="35">
        <v>0</v>
      </c>
      <c r="J54" s="133"/>
    </row>
    <row r="55" spans="1:10" x14ac:dyDescent="0.2">
      <c r="B55" s="131" t="s">
        <v>20</v>
      </c>
      <c r="C55" s="31">
        <v>3216.87</v>
      </c>
      <c r="D55" s="32">
        <v>31576.49</v>
      </c>
      <c r="E55" s="132"/>
      <c r="F55" s="33">
        <v>6401</v>
      </c>
      <c r="G55" s="34">
        <v>5.4156000000000004</v>
      </c>
      <c r="H55" s="81">
        <f t="shared" si="8"/>
        <v>34665.255600000004</v>
      </c>
      <c r="I55" s="35">
        <v>0</v>
      </c>
      <c r="J55" s="133"/>
    </row>
    <row r="56" spans="1:10" x14ac:dyDescent="0.2">
      <c r="B56" s="131" t="s">
        <v>21</v>
      </c>
      <c r="C56" s="31">
        <v>3216.87</v>
      </c>
      <c r="D56" s="32">
        <v>19693.28</v>
      </c>
      <c r="E56" s="132"/>
      <c r="F56" s="33">
        <v>3747</v>
      </c>
      <c r="G56" s="34">
        <v>5.3319400000000003</v>
      </c>
      <c r="H56" s="81">
        <f t="shared" si="8"/>
        <v>19978.779180000001</v>
      </c>
      <c r="I56" s="35">
        <v>0</v>
      </c>
      <c r="J56" s="133"/>
    </row>
    <row r="57" spans="1:10" x14ac:dyDescent="0.2">
      <c r="B57" s="131" t="s">
        <v>22</v>
      </c>
      <c r="C57" s="31">
        <v>3216.87</v>
      </c>
      <c r="D57" s="32">
        <v>15512.29</v>
      </c>
      <c r="E57" s="132"/>
      <c r="F57" s="33">
        <v>2786</v>
      </c>
      <c r="G57" s="34">
        <v>5.34084</v>
      </c>
      <c r="H57" s="81">
        <f t="shared" si="8"/>
        <v>14879.580239999999</v>
      </c>
      <c r="I57" s="35">
        <v>0</v>
      </c>
      <c r="J57" s="133"/>
    </row>
    <row r="58" spans="1:10" x14ac:dyDescent="0.2">
      <c r="B58" s="134"/>
      <c r="C58" s="135"/>
      <c r="D58" s="136"/>
      <c r="E58" s="137"/>
      <c r="F58" s="138"/>
      <c r="G58" s="84"/>
      <c r="H58" s="80"/>
      <c r="I58" s="139"/>
      <c r="J58" s="140"/>
    </row>
    <row r="59" spans="1:10" ht="13.5" thickBot="1" x14ac:dyDescent="0.25">
      <c r="B59" s="141" t="s">
        <v>23</v>
      </c>
      <c r="C59" s="36">
        <f>SUM(C46:C57)</f>
        <v>38581.019999999997</v>
      </c>
      <c r="D59" s="142">
        <f>SUM(D46:D57)</f>
        <v>674547.4</v>
      </c>
      <c r="E59" s="112">
        <f>C59+D59</f>
        <v>713128.42</v>
      </c>
      <c r="F59" s="143">
        <f>SUM(F46:F57)</f>
        <v>134607</v>
      </c>
      <c r="G59" s="107"/>
      <c r="H59" s="107">
        <f t="shared" ref="H59:I59" si="9">SUM(H46:H57)</f>
        <v>693352.43936000008</v>
      </c>
      <c r="I59" s="107">
        <f t="shared" si="9"/>
        <v>0</v>
      </c>
      <c r="J59" s="112">
        <f>H59+I59</f>
        <v>693352.43936000008</v>
      </c>
    </row>
    <row r="60" spans="1:10" ht="13.5" thickBot="1" x14ac:dyDescent="0.25">
      <c r="A60" s="144"/>
      <c r="B60" s="73"/>
      <c r="C60" s="94"/>
      <c r="D60" s="94"/>
      <c r="E60" s="94"/>
      <c r="F60" s="114"/>
      <c r="G60" s="94"/>
    </row>
    <row r="61" spans="1:10" x14ac:dyDescent="0.2">
      <c r="B61" s="181" t="s">
        <v>49</v>
      </c>
      <c r="C61" s="182"/>
      <c r="D61" s="183"/>
      <c r="H61" s="181" t="s">
        <v>32</v>
      </c>
      <c r="I61" s="182"/>
      <c r="J61" s="183"/>
    </row>
    <row r="62" spans="1:10" x14ac:dyDescent="0.2">
      <c r="B62" s="187" t="s">
        <v>50</v>
      </c>
      <c r="C62" s="188"/>
      <c r="D62" s="189"/>
      <c r="H62" s="187" t="s">
        <v>90</v>
      </c>
      <c r="I62" s="188"/>
      <c r="J62" s="189"/>
    </row>
    <row r="63" spans="1:10" ht="13.5" thickBot="1" x14ac:dyDescent="0.25">
      <c r="B63" s="184" t="s">
        <v>34</v>
      </c>
      <c r="C63" s="185"/>
      <c r="D63" s="186"/>
      <c r="H63" s="184" t="s">
        <v>38</v>
      </c>
      <c r="I63" s="185"/>
      <c r="J63" s="186"/>
    </row>
    <row r="64" spans="1:10" x14ac:dyDescent="0.2">
      <c r="B64" s="145"/>
      <c r="C64" s="144"/>
      <c r="D64" s="146"/>
      <c r="H64" s="145"/>
      <c r="I64" s="147"/>
      <c r="J64" s="146"/>
    </row>
    <row r="65" spans="2:10" x14ac:dyDescent="0.2">
      <c r="B65" s="145" t="s">
        <v>148</v>
      </c>
      <c r="C65" s="144"/>
      <c r="D65" s="37">
        <v>135636</v>
      </c>
      <c r="H65" s="145" t="s">
        <v>35</v>
      </c>
      <c r="I65" s="147"/>
      <c r="J65" s="128">
        <f>E59</f>
        <v>713128.42</v>
      </c>
    </row>
    <row r="66" spans="2:10" ht="15" x14ac:dyDescent="0.35">
      <c r="B66" s="145" t="s">
        <v>46</v>
      </c>
      <c r="C66" s="144"/>
      <c r="D66" s="38">
        <v>134607</v>
      </c>
      <c r="H66" s="145" t="s">
        <v>36</v>
      </c>
      <c r="I66" s="147"/>
      <c r="J66" s="148">
        <f>D75</f>
        <v>10346.39069744444</v>
      </c>
    </row>
    <row r="67" spans="2:10" x14ac:dyDescent="0.2">
      <c r="B67" s="145" t="s">
        <v>47</v>
      </c>
      <c r="C67" s="144"/>
      <c r="D67" s="149">
        <f>D65-D66</f>
        <v>1029</v>
      </c>
      <c r="H67" s="145" t="s">
        <v>27</v>
      </c>
      <c r="I67" s="144"/>
      <c r="J67" s="128">
        <f>J65+J66</f>
        <v>723474.81069744448</v>
      </c>
    </row>
    <row r="68" spans="2:10" x14ac:dyDescent="0.2">
      <c r="B68" s="145" t="s">
        <v>48</v>
      </c>
      <c r="C68" s="144"/>
      <c r="D68" s="150">
        <f>D67/D65</f>
        <v>7.5864814650977615E-3</v>
      </c>
      <c r="H68" s="145"/>
      <c r="I68" s="147"/>
      <c r="J68" s="151"/>
    </row>
    <row r="69" spans="2:10" ht="15" x14ac:dyDescent="0.35">
      <c r="B69" s="145" t="s">
        <v>51</v>
      </c>
      <c r="C69" s="144"/>
      <c r="D69" s="152">
        <f>1/(1-D68)</f>
        <v>1.0076444761416568</v>
      </c>
      <c r="H69" s="145" t="s">
        <v>37</v>
      </c>
      <c r="I69" s="147"/>
      <c r="J69" s="153">
        <f>J59</f>
        <v>693352.43936000008</v>
      </c>
    </row>
    <row r="70" spans="2:10" x14ac:dyDescent="0.2">
      <c r="B70" s="145"/>
      <c r="C70" s="144"/>
      <c r="D70" s="152"/>
      <c r="H70" s="145"/>
      <c r="I70" s="147"/>
      <c r="J70" s="151"/>
    </row>
    <row r="71" spans="2:10" x14ac:dyDescent="0.2">
      <c r="B71" s="145" t="s">
        <v>52</v>
      </c>
      <c r="C71" s="144"/>
      <c r="D71" s="39">
        <v>1.0230999999999999</v>
      </c>
      <c r="H71" s="145" t="s">
        <v>100</v>
      </c>
      <c r="I71" s="147"/>
      <c r="J71" s="128">
        <f>J67-J69</f>
        <v>30122.371337444405</v>
      </c>
    </row>
    <row r="72" spans="2:10" x14ac:dyDescent="0.2">
      <c r="B72" s="145"/>
      <c r="C72" s="144"/>
      <c r="D72" s="151"/>
      <c r="H72" s="145" t="s">
        <v>104</v>
      </c>
      <c r="I72" s="147"/>
      <c r="J72" s="128">
        <f>D37</f>
        <v>1898.0185315072486</v>
      </c>
    </row>
    <row r="73" spans="2:10" x14ac:dyDescent="0.2">
      <c r="B73" s="145" t="s">
        <v>53</v>
      </c>
      <c r="C73" s="144"/>
      <c r="D73" s="128">
        <f>D59</f>
        <v>674547.4</v>
      </c>
      <c r="H73" s="145" t="s">
        <v>103</v>
      </c>
      <c r="I73" s="147"/>
      <c r="J73" s="40">
        <v>0</v>
      </c>
    </row>
    <row r="74" spans="2:10" ht="13.5" thickBot="1" x14ac:dyDescent="0.25">
      <c r="B74" s="145"/>
      <c r="C74" s="144"/>
      <c r="D74" s="151"/>
      <c r="H74" s="154" t="s">
        <v>101</v>
      </c>
      <c r="I74" s="155"/>
      <c r="J74" s="156">
        <f>SUM(J71:J73)</f>
        <v>32020.389868951654</v>
      </c>
    </row>
    <row r="75" spans="2:10" ht="13.5" thickBot="1" x14ac:dyDescent="0.25">
      <c r="B75" s="154" t="s">
        <v>68</v>
      </c>
      <c r="C75" s="157"/>
      <c r="D75" s="158">
        <f>D71/D69*D73-D73</f>
        <v>10346.39069744444</v>
      </c>
    </row>
    <row r="76" spans="2:10" ht="13.5" thickBot="1" x14ac:dyDescent="0.25">
      <c r="B76" s="147"/>
      <c r="C76" s="144"/>
      <c r="D76" s="147"/>
    </row>
    <row r="77" spans="2:10" x14ac:dyDescent="0.2">
      <c r="B77" s="181" t="s">
        <v>92</v>
      </c>
      <c r="C77" s="182"/>
      <c r="D77" s="182"/>
      <c r="E77" s="182"/>
      <c r="F77" s="182"/>
      <c r="G77" s="182"/>
      <c r="H77" s="182"/>
      <c r="I77" s="182"/>
      <c r="J77" s="183"/>
    </row>
    <row r="78" spans="2:10" ht="13.5" thickBot="1" x14ac:dyDescent="0.25">
      <c r="B78" s="184" t="s">
        <v>43</v>
      </c>
      <c r="C78" s="185"/>
      <c r="D78" s="185"/>
      <c r="E78" s="185"/>
      <c r="F78" s="185"/>
      <c r="G78" s="185"/>
      <c r="H78" s="185"/>
      <c r="I78" s="185"/>
      <c r="J78" s="186"/>
    </row>
    <row r="79" spans="2:10" x14ac:dyDescent="0.2">
      <c r="B79" s="20" t="s">
        <v>105</v>
      </c>
      <c r="C79" s="42"/>
      <c r="D79" s="159">
        <f>J74</f>
        <v>32020.389868951654</v>
      </c>
      <c r="E79" s="43" t="s">
        <v>91</v>
      </c>
      <c r="F79" s="44"/>
      <c r="G79" s="45">
        <f>D79/D80</f>
        <v>0.23995286331734655</v>
      </c>
      <c r="H79" s="22" t="s">
        <v>82</v>
      </c>
      <c r="I79" s="44"/>
      <c r="J79" s="23">
        <v>3.3500000000000002E-2</v>
      </c>
    </row>
    <row r="80" spans="2:10" x14ac:dyDescent="0.2">
      <c r="B80" s="27" t="s">
        <v>71</v>
      </c>
      <c r="C80" s="50"/>
      <c r="D80" s="160">
        <f>D110</f>
        <v>133444.5</v>
      </c>
      <c r="E80" s="43" t="s">
        <v>107</v>
      </c>
      <c r="F80" s="44"/>
      <c r="G80" s="161">
        <f>J34</f>
        <v>77.282661596958263</v>
      </c>
      <c r="H80" s="25" t="s">
        <v>83</v>
      </c>
      <c r="I80" s="47"/>
      <c r="J80" s="26">
        <v>3.4000000000000002E-2</v>
      </c>
    </row>
    <row r="81" spans="2:10" x14ac:dyDescent="0.2">
      <c r="B81" s="54"/>
      <c r="C81" s="55" t="s">
        <v>39</v>
      </c>
      <c r="D81" s="56" t="s">
        <v>70</v>
      </c>
      <c r="E81" s="162" t="s">
        <v>56</v>
      </c>
      <c r="F81" s="57" t="s">
        <v>56</v>
      </c>
      <c r="G81" s="55" t="s">
        <v>65</v>
      </c>
      <c r="H81" s="62" t="s">
        <v>60</v>
      </c>
      <c r="I81" s="62" t="s">
        <v>61</v>
      </c>
      <c r="J81" s="58" t="s">
        <v>61</v>
      </c>
    </row>
    <row r="82" spans="2:10" x14ac:dyDescent="0.2">
      <c r="B82" s="60"/>
      <c r="C82" s="61" t="s">
        <v>59</v>
      </c>
      <c r="D82" s="61" t="s">
        <v>30</v>
      </c>
      <c r="E82" s="163" t="s">
        <v>28</v>
      </c>
      <c r="F82" s="62" t="s">
        <v>0</v>
      </c>
      <c r="G82" s="61" t="s">
        <v>59</v>
      </c>
      <c r="H82" s="62" t="s">
        <v>61</v>
      </c>
      <c r="I82" s="62" t="s">
        <v>63</v>
      </c>
      <c r="J82" s="63" t="s">
        <v>59</v>
      </c>
    </row>
    <row r="83" spans="2:10" x14ac:dyDescent="0.2">
      <c r="B83" s="65" t="s">
        <v>10</v>
      </c>
      <c r="C83" s="66" t="s">
        <v>58</v>
      </c>
      <c r="D83" s="66" t="s">
        <v>6</v>
      </c>
      <c r="E83" s="164" t="s">
        <v>57</v>
      </c>
      <c r="F83" s="67" t="s">
        <v>58</v>
      </c>
      <c r="G83" s="66" t="s">
        <v>58</v>
      </c>
      <c r="H83" s="67" t="s">
        <v>62</v>
      </c>
      <c r="I83" s="67" t="s">
        <v>58</v>
      </c>
      <c r="J83" s="68" t="s">
        <v>58</v>
      </c>
    </row>
    <row r="84" spans="2:10" x14ac:dyDescent="0.2">
      <c r="B84" s="69"/>
      <c r="C84" s="70"/>
      <c r="D84" s="70"/>
      <c r="E84" s="190"/>
      <c r="F84" s="70"/>
      <c r="G84" s="71"/>
      <c r="H84" s="70"/>
      <c r="I84" s="165"/>
      <c r="J84" s="166">
        <f>G80</f>
        <v>77.282661596958263</v>
      </c>
    </row>
    <row r="85" spans="2:10" x14ac:dyDescent="0.2">
      <c r="B85" s="74" t="s">
        <v>41</v>
      </c>
      <c r="C85" s="75">
        <f>D37</f>
        <v>1898.0185315072486</v>
      </c>
      <c r="D85" s="70"/>
      <c r="E85" s="190"/>
      <c r="F85" s="70"/>
      <c r="G85" s="76">
        <f t="shared" ref="G85:G96" si="10">C85</f>
        <v>1898.0185315072486</v>
      </c>
      <c r="H85" s="78">
        <f>$J$79/12</f>
        <v>2.7916666666666667E-3</v>
      </c>
      <c r="I85" s="79">
        <f>(G84+G85)/2*H85</f>
        <v>2.649317533562201</v>
      </c>
      <c r="J85" s="77">
        <f>J84+I85</f>
        <v>79.93197913052046</v>
      </c>
    </row>
    <row r="86" spans="2:10" x14ac:dyDescent="0.2">
      <c r="B86" s="74" t="s">
        <v>16</v>
      </c>
      <c r="C86" s="75">
        <f>C85</f>
        <v>1898.0185315072486</v>
      </c>
      <c r="D86" s="70"/>
      <c r="E86" s="190"/>
      <c r="F86" s="70"/>
      <c r="G86" s="76">
        <f t="shared" si="10"/>
        <v>1898.0185315072486</v>
      </c>
      <c r="H86" s="78">
        <f t="shared" ref="H86:H96" si="11">$J$79/12</f>
        <v>2.7916666666666667E-3</v>
      </c>
      <c r="I86" s="79">
        <f t="shared" ref="I86:I108" si="12">(G85+G86)/2*H86</f>
        <v>5.298635067124402</v>
      </c>
      <c r="J86" s="77">
        <f>J85+I86</f>
        <v>85.230614197644869</v>
      </c>
    </row>
    <row r="87" spans="2:10" x14ac:dyDescent="0.2">
      <c r="B87" s="74" t="s">
        <v>17</v>
      </c>
      <c r="C87" s="75">
        <f t="shared" ref="C87:C91" si="13">C86</f>
        <v>1898.0185315072486</v>
      </c>
      <c r="D87" s="70"/>
      <c r="E87" s="190"/>
      <c r="F87" s="70"/>
      <c r="G87" s="76">
        <f t="shared" si="10"/>
        <v>1898.0185315072486</v>
      </c>
      <c r="H87" s="78">
        <f t="shared" si="11"/>
        <v>2.7916666666666667E-3</v>
      </c>
      <c r="I87" s="79">
        <f t="shared" si="12"/>
        <v>5.298635067124402</v>
      </c>
      <c r="J87" s="77">
        <f t="shared" ref="J87:J108" si="14">J86+I87</f>
        <v>90.529249264769277</v>
      </c>
    </row>
    <row r="88" spans="2:10" x14ac:dyDescent="0.2">
      <c r="B88" s="74" t="s">
        <v>18</v>
      </c>
      <c r="C88" s="75">
        <f t="shared" si="13"/>
        <v>1898.0185315072486</v>
      </c>
      <c r="D88" s="70"/>
      <c r="E88" s="190"/>
      <c r="F88" s="70"/>
      <c r="G88" s="76">
        <f t="shared" si="10"/>
        <v>1898.0185315072486</v>
      </c>
      <c r="H88" s="78">
        <f t="shared" si="11"/>
        <v>2.7916666666666667E-3</v>
      </c>
      <c r="I88" s="79">
        <f t="shared" si="12"/>
        <v>5.298635067124402</v>
      </c>
      <c r="J88" s="77">
        <f t="shared" si="14"/>
        <v>95.827884331893685</v>
      </c>
    </row>
    <row r="89" spans="2:10" x14ac:dyDescent="0.2">
      <c r="B89" s="74" t="s">
        <v>19</v>
      </c>
      <c r="C89" s="75">
        <f t="shared" si="13"/>
        <v>1898.0185315072486</v>
      </c>
      <c r="D89" s="70"/>
      <c r="E89" s="190"/>
      <c r="F89" s="70"/>
      <c r="G89" s="76">
        <f t="shared" si="10"/>
        <v>1898.0185315072486</v>
      </c>
      <c r="H89" s="78">
        <f t="shared" si="11"/>
        <v>2.7916666666666667E-3</v>
      </c>
      <c r="I89" s="79">
        <f t="shared" si="12"/>
        <v>5.298635067124402</v>
      </c>
      <c r="J89" s="77">
        <f t="shared" si="14"/>
        <v>101.12651939901809</v>
      </c>
    </row>
    <row r="90" spans="2:10" x14ac:dyDescent="0.2">
      <c r="B90" s="74" t="s">
        <v>20</v>
      </c>
      <c r="C90" s="75">
        <f t="shared" si="13"/>
        <v>1898.0185315072486</v>
      </c>
      <c r="D90" s="70"/>
      <c r="E90" s="190"/>
      <c r="F90" s="70"/>
      <c r="G90" s="76">
        <f t="shared" si="10"/>
        <v>1898.0185315072486</v>
      </c>
      <c r="H90" s="78">
        <f t="shared" si="11"/>
        <v>2.7916666666666667E-3</v>
      </c>
      <c r="I90" s="79">
        <f t="shared" si="12"/>
        <v>5.298635067124402</v>
      </c>
      <c r="J90" s="77">
        <f t="shared" si="14"/>
        <v>106.4251544661425</v>
      </c>
    </row>
    <row r="91" spans="2:10" x14ac:dyDescent="0.2">
      <c r="B91" s="74" t="s">
        <v>21</v>
      </c>
      <c r="C91" s="75">
        <f t="shared" si="13"/>
        <v>1898.0185315072486</v>
      </c>
      <c r="D91" s="70"/>
      <c r="E91" s="190"/>
      <c r="F91" s="70"/>
      <c r="G91" s="76">
        <f t="shared" si="10"/>
        <v>1898.0185315072486</v>
      </c>
      <c r="H91" s="78">
        <f t="shared" si="11"/>
        <v>2.7916666666666667E-3</v>
      </c>
      <c r="I91" s="79">
        <f t="shared" si="12"/>
        <v>5.298635067124402</v>
      </c>
      <c r="J91" s="77">
        <f t="shared" si="14"/>
        <v>111.72378953326691</v>
      </c>
    </row>
    <row r="92" spans="2:10" x14ac:dyDescent="0.2">
      <c r="B92" s="74" t="s">
        <v>78</v>
      </c>
      <c r="C92" s="75">
        <f>D79</f>
        <v>32020.389868951654</v>
      </c>
      <c r="D92" s="70"/>
      <c r="E92" s="190"/>
      <c r="F92" s="70"/>
      <c r="G92" s="76">
        <f t="shared" si="10"/>
        <v>32020.389868951654</v>
      </c>
      <c r="H92" s="78">
        <f t="shared" si="11"/>
        <v>2.7916666666666667E-3</v>
      </c>
      <c r="I92" s="79">
        <f t="shared" si="12"/>
        <v>47.344445058973882</v>
      </c>
      <c r="J92" s="77">
        <f t="shared" si="14"/>
        <v>159.0682345922408</v>
      </c>
    </row>
    <row r="93" spans="2:10" x14ac:dyDescent="0.2">
      <c r="B93" s="74" t="s">
        <v>42</v>
      </c>
      <c r="C93" s="75">
        <f>C92</f>
        <v>32020.389868951654</v>
      </c>
      <c r="D93" s="70"/>
      <c r="E93" s="190"/>
      <c r="F93" s="70"/>
      <c r="G93" s="76">
        <f t="shared" si="10"/>
        <v>32020.389868951654</v>
      </c>
      <c r="H93" s="78">
        <f t="shared" si="11"/>
        <v>2.7916666666666667E-3</v>
      </c>
      <c r="I93" s="79">
        <f t="shared" si="12"/>
        <v>89.39025505082337</v>
      </c>
      <c r="J93" s="77">
        <f t="shared" si="14"/>
        <v>248.45848964306418</v>
      </c>
    </row>
    <row r="94" spans="2:10" x14ac:dyDescent="0.2">
      <c r="B94" s="74" t="s">
        <v>12</v>
      </c>
      <c r="C94" s="75">
        <f t="shared" ref="C94:C96" si="15">C93</f>
        <v>32020.389868951654</v>
      </c>
      <c r="D94" s="70"/>
      <c r="E94" s="190"/>
      <c r="F94" s="70"/>
      <c r="G94" s="76">
        <f t="shared" si="10"/>
        <v>32020.389868951654</v>
      </c>
      <c r="H94" s="78">
        <f t="shared" si="11"/>
        <v>2.7916666666666667E-3</v>
      </c>
      <c r="I94" s="79">
        <f t="shared" si="12"/>
        <v>89.39025505082337</v>
      </c>
      <c r="J94" s="77">
        <f t="shared" si="14"/>
        <v>337.84874469388757</v>
      </c>
    </row>
    <row r="95" spans="2:10" x14ac:dyDescent="0.2">
      <c r="B95" s="74" t="s">
        <v>13</v>
      </c>
      <c r="C95" s="75">
        <f t="shared" si="15"/>
        <v>32020.389868951654</v>
      </c>
      <c r="D95" s="70"/>
      <c r="E95" s="190"/>
      <c r="F95" s="70"/>
      <c r="G95" s="76">
        <f t="shared" si="10"/>
        <v>32020.389868951654</v>
      </c>
      <c r="H95" s="78">
        <f t="shared" si="11"/>
        <v>2.7916666666666667E-3</v>
      </c>
      <c r="I95" s="79">
        <f t="shared" si="12"/>
        <v>89.39025505082337</v>
      </c>
      <c r="J95" s="77">
        <f t="shared" si="14"/>
        <v>427.23899974471095</v>
      </c>
    </row>
    <row r="96" spans="2:10" x14ac:dyDescent="0.2">
      <c r="B96" s="74" t="s">
        <v>14</v>
      </c>
      <c r="C96" s="75">
        <f t="shared" si="15"/>
        <v>32020.389868951654</v>
      </c>
      <c r="D96" s="70"/>
      <c r="E96" s="190"/>
      <c r="F96" s="70"/>
      <c r="G96" s="76">
        <f t="shared" si="10"/>
        <v>32020.389868951654</v>
      </c>
      <c r="H96" s="78">
        <f t="shared" si="11"/>
        <v>2.7916666666666667E-3</v>
      </c>
      <c r="I96" s="79">
        <f t="shared" si="12"/>
        <v>89.39025505082337</v>
      </c>
      <c r="J96" s="77">
        <f t="shared" si="14"/>
        <v>516.62925479553428</v>
      </c>
    </row>
    <row r="97" spans="2:10" x14ac:dyDescent="0.2">
      <c r="B97" s="74" t="s">
        <v>69</v>
      </c>
      <c r="C97" s="80"/>
      <c r="D97" s="29">
        <v>19639.7</v>
      </c>
      <c r="E97" s="191">
        <f>G79</f>
        <v>0.23995286331734655</v>
      </c>
      <c r="F97" s="81">
        <f>D97*E97</f>
        <v>4712.6022496936912</v>
      </c>
      <c r="G97" s="76">
        <f>G96-F97</f>
        <v>27307.787619257964</v>
      </c>
      <c r="H97" s="78">
        <f>$J$80/12</f>
        <v>2.8333333333333335E-3</v>
      </c>
      <c r="I97" s="79">
        <f t="shared" si="12"/>
        <v>84.048251441630299</v>
      </c>
      <c r="J97" s="77">
        <f t="shared" si="14"/>
        <v>600.67750623716461</v>
      </c>
    </row>
    <row r="98" spans="2:10" x14ac:dyDescent="0.2">
      <c r="B98" s="74" t="s">
        <v>16</v>
      </c>
      <c r="C98" s="80"/>
      <c r="D98" s="29">
        <v>22256.5</v>
      </c>
      <c r="E98" s="191">
        <f>E97</f>
        <v>0.23995286331734655</v>
      </c>
      <c r="F98" s="81">
        <f t="shared" ref="F98:F108" si="16">D98*E98</f>
        <v>5340.5109024225239</v>
      </c>
      <c r="G98" s="76">
        <f t="shared" ref="G98:G108" si="17">G97-F98</f>
        <v>21967.27671683544</v>
      </c>
      <c r="H98" s="78">
        <f t="shared" ref="H98:H108" si="18">$J$80/12</f>
        <v>2.8333333333333335E-3</v>
      </c>
      <c r="I98" s="79">
        <f t="shared" si="12"/>
        <v>69.806341142798999</v>
      </c>
      <c r="J98" s="77">
        <f t="shared" si="14"/>
        <v>670.48384737996366</v>
      </c>
    </row>
    <row r="99" spans="2:10" x14ac:dyDescent="0.2">
      <c r="B99" s="74" t="s">
        <v>17</v>
      </c>
      <c r="C99" s="80"/>
      <c r="D99" s="29">
        <v>20458.099999999999</v>
      </c>
      <c r="E99" s="191">
        <f t="shared" ref="E99:E108" si="19">E98</f>
        <v>0.23995286331734655</v>
      </c>
      <c r="F99" s="81">
        <f t="shared" si="16"/>
        <v>4908.979673032607</v>
      </c>
      <c r="G99" s="76">
        <f t="shared" si="17"/>
        <v>17058.297043802835</v>
      </c>
      <c r="H99" s="78">
        <f t="shared" si="18"/>
        <v>2.8333333333333335E-3</v>
      </c>
      <c r="I99" s="79">
        <f t="shared" si="12"/>
        <v>55.28622949423756</v>
      </c>
      <c r="J99" s="77">
        <f t="shared" si="14"/>
        <v>725.77007687420121</v>
      </c>
    </row>
    <row r="100" spans="2:10" x14ac:dyDescent="0.2">
      <c r="B100" s="74" t="s">
        <v>18</v>
      </c>
      <c r="C100" s="80"/>
      <c r="D100" s="29">
        <v>18345.8</v>
      </c>
      <c r="E100" s="191">
        <f t="shared" si="19"/>
        <v>0.23995286331734655</v>
      </c>
      <c r="F100" s="81">
        <f t="shared" si="16"/>
        <v>4402.1272398473766</v>
      </c>
      <c r="G100" s="76">
        <f t="shared" si="17"/>
        <v>12656.169803955458</v>
      </c>
      <c r="H100" s="78">
        <f t="shared" si="18"/>
        <v>2.8333333333333335E-3</v>
      </c>
      <c r="I100" s="79">
        <f t="shared" si="12"/>
        <v>42.095494700990919</v>
      </c>
      <c r="J100" s="77">
        <f t="shared" si="14"/>
        <v>767.86557157519212</v>
      </c>
    </row>
    <row r="101" spans="2:10" x14ac:dyDescent="0.2">
      <c r="B101" s="74" t="s">
        <v>19</v>
      </c>
      <c r="C101" s="80"/>
      <c r="D101" s="29">
        <v>11971.26</v>
      </c>
      <c r="E101" s="191">
        <f t="shared" si="19"/>
        <v>0.23995286331734655</v>
      </c>
      <c r="F101" s="81">
        <f t="shared" si="16"/>
        <v>2872.5381145164183</v>
      </c>
      <c r="G101" s="76">
        <f t="shared" si="17"/>
        <v>9783.6316894390402</v>
      </c>
      <c r="H101" s="78">
        <f t="shared" si="18"/>
        <v>2.8333333333333335E-3</v>
      </c>
      <c r="I101" s="79">
        <f t="shared" si="12"/>
        <v>31.789718782308874</v>
      </c>
      <c r="J101" s="77">
        <f t="shared" si="14"/>
        <v>799.65529035750103</v>
      </c>
    </row>
    <row r="102" spans="2:10" x14ac:dyDescent="0.2">
      <c r="B102" s="74" t="s">
        <v>20</v>
      </c>
      <c r="C102" s="80"/>
      <c r="D102" s="29">
        <v>6945.57</v>
      </c>
      <c r="E102" s="191">
        <f t="shared" si="19"/>
        <v>0.23995286331734655</v>
      </c>
      <c r="F102" s="81">
        <f t="shared" si="16"/>
        <v>1666.6094088710627</v>
      </c>
      <c r="G102" s="76">
        <f t="shared" si="17"/>
        <v>8117.0222805679778</v>
      </c>
      <c r="H102" s="78">
        <f t="shared" si="18"/>
        <v>2.8333333333333335E-3</v>
      </c>
      <c r="I102" s="79">
        <f t="shared" si="12"/>
        <v>25.359259790843275</v>
      </c>
      <c r="J102" s="77">
        <f t="shared" si="14"/>
        <v>825.01455014834426</v>
      </c>
    </row>
    <row r="103" spans="2:10" x14ac:dyDescent="0.2">
      <c r="B103" s="74" t="s">
        <v>21</v>
      </c>
      <c r="C103" s="80"/>
      <c r="D103" s="29">
        <v>3677.13</v>
      </c>
      <c r="E103" s="191">
        <f t="shared" si="19"/>
        <v>0.23995286331734655</v>
      </c>
      <c r="F103" s="81">
        <f t="shared" si="16"/>
        <v>882.33787229011455</v>
      </c>
      <c r="G103" s="76">
        <f t="shared" si="17"/>
        <v>7234.6844082778634</v>
      </c>
      <c r="H103" s="78">
        <f t="shared" si="18"/>
        <v>2.8333333333333335E-3</v>
      </c>
      <c r="I103" s="79">
        <f t="shared" si="12"/>
        <v>21.748251142531611</v>
      </c>
      <c r="J103" s="77">
        <f t="shared" si="14"/>
        <v>846.76280129087581</v>
      </c>
    </row>
    <row r="104" spans="2:10" x14ac:dyDescent="0.2">
      <c r="B104" s="74" t="s">
        <v>22</v>
      </c>
      <c r="C104" s="80"/>
      <c r="D104" s="29">
        <v>2971.9700000000003</v>
      </c>
      <c r="E104" s="191">
        <f t="shared" si="19"/>
        <v>0.23995286331734655</v>
      </c>
      <c r="F104" s="81">
        <f t="shared" si="16"/>
        <v>713.13271119325452</v>
      </c>
      <c r="G104" s="76">
        <f t="shared" si="17"/>
        <v>6521.5516970846093</v>
      </c>
      <c r="H104" s="78">
        <f t="shared" si="18"/>
        <v>2.8333333333333335E-3</v>
      </c>
      <c r="I104" s="79">
        <f t="shared" si="12"/>
        <v>19.488001149263507</v>
      </c>
      <c r="J104" s="77">
        <f t="shared" si="14"/>
        <v>866.2508024401393</v>
      </c>
    </row>
    <row r="105" spans="2:10" x14ac:dyDescent="0.2">
      <c r="B105" s="74" t="s">
        <v>42</v>
      </c>
      <c r="C105" s="80"/>
      <c r="D105" s="29">
        <v>2942.91</v>
      </c>
      <c r="E105" s="191">
        <f t="shared" si="19"/>
        <v>0.23995286331734655</v>
      </c>
      <c r="F105" s="81">
        <f t="shared" si="16"/>
        <v>706.15968098525229</v>
      </c>
      <c r="G105" s="76">
        <f t="shared" si="17"/>
        <v>5815.3920160993566</v>
      </c>
      <c r="H105" s="78">
        <f t="shared" si="18"/>
        <v>2.8333333333333335E-3</v>
      </c>
      <c r="I105" s="79">
        <f t="shared" si="12"/>
        <v>17.477336927010619</v>
      </c>
      <c r="J105" s="77">
        <f t="shared" si="14"/>
        <v>883.72813936714988</v>
      </c>
    </row>
    <row r="106" spans="2:10" x14ac:dyDescent="0.2">
      <c r="B106" s="74" t="s">
        <v>12</v>
      </c>
      <c r="C106" s="80"/>
      <c r="D106" s="29">
        <v>3320.37</v>
      </c>
      <c r="E106" s="191">
        <f t="shared" si="19"/>
        <v>0.23995286331734655</v>
      </c>
      <c r="F106" s="81">
        <f t="shared" si="16"/>
        <v>796.7322887730179</v>
      </c>
      <c r="G106" s="76">
        <f t="shared" si="17"/>
        <v>5018.6597273263387</v>
      </c>
      <c r="H106" s="78">
        <f t="shared" si="18"/>
        <v>2.8333333333333335E-3</v>
      </c>
      <c r="I106" s="79">
        <f t="shared" si="12"/>
        <v>15.348239969853068</v>
      </c>
      <c r="J106" s="77">
        <f t="shared" si="14"/>
        <v>899.07637933700289</v>
      </c>
    </row>
    <row r="107" spans="2:10" x14ac:dyDescent="0.2">
      <c r="B107" s="74" t="s">
        <v>13</v>
      </c>
      <c r="C107" s="80"/>
      <c r="D107" s="29">
        <v>8616.369999999999</v>
      </c>
      <c r="E107" s="191">
        <f t="shared" si="19"/>
        <v>0.23995286331734655</v>
      </c>
      <c r="F107" s="81">
        <f t="shared" si="16"/>
        <v>2067.522652901685</v>
      </c>
      <c r="G107" s="76">
        <f t="shared" si="17"/>
        <v>2951.1370744246537</v>
      </c>
      <c r="H107" s="78">
        <f t="shared" si="18"/>
        <v>2.8333333333333335E-3</v>
      </c>
      <c r="I107" s="79">
        <f t="shared" si="12"/>
        <v>11.29054546914724</v>
      </c>
      <c r="J107" s="77">
        <f t="shared" si="14"/>
        <v>910.36692480615011</v>
      </c>
    </row>
    <row r="108" spans="2:10" x14ac:dyDescent="0.2">
      <c r="B108" s="74" t="s">
        <v>14</v>
      </c>
      <c r="C108" s="80"/>
      <c r="D108" s="29">
        <v>12298.82</v>
      </c>
      <c r="E108" s="191">
        <f t="shared" si="19"/>
        <v>0.23995286331734655</v>
      </c>
      <c r="F108" s="81">
        <f t="shared" si="16"/>
        <v>2951.1370744246483</v>
      </c>
      <c r="G108" s="76">
        <f t="shared" si="17"/>
        <v>5.4569682106375694E-12</v>
      </c>
      <c r="H108" s="78">
        <f t="shared" si="18"/>
        <v>2.8333333333333335E-3</v>
      </c>
      <c r="I108" s="79">
        <f t="shared" si="12"/>
        <v>4.180777522101601</v>
      </c>
      <c r="J108" s="77">
        <f t="shared" si="14"/>
        <v>914.54770232825172</v>
      </c>
    </row>
    <row r="109" spans="2:10" x14ac:dyDescent="0.2">
      <c r="B109" s="82"/>
      <c r="C109" s="83"/>
      <c r="D109" s="83"/>
      <c r="E109" s="192"/>
      <c r="F109" s="80"/>
      <c r="G109" s="85"/>
      <c r="H109" s="85"/>
      <c r="I109" s="86"/>
      <c r="J109" s="167"/>
    </row>
    <row r="110" spans="2:10" ht="13.5" thickBot="1" x14ac:dyDescent="0.25">
      <c r="B110" s="141" t="s">
        <v>23</v>
      </c>
      <c r="C110" s="107"/>
      <c r="D110" s="107">
        <f>SUM(D97:D108)</f>
        <v>133444.5</v>
      </c>
      <c r="E110" s="142"/>
      <c r="F110" s="142">
        <f>SUM(F97:F108)</f>
        <v>32020.389868951654</v>
      </c>
      <c r="G110" s="168"/>
      <c r="H110" s="168"/>
      <c r="I110" s="142">
        <f>SUM(I85:I108)</f>
        <v>837.26504073129331</v>
      </c>
      <c r="J110" s="112">
        <f>J108</f>
        <v>914.54770232825172</v>
      </c>
    </row>
  </sheetData>
  <mergeCells count="17">
    <mergeCell ref="H62:J62"/>
    <mergeCell ref="H63:J63"/>
    <mergeCell ref="B77:J77"/>
    <mergeCell ref="B78:J78"/>
    <mergeCell ref="F39:J39"/>
    <mergeCell ref="F40:J40"/>
    <mergeCell ref="B40:E40"/>
    <mergeCell ref="B62:D62"/>
    <mergeCell ref="B63:D63"/>
    <mergeCell ref="H61:J61"/>
    <mergeCell ref="B39:E39"/>
    <mergeCell ref="B61:D61"/>
    <mergeCell ref="B2:J2"/>
    <mergeCell ref="B3:J3"/>
    <mergeCell ref="B4:J4"/>
    <mergeCell ref="B7:J7"/>
    <mergeCell ref="B8:J8"/>
  </mergeCells>
  <printOptions horizontalCentered="1"/>
  <pageMargins left="0.17" right="0.17" top="0.3" bottom="0.26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QUESTIONS</vt:lpstr>
      <vt:lpstr>SUMMARY</vt:lpstr>
      <vt:lpstr>GAC RECONCILIATION</vt:lpstr>
      <vt:lpstr>QUESTIONS!Print_Area</vt:lpstr>
    </vt:vector>
  </TitlesOfParts>
  <Company>NYSDPS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Aric Rider</dc:creator>
  <cp:lastModifiedBy>nonbill2</cp:lastModifiedBy>
  <cp:lastPrinted>2011-10-14T13:10:23Z</cp:lastPrinted>
  <dcterms:created xsi:type="dcterms:W3CDTF">2011-04-27T13:19:06Z</dcterms:created>
  <dcterms:modified xsi:type="dcterms:W3CDTF">2011-10-14T13:12:29Z</dcterms:modified>
</cp:coreProperties>
</file>